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664017\Desktop\2021 PLANEACION HACENDARIA\PARTICIPACIONES FEDERALES 2021\FEBRERO 2021\"/>
    </mc:Choice>
  </mc:AlternateContent>
  <bookViews>
    <workbookView xWindow="-120" yWindow="-120" windowWidth="24240" windowHeight="13140" firstSheet="1" activeTab="1"/>
  </bookViews>
  <sheets>
    <sheet name="PART MES" sheetId="41" r:id="rId1"/>
    <sheet name="DIST MES FEBRERO" sheetId="46" r:id="rId2"/>
    <sheet name="CENSO POB 2020" sheetId="50" state="hidden" r:id="rId3"/>
    <sheet name="COEF Art 14 F I" sheetId="1" r:id="rId4"/>
    <sheet name="PART PEF2021" sheetId="43" r:id="rId5"/>
    <sheet name="CALCULO GARANTIA" sheetId="28" r:id="rId6"/>
    <sheet name="COEF Art 14 F II" sheetId="53" r:id="rId7"/>
    <sheet name="Art.14 Frac.III" sheetId="44" r:id="rId8"/>
    <sheet name="ISAI" sheetId="47" r:id="rId9"/>
    <sheet name="ISR FEBRERO " sheetId="54" r:id="rId10"/>
    <sheet name="Ajuste Semestral " sheetId="49" state="hidden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10" hidden="1">'Ajuste Semestral '!#REF!</definedName>
    <definedName name="_xlnm._FilterDatabase" localSheetId="1" hidden="1">'DIST MES FEBRERO'!#REF!</definedName>
    <definedName name="A_impresión_IM" localSheetId="10">#REF!</definedName>
    <definedName name="A_impresión_IM" localSheetId="5">#REF!</definedName>
    <definedName name="A_impresión_IM" localSheetId="6">#REF!</definedName>
    <definedName name="A_impresión_IM" localSheetId="1">#REF!</definedName>
    <definedName name="A_impresión_IM" localSheetId="0">#REF!</definedName>
    <definedName name="A_impresión_IM" localSheetId="4">#REF!</definedName>
    <definedName name="A_impresión_IM">#REF!</definedName>
    <definedName name="abril" localSheetId="6">#REF!</definedName>
    <definedName name="abril">#REF!</definedName>
    <definedName name="AJUSTES" localSheetId="10" hidden="1">{"'beneficiarios'!$A$1:$C$7"}</definedName>
    <definedName name="AJUSTES" localSheetId="5" hidden="1">{"'beneficiarios'!$A$1:$C$7"}</definedName>
    <definedName name="AJUSTES" localSheetId="6" hidden="1">{"'beneficiarios'!$A$1:$C$7"}</definedName>
    <definedName name="AJUSTES" localSheetId="1" hidden="1">{"'beneficiarios'!$A$1:$C$7"}</definedName>
    <definedName name="AJUSTES" localSheetId="0" hidden="1">{"'beneficiarios'!$A$1:$C$7"}</definedName>
    <definedName name="AJUSTES" localSheetId="4" hidden="1">{"'beneficiarios'!$A$1:$C$7"}</definedName>
    <definedName name="AJUSTES" hidden="1">{"'beneficiarios'!$A$1:$C$7"}</definedName>
    <definedName name="_xlnm.Print_Area" localSheetId="10">'Ajuste Semestral '!$A$1:$K$53</definedName>
    <definedName name="_xlnm.Print_Area" localSheetId="7">'Art.14 Frac.III'!$L$1:$Q$56</definedName>
    <definedName name="_xlnm.Print_Area" localSheetId="5">'CALCULO GARANTIA'!$A$1:$Q$61</definedName>
    <definedName name="_xlnm.Print_Area" localSheetId="3">'COEF Art 14 F I'!$A$3:$AI$61</definedName>
    <definedName name="_xlnm.Print_Area" localSheetId="6">'COEF Art 14 F II'!$A$3:$L$63</definedName>
    <definedName name="_xlnm.Print_Area" localSheetId="1">'DIST MES FEBRERO'!$A$1:$O$59</definedName>
    <definedName name="_xlnm.Print_Area" localSheetId="8">ISAI!$A$1:$D$55</definedName>
    <definedName name="_xlnm.Print_Area" localSheetId="0">'PART MES'!$A$1:$F$15</definedName>
    <definedName name="_xlnm.Print_Area" localSheetId="4">'PART PEF2021'!$A$1:$D$13</definedName>
    <definedName name="_xlnm.Database" localSheetId="10">#REF!</definedName>
    <definedName name="_xlnm.Database" localSheetId="5">#REF!</definedName>
    <definedName name="_xlnm.Database" localSheetId="6">#REF!</definedName>
    <definedName name="_xlnm.Database" localSheetId="1">#REF!</definedName>
    <definedName name="_xlnm.Database" localSheetId="0">#REF!</definedName>
    <definedName name="_xlnm.Database" localSheetId="4">#REF!</definedName>
    <definedName name="_xlnm.Database">#REF!</definedName>
    <definedName name="cierre_2001" localSheetId="10">'[1]deuda c sadm'!#REF!</definedName>
    <definedName name="cierre_2001" localSheetId="6">'[1]deuda c sadm'!#REF!</definedName>
    <definedName name="cierre_2001" localSheetId="1">'[1]deuda c sadm'!#REF!</definedName>
    <definedName name="cierre_2001" localSheetId="0">'[1]deuda c sadm'!#REF!</definedName>
    <definedName name="cierre_2001" localSheetId="4">'[1]deuda c sadm'!#REF!</definedName>
    <definedName name="cierre_2001">'[1]deuda c sadm'!#REF!</definedName>
    <definedName name="deuda" localSheetId="10">'[1]deuda c sadm'!#REF!</definedName>
    <definedName name="deuda" localSheetId="6">'[1]deuda c sadm'!#REF!</definedName>
    <definedName name="deuda" localSheetId="1">'[1]deuda c sadm'!#REF!</definedName>
    <definedName name="deuda" localSheetId="0">'[1]deuda c sadm'!#REF!</definedName>
    <definedName name="deuda" localSheetId="4">'[1]deuda c sadm'!#REF!</definedName>
    <definedName name="deuda">'[1]deuda c sadm'!#REF!</definedName>
    <definedName name="Deuda_ingTot" localSheetId="10">'[1]deuda c sadm'!#REF!</definedName>
    <definedName name="Deuda_ingTot" localSheetId="6">'[1]deuda c sadm'!#REF!</definedName>
    <definedName name="Deuda_ingTot" localSheetId="1">'[1]deuda c sadm'!#REF!</definedName>
    <definedName name="Deuda_ingTot" localSheetId="0">'[1]deuda c sadm'!#REF!</definedName>
    <definedName name="Deuda_ingTot" localSheetId="4">'[1]deuda c sadm'!#REF!</definedName>
    <definedName name="Deuda_ingTot">'[1]deuda c sadm'!#REF!</definedName>
    <definedName name="ENERO" localSheetId="10">#REF!</definedName>
    <definedName name="ENERO" localSheetId="5">#REF!</definedName>
    <definedName name="ENERO" localSheetId="6">#REF!</definedName>
    <definedName name="ENERO" localSheetId="1">#REF!</definedName>
    <definedName name="ENERO" localSheetId="0">#REF!</definedName>
    <definedName name="ENERO" localSheetId="4">#REF!</definedName>
    <definedName name="ENERO">#REF!</definedName>
    <definedName name="ENEROAJUSTE" localSheetId="10">#REF!</definedName>
    <definedName name="ENEROAJUSTE" localSheetId="6">#REF!</definedName>
    <definedName name="ENEROAJUSTE" localSheetId="1">#REF!</definedName>
    <definedName name="ENEROAJUSTE" localSheetId="4">#REF!</definedName>
    <definedName name="ENEROAJUSTE">#REF!</definedName>
    <definedName name="Estado">'[2]Compendio de nombres'!$C$2:$C$33</definedName>
    <definedName name="Estado1" localSheetId="10">#REF!</definedName>
    <definedName name="Estado1" localSheetId="6">#REF!</definedName>
    <definedName name="Estado1" localSheetId="1">#REF!</definedName>
    <definedName name="Estado1">#REF!</definedName>
    <definedName name="Fto_1" localSheetId="10">#REF!</definedName>
    <definedName name="Fto_1" localSheetId="5">#REF!</definedName>
    <definedName name="Fto_1" localSheetId="6">#REF!</definedName>
    <definedName name="Fto_1" localSheetId="1">#REF!</definedName>
    <definedName name="Fto_1" localSheetId="0">#REF!</definedName>
    <definedName name="Fto_1" localSheetId="4">#REF!</definedName>
    <definedName name="Fto_1">#REF!</definedName>
    <definedName name="HTML_CodePage" hidden="1">1252</definedName>
    <definedName name="HTML_Control" localSheetId="10" hidden="1">{"'beneficiarios'!$A$1:$C$7"}</definedName>
    <definedName name="HTML_Control" localSheetId="5" hidden="1">{"'beneficiarios'!$A$1:$C$7"}</definedName>
    <definedName name="HTML_Control" localSheetId="6" hidden="1">{"'beneficiarios'!$A$1:$C$7"}</definedName>
    <definedName name="HTML_Control" localSheetId="1" hidden="1">{"'beneficiarios'!$A$1:$C$7"}</definedName>
    <definedName name="HTML_Control" localSheetId="0" hidden="1">{"'beneficiarios'!$A$1:$C$7"}</definedName>
    <definedName name="HTML_Control" localSheetId="4" hidden="1">{"'beneficiarios'!$A$1:$C$7"}</definedName>
    <definedName name="HTML_Control" hidden="1">{"'beneficiarios'!$A$1:$C$7"}</definedName>
    <definedName name="HTML_Description" hidden="1">""</definedName>
    <definedName name="HTML_Email" hidden="1">""</definedName>
    <definedName name="HTML_Header" hidden="1">"beneficiarios"</definedName>
    <definedName name="HTML_LastUpdate" hidden="1">"24/10/00"</definedName>
    <definedName name="HTML_LineAfter" hidden="1">FALSE</definedName>
    <definedName name="HTML_LineBefore" hidden="1">FALSE</definedName>
    <definedName name="HTML_Name" hidden="1">"unisys20"</definedName>
    <definedName name="HTML_OBDlg2" hidden="1">TRUE</definedName>
    <definedName name="HTML_OBDlg4" hidden="1">TRUE</definedName>
    <definedName name="HTML_OS" hidden="1">0</definedName>
    <definedName name="HTML_PathFile" hidden="1">"C:\SIGER\SIGER\presentaciones\presupuesto\HTML.htm"</definedName>
    <definedName name="HTML_Title" hidden="1">"pei_2001"</definedName>
    <definedName name="INDICADORES" localSheetId="10" hidden="1">{"'beneficiarios'!$A$1:$C$7"}</definedName>
    <definedName name="INDICADORES" localSheetId="5" hidden="1">{"'beneficiarios'!$A$1:$C$7"}</definedName>
    <definedName name="INDICADORES" localSheetId="6" hidden="1">{"'beneficiarios'!$A$1:$C$7"}</definedName>
    <definedName name="INDICADORES" localSheetId="1" hidden="1">{"'beneficiarios'!$A$1:$C$7"}</definedName>
    <definedName name="INDICADORES" localSheetId="0" hidden="1">{"'beneficiarios'!$A$1:$C$7"}</definedName>
    <definedName name="INDICADORES" localSheetId="4" hidden="1">{"'beneficiarios'!$A$1:$C$7"}</definedName>
    <definedName name="INDICADORES" hidden="1">{"'beneficiarios'!$A$1:$C$7"}</definedName>
    <definedName name="ingresofederales" localSheetId="10" hidden="1">{"'beneficiarios'!$A$1:$C$7"}</definedName>
    <definedName name="ingresofederales" localSheetId="5" hidden="1">{"'beneficiarios'!$A$1:$C$7"}</definedName>
    <definedName name="ingresofederales" localSheetId="6" hidden="1">{"'beneficiarios'!$A$1:$C$7"}</definedName>
    <definedName name="ingresofederales" localSheetId="1" hidden="1">{"'beneficiarios'!$A$1:$C$7"}</definedName>
    <definedName name="ingresofederales" localSheetId="0" hidden="1">{"'beneficiarios'!$A$1:$C$7"}</definedName>
    <definedName name="ingresofederales" localSheetId="4" hidden="1">{"'beneficiarios'!$A$1:$C$7"}</definedName>
    <definedName name="ingresofederales" hidden="1">{"'beneficiarios'!$A$1:$C$7"}</definedName>
    <definedName name="MUNICIPIOS" localSheetId="10" hidden="1">{"'beneficiarios'!$A$1:$C$7"}</definedName>
    <definedName name="MUNICIPIOS" localSheetId="7">[3]IMPORTE!$A$3:$A$53</definedName>
    <definedName name="MUNICIPIOS" localSheetId="6" hidden="1">{"'beneficiarios'!$A$1:$C$7"}</definedName>
    <definedName name="MUNICIPIOS" hidden="1">{"'beneficiarios'!$A$1:$C$7"}</definedName>
    <definedName name="Notas_Fto_1" localSheetId="10">#REF!</definedName>
    <definedName name="Notas_Fto_1" localSheetId="6">#REF!</definedName>
    <definedName name="Notas_Fto_1" localSheetId="1">#REF!</definedName>
    <definedName name="Notas_Fto_1" localSheetId="0">#REF!</definedName>
    <definedName name="Notas_Fto_1" localSheetId="4">#REF!</definedName>
    <definedName name="Notas_Fto_1">#REF!</definedName>
    <definedName name="Partidas">[4]TECHO!$B$1:$Q$2798</definedName>
    <definedName name="SINAJUSTE" localSheetId="10" hidden="1">{"'beneficiarios'!$A$1:$C$7"}</definedName>
    <definedName name="SINAJUSTE" localSheetId="5" hidden="1">{"'beneficiarios'!$A$1:$C$7"}</definedName>
    <definedName name="SINAJUSTE" localSheetId="6" hidden="1">{"'beneficiarios'!$A$1:$C$7"}</definedName>
    <definedName name="SINAJUSTE" localSheetId="1" hidden="1">{"'beneficiarios'!$A$1:$C$7"}</definedName>
    <definedName name="SINAJUSTE" localSheetId="0" hidden="1">{"'beneficiarios'!$A$1:$C$7"}</definedName>
    <definedName name="SINAJUSTE" localSheetId="4" hidden="1">{"'beneficiarios'!$A$1:$C$7"}</definedName>
    <definedName name="SINAJUSTE" hidden="1">{"'beneficiarios'!$A$1:$C$7"}</definedName>
    <definedName name="t" localSheetId="10">#REF!</definedName>
    <definedName name="t" localSheetId="6">#REF!</definedName>
    <definedName name="t" localSheetId="1">#REF!</definedName>
    <definedName name="t" localSheetId="0">#REF!</definedName>
    <definedName name="t" localSheetId="4">#REF!</definedName>
    <definedName name="t">#REF!</definedName>
    <definedName name="_xlnm.Print_Titles" localSheetId="3">'COEF Art 14 F I'!$A:$A,'COEF Art 14 F I'!$3:$3</definedName>
    <definedName name="_xlnm.Print_Titles" localSheetId="1">'DIST MES FEBRERO'!$1:$3</definedName>
    <definedName name="TOT" localSheetId="10">#REF!</definedName>
    <definedName name="TOT" localSheetId="6">#REF!</definedName>
    <definedName name="TOT" localSheetId="1">#REF!</definedName>
    <definedName name="TOT" localSheetId="0">#REF!</definedName>
    <definedName name="TOT" localSheetId="4">#REF!</definedName>
    <definedName name="TOT">#REF!</definedName>
    <definedName name="TOTAL" localSheetId="10">#REF!</definedName>
    <definedName name="TOTAL" localSheetId="6">#REF!</definedName>
    <definedName name="TOTAL" localSheetId="1">#REF!</definedName>
    <definedName name="TOTAL" localSheetId="0">#REF!</definedName>
    <definedName name="TOTAL" localSheetId="4">#REF!</definedName>
    <definedName name="TOTAL">#REF!</definedName>
  </definedNames>
  <calcPr calcId="152511"/>
</workbook>
</file>

<file path=xl/calcChain.xml><?xml version="1.0" encoding="utf-8"?>
<calcChain xmlns="http://schemas.openxmlformats.org/spreadsheetml/2006/main">
  <c r="J56" i="46" l="1"/>
  <c r="J55" i="46"/>
  <c r="J54" i="46"/>
  <c r="J53" i="46"/>
  <c r="J52" i="46"/>
  <c r="J51" i="46"/>
  <c r="J50" i="46"/>
  <c r="J49" i="46"/>
  <c r="J48" i="46"/>
  <c r="J47" i="46"/>
  <c r="J46" i="46"/>
  <c r="J45" i="46"/>
  <c r="J44" i="46"/>
  <c r="J43" i="46"/>
  <c r="J42" i="46"/>
  <c r="J41" i="46"/>
  <c r="J40" i="46"/>
  <c r="J39" i="46"/>
  <c r="J38" i="46"/>
  <c r="J37" i="46"/>
  <c r="J36" i="46"/>
  <c r="J35" i="46"/>
  <c r="J34" i="46"/>
  <c r="J33" i="46"/>
  <c r="J32" i="46"/>
  <c r="J31" i="46"/>
  <c r="J30" i="46"/>
  <c r="J29" i="46"/>
  <c r="J28" i="46"/>
  <c r="J27" i="46"/>
  <c r="J26" i="46"/>
  <c r="J25" i="46"/>
  <c r="J24" i="46"/>
  <c r="J23" i="46"/>
  <c r="J22" i="46"/>
  <c r="J21" i="46"/>
  <c r="J20" i="46"/>
  <c r="J19" i="46"/>
  <c r="J18" i="46"/>
  <c r="J17" i="46"/>
  <c r="J16" i="46"/>
  <c r="J15" i="46"/>
  <c r="J14" i="46"/>
  <c r="J13" i="46"/>
  <c r="J12" i="46"/>
  <c r="J11" i="46"/>
  <c r="J10" i="46"/>
  <c r="J9" i="46"/>
  <c r="J8" i="46"/>
  <c r="J7" i="46"/>
  <c r="J6" i="46"/>
  <c r="H58" i="54"/>
  <c r="G58" i="54"/>
  <c r="F58" i="54"/>
  <c r="E58" i="54"/>
  <c r="D58" i="54"/>
  <c r="C58" i="54"/>
  <c r="B58" i="54"/>
  <c r="I57" i="54"/>
  <c r="I56" i="54"/>
  <c r="I55" i="54"/>
  <c r="I54" i="54"/>
  <c r="I53" i="54"/>
  <c r="I52" i="54"/>
  <c r="I51" i="54"/>
  <c r="I50" i="54"/>
  <c r="I49" i="54"/>
  <c r="I48" i="54"/>
  <c r="I47" i="54"/>
  <c r="I46" i="54"/>
  <c r="I45" i="54"/>
  <c r="I44" i="54"/>
  <c r="I43" i="54"/>
  <c r="I42" i="54"/>
  <c r="I41" i="54"/>
  <c r="I40" i="54"/>
  <c r="I39" i="54"/>
  <c r="I38" i="54"/>
  <c r="I37" i="54"/>
  <c r="I36" i="54"/>
  <c r="I35" i="54"/>
  <c r="I34" i="54"/>
  <c r="I33" i="54"/>
  <c r="I32" i="54"/>
  <c r="I31" i="54"/>
  <c r="I30" i="54"/>
  <c r="I29" i="54"/>
  <c r="I28" i="54"/>
  <c r="I27" i="54"/>
  <c r="I26" i="54"/>
  <c r="I25" i="54"/>
  <c r="I24" i="54"/>
  <c r="I23" i="54"/>
  <c r="I22" i="54"/>
  <c r="I21" i="54"/>
  <c r="I20" i="54"/>
  <c r="I19" i="54"/>
  <c r="I18" i="54"/>
  <c r="I17" i="54"/>
  <c r="I16" i="54"/>
  <c r="I15" i="54"/>
  <c r="I14" i="54"/>
  <c r="I13" i="54"/>
  <c r="I12" i="54"/>
  <c r="I11" i="54"/>
  <c r="I10" i="54"/>
  <c r="I9" i="54"/>
  <c r="I58" i="54" s="1"/>
  <c r="I8" i="54"/>
  <c r="I7" i="54"/>
  <c r="D12" i="41" l="1"/>
  <c r="D11" i="41"/>
  <c r="D10" i="41"/>
  <c r="D9" i="41"/>
  <c r="D8" i="41"/>
  <c r="D7" i="41"/>
  <c r="D6" i="41"/>
  <c r="D5" i="41"/>
  <c r="D4" i="41"/>
  <c r="C13" i="41"/>
  <c r="N56" i="46" l="1"/>
  <c r="N55" i="46"/>
  <c r="N54" i="46"/>
  <c r="N53" i="46"/>
  <c r="N52" i="46"/>
  <c r="N51" i="46"/>
  <c r="N50" i="46"/>
  <c r="N49" i="46"/>
  <c r="N48" i="46"/>
  <c r="N47" i="46"/>
  <c r="N46" i="46"/>
  <c r="N45" i="46"/>
  <c r="N44" i="46"/>
  <c r="N43" i="46"/>
  <c r="N42" i="46"/>
  <c r="N41" i="46"/>
  <c r="N40" i="46"/>
  <c r="N39" i="46"/>
  <c r="N38" i="46"/>
  <c r="N37" i="46"/>
  <c r="N36" i="46"/>
  <c r="N35" i="46"/>
  <c r="N34" i="46"/>
  <c r="N33" i="46"/>
  <c r="N32" i="46"/>
  <c r="N31" i="46"/>
  <c r="N30" i="46"/>
  <c r="N29" i="46"/>
  <c r="N28" i="46"/>
  <c r="N27" i="46"/>
  <c r="N26" i="46"/>
  <c r="N25" i="46"/>
  <c r="N24" i="46"/>
  <c r="N23" i="46"/>
  <c r="N22" i="46"/>
  <c r="N21" i="46"/>
  <c r="N20" i="46"/>
  <c r="N19" i="46"/>
  <c r="N18" i="46"/>
  <c r="N17" i="46"/>
  <c r="N16" i="46"/>
  <c r="N15" i="46"/>
  <c r="N14" i="46"/>
  <c r="N13" i="46"/>
  <c r="N12" i="46"/>
  <c r="N11" i="46"/>
  <c r="N10" i="46"/>
  <c r="N9" i="46"/>
  <c r="N8" i="46"/>
  <c r="N7" i="46"/>
  <c r="N6" i="46"/>
  <c r="N57" i="46" s="1"/>
  <c r="M56" i="46"/>
  <c r="M55" i="46"/>
  <c r="M54" i="46"/>
  <c r="M53" i="46"/>
  <c r="M52" i="46"/>
  <c r="M51" i="46"/>
  <c r="M50" i="46"/>
  <c r="M49" i="46"/>
  <c r="M48" i="46"/>
  <c r="M47" i="46"/>
  <c r="M46" i="46"/>
  <c r="M45" i="46"/>
  <c r="M44" i="46"/>
  <c r="M43" i="46"/>
  <c r="M42" i="46"/>
  <c r="M41" i="46"/>
  <c r="M40" i="46"/>
  <c r="M39" i="46"/>
  <c r="M38" i="46"/>
  <c r="M37" i="46"/>
  <c r="M36" i="46"/>
  <c r="M35" i="46"/>
  <c r="M34" i="46"/>
  <c r="M33" i="46"/>
  <c r="M32" i="46"/>
  <c r="M31" i="46"/>
  <c r="M30" i="46"/>
  <c r="M29" i="46"/>
  <c r="M28" i="46"/>
  <c r="M27" i="46"/>
  <c r="M26" i="46"/>
  <c r="M25" i="46"/>
  <c r="M24" i="46"/>
  <c r="M23" i="46"/>
  <c r="M22" i="46"/>
  <c r="M21" i="46"/>
  <c r="M20" i="46"/>
  <c r="M19" i="46"/>
  <c r="M18" i="46"/>
  <c r="M17" i="46"/>
  <c r="M16" i="46"/>
  <c r="M15" i="46"/>
  <c r="M14" i="46"/>
  <c r="M13" i="46"/>
  <c r="M12" i="46"/>
  <c r="M11" i="46"/>
  <c r="M10" i="46"/>
  <c r="M9" i="46"/>
  <c r="M8" i="46"/>
  <c r="M7" i="46"/>
  <c r="M6" i="46"/>
  <c r="M57" i="46" s="1"/>
  <c r="L56" i="46"/>
  <c r="L55" i="46"/>
  <c r="L54" i="46"/>
  <c r="L53" i="46"/>
  <c r="L52" i="46"/>
  <c r="L51" i="46"/>
  <c r="L50" i="46"/>
  <c r="L49" i="46"/>
  <c r="L48" i="46"/>
  <c r="L47" i="46"/>
  <c r="L46" i="46"/>
  <c r="L45" i="46"/>
  <c r="L44" i="46"/>
  <c r="L43" i="46"/>
  <c r="L42" i="46"/>
  <c r="L41" i="46"/>
  <c r="L40" i="46"/>
  <c r="L39" i="46"/>
  <c r="L38" i="46"/>
  <c r="L37" i="46"/>
  <c r="L36" i="46"/>
  <c r="L35" i="46"/>
  <c r="L34" i="46"/>
  <c r="L33" i="46"/>
  <c r="L32" i="46"/>
  <c r="L31" i="46"/>
  <c r="L30" i="46"/>
  <c r="L29" i="46"/>
  <c r="L28" i="46"/>
  <c r="L27" i="46"/>
  <c r="L26" i="46"/>
  <c r="L25" i="46"/>
  <c r="L24" i="46"/>
  <c r="L23" i="46"/>
  <c r="L22" i="46"/>
  <c r="L21" i="46"/>
  <c r="L20" i="46"/>
  <c r="L19" i="46"/>
  <c r="L18" i="46"/>
  <c r="L17" i="46"/>
  <c r="L16" i="46"/>
  <c r="L15" i="46"/>
  <c r="L14" i="46"/>
  <c r="L13" i="46"/>
  <c r="L12" i="46"/>
  <c r="L11" i="46"/>
  <c r="L10" i="46"/>
  <c r="L9" i="46"/>
  <c r="L8" i="46"/>
  <c r="L7" i="46"/>
  <c r="L6" i="46"/>
  <c r="L57" i="46" s="1"/>
  <c r="I12" i="41"/>
  <c r="I11" i="41"/>
  <c r="I10" i="41"/>
  <c r="I9" i="41"/>
  <c r="I8" i="41"/>
  <c r="I7" i="41"/>
  <c r="I6" i="41"/>
  <c r="I5" i="41"/>
  <c r="G13" i="41"/>
  <c r="I4" i="41" l="1"/>
  <c r="I13" i="41" s="1"/>
  <c r="D59" i="53" l="1"/>
  <c r="E57" i="53" s="1"/>
  <c r="B59" i="53"/>
  <c r="C58" i="53" s="1"/>
  <c r="G58" i="53"/>
  <c r="G57" i="53"/>
  <c r="C57" i="53"/>
  <c r="G56" i="53"/>
  <c r="C56" i="53"/>
  <c r="G55" i="53"/>
  <c r="G54" i="53"/>
  <c r="C54" i="53"/>
  <c r="G53" i="53"/>
  <c r="E53" i="53"/>
  <c r="C53" i="53"/>
  <c r="G52" i="53"/>
  <c r="E52" i="53"/>
  <c r="C52" i="53"/>
  <c r="G51" i="53"/>
  <c r="E51" i="53"/>
  <c r="C51" i="53"/>
  <c r="G50" i="53"/>
  <c r="E50" i="53"/>
  <c r="C50" i="53"/>
  <c r="G49" i="53"/>
  <c r="E49" i="53"/>
  <c r="C49" i="53"/>
  <c r="G48" i="53"/>
  <c r="E48" i="53"/>
  <c r="C48" i="53"/>
  <c r="G47" i="53"/>
  <c r="E47" i="53"/>
  <c r="C47" i="53"/>
  <c r="G46" i="53"/>
  <c r="E46" i="53"/>
  <c r="C46" i="53"/>
  <c r="G45" i="53"/>
  <c r="E45" i="53"/>
  <c r="C45" i="53"/>
  <c r="G44" i="53"/>
  <c r="E44" i="53"/>
  <c r="C44" i="53"/>
  <c r="G43" i="53"/>
  <c r="E43" i="53"/>
  <c r="C43" i="53"/>
  <c r="G42" i="53"/>
  <c r="E42" i="53"/>
  <c r="C42" i="53"/>
  <c r="G41" i="53"/>
  <c r="E41" i="53"/>
  <c r="C41" i="53"/>
  <c r="G40" i="53"/>
  <c r="E40" i="53"/>
  <c r="C40" i="53"/>
  <c r="G39" i="53"/>
  <c r="E39" i="53"/>
  <c r="I39" i="53" s="1"/>
  <c r="C39" i="53"/>
  <c r="G38" i="53"/>
  <c r="E38" i="53"/>
  <c r="C38" i="53"/>
  <c r="G37" i="53"/>
  <c r="E37" i="53"/>
  <c r="C37" i="53"/>
  <c r="G36" i="53"/>
  <c r="E36" i="53"/>
  <c r="C36" i="53"/>
  <c r="G35" i="53"/>
  <c r="E35" i="53"/>
  <c r="I35" i="53" s="1"/>
  <c r="C35" i="53"/>
  <c r="G34" i="53"/>
  <c r="E34" i="53"/>
  <c r="C34" i="53"/>
  <c r="G33" i="53"/>
  <c r="E33" i="53"/>
  <c r="C33" i="53"/>
  <c r="G32" i="53"/>
  <c r="E32" i="53"/>
  <c r="C32" i="53"/>
  <c r="G31" i="53"/>
  <c r="E31" i="53"/>
  <c r="I31" i="53" s="1"/>
  <c r="C31" i="53"/>
  <c r="G30" i="53"/>
  <c r="E30" i="53"/>
  <c r="C30" i="53"/>
  <c r="G29" i="53"/>
  <c r="E29" i="53"/>
  <c r="C29" i="53"/>
  <c r="G28" i="53"/>
  <c r="E28" i="53"/>
  <c r="C28" i="53"/>
  <c r="G27" i="53"/>
  <c r="E27" i="53"/>
  <c r="I27" i="53" s="1"/>
  <c r="C27" i="53"/>
  <c r="G26" i="53"/>
  <c r="E26" i="53"/>
  <c r="C26" i="53"/>
  <c r="G25" i="53"/>
  <c r="E25" i="53"/>
  <c r="C25" i="53"/>
  <c r="G24" i="53"/>
  <c r="E24" i="53"/>
  <c r="C24" i="53"/>
  <c r="G23" i="53"/>
  <c r="E23" i="53"/>
  <c r="I23" i="53" s="1"/>
  <c r="C23" i="53"/>
  <c r="G22" i="53"/>
  <c r="E22" i="53"/>
  <c r="C22" i="53"/>
  <c r="G21" i="53"/>
  <c r="E21" i="53"/>
  <c r="C21" i="53"/>
  <c r="G20" i="53"/>
  <c r="E20" i="53"/>
  <c r="C20" i="53"/>
  <c r="G19" i="53"/>
  <c r="E19" i="53"/>
  <c r="I19" i="53" s="1"/>
  <c r="C19" i="53"/>
  <c r="G18" i="53"/>
  <c r="E18" i="53"/>
  <c r="C18" i="53"/>
  <c r="G17" i="53"/>
  <c r="E17" i="53"/>
  <c r="C17" i="53"/>
  <c r="G16" i="53"/>
  <c r="E16" i="53"/>
  <c r="C16" i="53"/>
  <c r="G15" i="53"/>
  <c r="E15" i="53"/>
  <c r="I15" i="53" s="1"/>
  <c r="C15" i="53"/>
  <c r="G14" i="53"/>
  <c r="E14" i="53"/>
  <c r="C14" i="53"/>
  <c r="G13" i="53"/>
  <c r="E13" i="53"/>
  <c r="C13" i="53"/>
  <c r="G12" i="53"/>
  <c r="E12" i="53"/>
  <c r="C12" i="53"/>
  <c r="G11" i="53"/>
  <c r="E11" i="53"/>
  <c r="I11" i="53" s="1"/>
  <c r="C11" i="53"/>
  <c r="G10" i="53"/>
  <c r="E10" i="53"/>
  <c r="C10" i="53"/>
  <c r="G9" i="53"/>
  <c r="E9" i="53"/>
  <c r="I9" i="53" s="1"/>
  <c r="C9" i="53"/>
  <c r="G8" i="53"/>
  <c r="E8" i="53"/>
  <c r="C8" i="53"/>
  <c r="K6" i="53"/>
  <c r="I6" i="53" s="1"/>
  <c r="J6" i="53"/>
  <c r="I13" i="53" l="1"/>
  <c r="I17" i="53"/>
  <c r="I21" i="53"/>
  <c r="I25" i="53"/>
  <c r="I29" i="53"/>
  <c r="I33" i="53"/>
  <c r="I37" i="53"/>
  <c r="I41" i="53"/>
  <c r="I45" i="53"/>
  <c r="I53" i="53"/>
  <c r="J13" i="53"/>
  <c r="J29" i="53"/>
  <c r="J41" i="53"/>
  <c r="I10" i="53"/>
  <c r="I18" i="53"/>
  <c r="I26" i="53"/>
  <c r="I38" i="53"/>
  <c r="J54" i="53"/>
  <c r="J14" i="53"/>
  <c r="J22" i="53"/>
  <c r="J26" i="53"/>
  <c r="J34" i="53"/>
  <c r="J42" i="53"/>
  <c r="J55" i="53"/>
  <c r="J21" i="53"/>
  <c r="J37" i="53"/>
  <c r="I14" i="53"/>
  <c r="I22" i="53"/>
  <c r="I30" i="53"/>
  <c r="I34" i="53"/>
  <c r="I42" i="53"/>
  <c r="J10" i="53"/>
  <c r="J18" i="53"/>
  <c r="J30" i="53"/>
  <c r="J38" i="53"/>
  <c r="J46" i="53"/>
  <c r="J50" i="53"/>
  <c r="J56" i="53"/>
  <c r="J19" i="53"/>
  <c r="J39" i="53"/>
  <c r="J57" i="53"/>
  <c r="J23" i="53"/>
  <c r="J47" i="53"/>
  <c r="J58" i="53"/>
  <c r="J11" i="53"/>
  <c r="J31" i="53"/>
  <c r="J43" i="53"/>
  <c r="J12" i="53"/>
  <c r="J20" i="53"/>
  <c r="J24" i="53"/>
  <c r="J32" i="53"/>
  <c r="J40" i="53"/>
  <c r="J52" i="53"/>
  <c r="J15" i="53"/>
  <c r="J27" i="53"/>
  <c r="J35" i="53"/>
  <c r="J51" i="53"/>
  <c r="J8" i="53"/>
  <c r="J16" i="53"/>
  <c r="J28" i="53"/>
  <c r="J36" i="53"/>
  <c r="J44" i="53"/>
  <c r="J48" i="53"/>
  <c r="I57" i="53"/>
  <c r="J9" i="53"/>
  <c r="J17" i="53"/>
  <c r="J25" i="53"/>
  <c r="J33" i="53"/>
  <c r="J45" i="53"/>
  <c r="J49" i="53"/>
  <c r="J53" i="53"/>
  <c r="H19" i="53"/>
  <c r="H35" i="53"/>
  <c r="H47" i="53"/>
  <c r="I52" i="53"/>
  <c r="I49" i="53"/>
  <c r="I46" i="53"/>
  <c r="I43" i="53"/>
  <c r="I50" i="53"/>
  <c r="I47" i="53"/>
  <c r="I44" i="53"/>
  <c r="I51" i="53"/>
  <c r="I48" i="53"/>
  <c r="H8" i="53"/>
  <c r="H12" i="53"/>
  <c r="H16" i="53"/>
  <c r="I8" i="53"/>
  <c r="I12" i="53"/>
  <c r="I16" i="53"/>
  <c r="I20" i="53"/>
  <c r="I24" i="53"/>
  <c r="I28" i="53"/>
  <c r="I32" i="53"/>
  <c r="I36" i="53"/>
  <c r="I40" i="53"/>
  <c r="E56" i="53"/>
  <c r="I56" i="53" s="1"/>
  <c r="E59" i="53"/>
  <c r="C55" i="53"/>
  <c r="G59" i="53"/>
  <c r="E55" i="53"/>
  <c r="I55" i="53" s="1"/>
  <c r="E58" i="53"/>
  <c r="I58" i="53" s="1"/>
  <c r="H6" i="53"/>
  <c r="H26" i="53" s="1"/>
  <c r="E54" i="53"/>
  <c r="I54" i="53" s="1"/>
  <c r="H22" i="53" l="1"/>
  <c r="K22" i="53" s="1"/>
  <c r="H14" i="53"/>
  <c r="K14" i="53" s="1"/>
  <c r="H55" i="53"/>
  <c r="K55" i="53" s="1"/>
  <c r="H52" i="53"/>
  <c r="K52" i="53" s="1"/>
  <c r="H32" i="53"/>
  <c r="H20" i="53"/>
  <c r="K20" i="53" s="1"/>
  <c r="K26" i="53"/>
  <c r="K35" i="53"/>
  <c r="K19" i="53"/>
  <c r="H25" i="53"/>
  <c r="K25" i="53" s="1"/>
  <c r="H45" i="53"/>
  <c r="K45" i="53" s="1"/>
  <c r="H23" i="53"/>
  <c r="K23" i="53" s="1"/>
  <c r="H15" i="53"/>
  <c r="K15" i="53" s="1"/>
  <c r="J59" i="53"/>
  <c r="H46" i="53"/>
  <c r="H34" i="53"/>
  <c r="K34" i="53" s="1"/>
  <c r="H41" i="53"/>
  <c r="K41" i="53" s="1"/>
  <c r="H33" i="53"/>
  <c r="K33" i="53" s="1"/>
  <c r="H27" i="53"/>
  <c r="K27" i="53" s="1"/>
  <c r="H18" i="53"/>
  <c r="K18" i="53" s="1"/>
  <c r="H24" i="53"/>
  <c r="K24" i="53" s="1"/>
  <c r="H39" i="53"/>
  <c r="K39" i="53" s="1"/>
  <c r="H38" i="53"/>
  <c r="K38" i="53" s="1"/>
  <c r="K16" i="53"/>
  <c r="H31" i="53"/>
  <c r="K31" i="53" s="1"/>
  <c r="H30" i="53"/>
  <c r="K30" i="53" s="1"/>
  <c r="K12" i="53"/>
  <c r="I59" i="53"/>
  <c r="K8" i="53"/>
  <c r="C59" i="53"/>
  <c r="H48" i="53"/>
  <c r="K48" i="53" s="1"/>
  <c r="H21" i="53"/>
  <c r="K21" i="53" s="1"/>
  <c r="H11" i="53"/>
  <c r="K11" i="53" s="1"/>
  <c r="H10" i="53"/>
  <c r="K10" i="53" s="1"/>
  <c r="H44" i="53"/>
  <c r="K44" i="53" s="1"/>
  <c r="H9" i="53"/>
  <c r="K9" i="53" s="1"/>
  <c r="H29" i="53"/>
  <c r="K29" i="53" s="1"/>
  <c r="H37" i="53"/>
  <c r="K37" i="53" s="1"/>
  <c r="H49" i="53"/>
  <c r="K49" i="53" s="1"/>
  <c r="H40" i="53"/>
  <c r="K40" i="53" s="1"/>
  <c r="H58" i="53"/>
  <c r="K58" i="53" s="1"/>
  <c r="H56" i="53"/>
  <c r="K56" i="53" s="1"/>
  <c r="H54" i="53"/>
  <c r="K54" i="53" s="1"/>
  <c r="H13" i="53"/>
  <c r="K13" i="53" s="1"/>
  <c r="H36" i="53"/>
  <c r="K36" i="53" s="1"/>
  <c r="H57" i="53"/>
  <c r="K57" i="53" s="1"/>
  <c r="H51" i="53"/>
  <c r="K51" i="53" s="1"/>
  <c r="H50" i="53"/>
  <c r="K50" i="53" s="1"/>
  <c r="H53" i="53"/>
  <c r="K53" i="53" s="1"/>
  <c r="K32" i="53"/>
  <c r="K47" i="53"/>
  <c r="K46" i="53"/>
  <c r="H28" i="53"/>
  <c r="K28" i="53" s="1"/>
  <c r="H43" i="53"/>
  <c r="K43" i="53" s="1"/>
  <c r="H42" i="53"/>
  <c r="K42" i="53" s="1"/>
  <c r="H17" i="53"/>
  <c r="K17" i="53" s="1"/>
  <c r="I57" i="28"/>
  <c r="I56" i="28"/>
  <c r="I55" i="28"/>
  <c r="I54" i="28"/>
  <c r="I53" i="28"/>
  <c r="I52" i="28"/>
  <c r="I51" i="28"/>
  <c r="I50" i="28"/>
  <c r="I49" i="28"/>
  <c r="I48" i="28"/>
  <c r="I47" i="28"/>
  <c r="I46" i="28"/>
  <c r="I45" i="28"/>
  <c r="I44" i="28"/>
  <c r="I43" i="28"/>
  <c r="I42" i="28"/>
  <c r="I41" i="28"/>
  <c r="I40" i="28"/>
  <c r="I39" i="28"/>
  <c r="I38" i="28"/>
  <c r="I37" i="28"/>
  <c r="I36" i="28"/>
  <c r="I35" i="28"/>
  <c r="I34" i="28"/>
  <c r="I33" i="28"/>
  <c r="I32" i="28"/>
  <c r="I31" i="28"/>
  <c r="I30" i="28"/>
  <c r="I29" i="28"/>
  <c r="I28" i="28"/>
  <c r="I27" i="28"/>
  <c r="I26" i="28"/>
  <c r="I25" i="28"/>
  <c r="I24" i="28"/>
  <c r="I23" i="28"/>
  <c r="I22" i="28"/>
  <c r="I21" i="28"/>
  <c r="I20" i="28"/>
  <c r="I19" i="28"/>
  <c r="I18" i="28"/>
  <c r="I17" i="28"/>
  <c r="I16" i="28"/>
  <c r="I15" i="28"/>
  <c r="I14" i="28"/>
  <c r="I13" i="28"/>
  <c r="I12" i="28"/>
  <c r="I11" i="28"/>
  <c r="I10" i="28"/>
  <c r="I9" i="28"/>
  <c r="I8" i="28"/>
  <c r="I7" i="28"/>
  <c r="F11" i="41"/>
  <c r="P3" i="44"/>
  <c r="E12" i="43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E4" i="50"/>
  <c r="D4" i="50"/>
  <c r="C4" i="50"/>
  <c r="B57" i="47"/>
  <c r="B58" i="47" s="1"/>
  <c r="F8" i="41"/>
  <c r="W53" i="49"/>
  <c r="U53" i="49"/>
  <c r="T53" i="49"/>
  <c r="S53" i="49"/>
  <c r="R53" i="49"/>
  <c r="Q53" i="49"/>
  <c r="O53" i="49"/>
  <c r="N53" i="49"/>
  <c r="V52" i="49"/>
  <c r="P52" i="49"/>
  <c r="J52" i="49"/>
  <c r="I52" i="49"/>
  <c r="H52" i="49"/>
  <c r="G52" i="49"/>
  <c r="F52" i="49"/>
  <c r="E52" i="49"/>
  <c r="D52" i="49"/>
  <c r="C52" i="49"/>
  <c r="B52" i="49"/>
  <c r="V51" i="49"/>
  <c r="P51" i="49"/>
  <c r="J51" i="49"/>
  <c r="I51" i="49"/>
  <c r="H51" i="49"/>
  <c r="G51" i="49"/>
  <c r="F51" i="49"/>
  <c r="E51" i="49"/>
  <c r="D51" i="49"/>
  <c r="C51" i="49"/>
  <c r="B51" i="49"/>
  <c r="V50" i="49"/>
  <c r="P50" i="49"/>
  <c r="J50" i="49"/>
  <c r="I50" i="49"/>
  <c r="H50" i="49"/>
  <c r="G50" i="49"/>
  <c r="F50" i="49"/>
  <c r="E50" i="49"/>
  <c r="D50" i="49"/>
  <c r="C50" i="49"/>
  <c r="B50" i="49"/>
  <c r="V49" i="49"/>
  <c r="P49" i="49"/>
  <c r="J49" i="49"/>
  <c r="I49" i="49"/>
  <c r="H49" i="49"/>
  <c r="G49" i="49"/>
  <c r="F49" i="49"/>
  <c r="E49" i="49"/>
  <c r="D49" i="49"/>
  <c r="C49" i="49"/>
  <c r="B49" i="49"/>
  <c r="V48" i="49"/>
  <c r="P48" i="49"/>
  <c r="J48" i="49"/>
  <c r="I48" i="49"/>
  <c r="H48" i="49"/>
  <c r="G48" i="49"/>
  <c r="F48" i="49"/>
  <c r="E48" i="49"/>
  <c r="D48" i="49"/>
  <c r="C48" i="49"/>
  <c r="B48" i="49"/>
  <c r="V47" i="49"/>
  <c r="P47" i="49"/>
  <c r="J47" i="49"/>
  <c r="I47" i="49"/>
  <c r="H47" i="49"/>
  <c r="G47" i="49"/>
  <c r="F47" i="49"/>
  <c r="E47" i="49"/>
  <c r="D47" i="49"/>
  <c r="C47" i="49"/>
  <c r="B47" i="49"/>
  <c r="V46" i="49"/>
  <c r="P46" i="49"/>
  <c r="J46" i="49"/>
  <c r="I46" i="49"/>
  <c r="H46" i="49"/>
  <c r="G46" i="49"/>
  <c r="F46" i="49"/>
  <c r="E46" i="49"/>
  <c r="D46" i="49"/>
  <c r="C46" i="49"/>
  <c r="B46" i="49"/>
  <c r="V45" i="49"/>
  <c r="P45" i="49"/>
  <c r="J45" i="49"/>
  <c r="I45" i="49"/>
  <c r="H45" i="49"/>
  <c r="G45" i="49"/>
  <c r="F45" i="49"/>
  <c r="E45" i="49"/>
  <c r="D45" i="49"/>
  <c r="C45" i="49"/>
  <c r="B45" i="49"/>
  <c r="V44" i="49"/>
  <c r="P44" i="49"/>
  <c r="J44" i="49"/>
  <c r="I44" i="49"/>
  <c r="H44" i="49"/>
  <c r="G44" i="49"/>
  <c r="F44" i="49"/>
  <c r="E44" i="49"/>
  <c r="D44" i="49"/>
  <c r="C44" i="49"/>
  <c r="B44" i="49"/>
  <c r="V43" i="49"/>
  <c r="P43" i="49"/>
  <c r="J43" i="49"/>
  <c r="I43" i="49"/>
  <c r="H43" i="49"/>
  <c r="G43" i="49"/>
  <c r="F43" i="49"/>
  <c r="E43" i="49"/>
  <c r="D43" i="49"/>
  <c r="C43" i="49"/>
  <c r="B43" i="49"/>
  <c r="V42" i="49"/>
  <c r="P42" i="49"/>
  <c r="J42" i="49"/>
  <c r="I42" i="49"/>
  <c r="H42" i="49"/>
  <c r="G42" i="49"/>
  <c r="F42" i="49"/>
  <c r="E42" i="49"/>
  <c r="D42" i="49"/>
  <c r="C42" i="49"/>
  <c r="B42" i="49"/>
  <c r="V41" i="49"/>
  <c r="P41" i="49"/>
  <c r="J41" i="49"/>
  <c r="I41" i="49"/>
  <c r="H41" i="49"/>
  <c r="G41" i="49"/>
  <c r="F41" i="49"/>
  <c r="E41" i="49"/>
  <c r="D41" i="49"/>
  <c r="C41" i="49"/>
  <c r="B41" i="49"/>
  <c r="V40" i="49"/>
  <c r="J40" i="49"/>
  <c r="I40" i="49"/>
  <c r="H40" i="49"/>
  <c r="G40" i="49"/>
  <c r="F40" i="49"/>
  <c r="E40" i="49"/>
  <c r="D40" i="49"/>
  <c r="C40" i="49"/>
  <c r="B40" i="49"/>
  <c r="V39" i="49"/>
  <c r="P39" i="49"/>
  <c r="J39" i="49"/>
  <c r="I39" i="49"/>
  <c r="H39" i="49"/>
  <c r="G39" i="49"/>
  <c r="F39" i="49"/>
  <c r="E39" i="49"/>
  <c r="D39" i="49"/>
  <c r="C39" i="49"/>
  <c r="B39" i="49"/>
  <c r="V38" i="49"/>
  <c r="P38" i="49"/>
  <c r="J38" i="49"/>
  <c r="I38" i="49"/>
  <c r="H38" i="49"/>
  <c r="G38" i="49"/>
  <c r="F38" i="49"/>
  <c r="E38" i="49"/>
  <c r="D38" i="49"/>
  <c r="C38" i="49"/>
  <c r="B38" i="49"/>
  <c r="V37" i="49"/>
  <c r="P37" i="49"/>
  <c r="J37" i="49"/>
  <c r="I37" i="49"/>
  <c r="H37" i="49"/>
  <c r="G37" i="49"/>
  <c r="F37" i="49"/>
  <c r="E37" i="49"/>
  <c r="D37" i="49"/>
  <c r="C37" i="49"/>
  <c r="B37" i="49"/>
  <c r="V36" i="49"/>
  <c r="P36" i="49"/>
  <c r="J36" i="49"/>
  <c r="I36" i="49"/>
  <c r="H36" i="49"/>
  <c r="G36" i="49"/>
  <c r="F36" i="49"/>
  <c r="E36" i="49"/>
  <c r="D36" i="49"/>
  <c r="C36" i="49"/>
  <c r="B36" i="49"/>
  <c r="V35" i="49"/>
  <c r="P35" i="49"/>
  <c r="J35" i="49"/>
  <c r="I35" i="49"/>
  <c r="H35" i="49"/>
  <c r="G35" i="49"/>
  <c r="F35" i="49"/>
  <c r="E35" i="49"/>
  <c r="D35" i="49"/>
  <c r="C35" i="49"/>
  <c r="B35" i="49"/>
  <c r="V34" i="49"/>
  <c r="P34" i="49"/>
  <c r="J34" i="49"/>
  <c r="I34" i="49"/>
  <c r="H34" i="49"/>
  <c r="G34" i="49"/>
  <c r="F34" i="49"/>
  <c r="E34" i="49"/>
  <c r="D34" i="49"/>
  <c r="C34" i="49"/>
  <c r="B34" i="49"/>
  <c r="V33" i="49"/>
  <c r="P33" i="49"/>
  <c r="J33" i="49"/>
  <c r="I33" i="49"/>
  <c r="H33" i="49"/>
  <c r="G33" i="49"/>
  <c r="F33" i="49"/>
  <c r="E33" i="49"/>
  <c r="D33" i="49"/>
  <c r="C33" i="49"/>
  <c r="B33" i="49"/>
  <c r="V32" i="49"/>
  <c r="J32" i="49"/>
  <c r="I32" i="49"/>
  <c r="H32" i="49"/>
  <c r="G32" i="49"/>
  <c r="F32" i="49"/>
  <c r="E32" i="49"/>
  <c r="D32" i="49"/>
  <c r="C32" i="49"/>
  <c r="B32" i="49"/>
  <c r="V31" i="49"/>
  <c r="P31" i="49"/>
  <c r="J31" i="49"/>
  <c r="I31" i="49"/>
  <c r="H31" i="49"/>
  <c r="G31" i="49"/>
  <c r="F31" i="49"/>
  <c r="E31" i="49"/>
  <c r="D31" i="49"/>
  <c r="C31" i="49"/>
  <c r="B31" i="49"/>
  <c r="V30" i="49"/>
  <c r="P30" i="49"/>
  <c r="J30" i="49"/>
  <c r="I30" i="49"/>
  <c r="H30" i="49"/>
  <c r="G30" i="49"/>
  <c r="F30" i="49"/>
  <c r="E30" i="49"/>
  <c r="D30" i="49"/>
  <c r="C30" i="49"/>
  <c r="B30" i="49"/>
  <c r="V29" i="49"/>
  <c r="P29" i="49"/>
  <c r="J29" i="49"/>
  <c r="I29" i="49"/>
  <c r="H29" i="49"/>
  <c r="G29" i="49"/>
  <c r="F29" i="49"/>
  <c r="E29" i="49"/>
  <c r="D29" i="49"/>
  <c r="C29" i="49"/>
  <c r="B29" i="49"/>
  <c r="V28" i="49"/>
  <c r="P28" i="49"/>
  <c r="J28" i="49"/>
  <c r="I28" i="49"/>
  <c r="H28" i="49"/>
  <c r="G28" i="49"/>
  <c r="F28" i="49"/>
  <c r="E28" i="49"/>
  <c r="D28" i="49"/>
  <c r="C28" i="49"/>
  <c r="B28" i="49"/>
  <c r="V27" i="49"/>
  <c r="P27" i="49"/>
  <c r="J27" i="49"/>
  <c r="I27" i="49"/>
  <c r="H27" i="49"/>
  <c r="G27" i="49"/>
  <c r="F27" i="49"/>
  <c r="E27" i="49"/>
  <c r="D27" i="49"/>
  <c r="C27" i="49"/>
  <c r="B27" i="49"/>
  <c r="V26" i="49"/>
  <c r="P26" i="49"/>
  <c r="J26" i="49"/>
  <c r="I26" i="49"/>
  <c r="H26" i="49"/>
  <c r="G26" i="49"/>
  <c r="F26" i="49"/>
  <c r="E26" i="49"/>
  <c r="D26" i="49"/>
  <c r="C26" i="49"/>
  <c r="B26" i="49"/>
  <c r="V25" i="49"/>
  <c r="P25" i="49"/>
  <c r="J25" i="49"/>
  <c r="I25" i="49"/>
  <c r="H25" i="49"/>
  <c r="G25" i="49"/>
  <c r="F25" i="49"/>
  <c r="E25" i="49"/>
  <c r="D25" i="49"/>
  <c r="C25" i="49"/>
  <c r="B25" i="49"/>
  <c r="V24" i="49"/>
  <c r="J24" i="49"/>
  <c r="I24" i="49"/>
  <c r="H24" i="49"/>
  <c r="G24" i="49"/>
  <c r="F24" i="49"/>
  <c r="E24" i="49"/>
  <c r="D24" i="49"/>
  <c r="C24" i="49"/>
  <c r="B24" i="49"/>
  <c r="V23" i="49"/>
  <c r="P23" i="49"/>
  <c r="J23" i="49"/>
  <c r="I23" i="49"/>
  <c r="H23" i="49"/>
  <c r="G23" i="49"/>
  <c r="F23" i="49"/>
  <c r="E23" i="49"/>
  <c r="D23" i="49"/>
  <c r="C23" i="49"/>
  <c r="B23" i="49"/>
  <c r="V22" i="49"/>
  <c r="P22" i="49"/>
  <c r="J22" i="49"/>
  <c r="I22" i="49"/>
  <c r="H22" i="49"/>
  <c r="G22" i="49"/>
  <c r="F22" i="49"/>
  <c r="E22" i="49"/>
  <c r="D22" i="49"/>
  <c r="C22" i="49"/>
  <c r="B22" i="49"/>
  <c r="V21" i="49"/>
  <c r="P21" i="49"/>
  <c r="J21" i="49"/>
  <c r="I21" i="49"/>
  <c r="H21" i="49"/>
  <c r="G21" i="49"/>
  <c r="F21" i="49"/>
  <c r="E21" i="49"/>
  <c r="D21" i="49"/>
  <c r="C21" i="49"/>
  <c r="B21" i="49"/>
  <c r="V20" i="49"/>
  <c r="P20" i="49"/>
  <c r="J20" i="49"/>
  <c r="I20" i="49"/>
  <c r="H20" i="49"/>
  <c r="G20" i="49"/>
  <c r="F20" i="49"/>
  <c r="E20" i="49"/>
  <c r="D20" i="49"/>
  <c r="C20" i="49"/>
  <c r="B20" i="49"/>
  <c r="V19" i="49"/>
  <c r="P19" i="49"/>
  <c r="J19" i="49"/>
  <c r="I19" i="49"/>
  <c r="H19" i="49"/>
  <c r="G19" i="49"/>
  <c r="F19" i="49"/>
  <c r="E19" i="49"/>
  <c r="D19" i="49"/>
  <c r="C19" i="49"/>
  <c r="B19" i="49"/>
  <c r="V18" i="49"/>
  <c r="P18" i="49"/>
  <c r="J18" i="49"/>
  <c r="I18" i="49"/>
  <c r="H18" i="49"/>
  <c r="G18" i="49"/>
  <c r="F18" i="49"/>
  <c r="E18" i="49"/>
  <c r="D18" i="49"/>
  <c r="C18" i="49"/>
  <c r="B18" i="49"/>
  <c r="V17" i="49"/>
  <c r="P17" i="49"/>
  <c r="J17" i="49"/>
  <c r="I17" i="49"/>
  <c r="H17" i="49"/>
  <c r="G17" i="49"/>
  <c r="F17" i="49"/>
  <c r="E17" i="49"/>
  <c r="D17" i="49"/>
  <c r="C17" i="49"/>
  <c r="B17" i="49"/>
  <c r="V16" i="49"/>
  <c r="P16" i="49"/>
  <c r="J16" i="49"/>
  <c r="I16" i="49"/>
  <c r="H16" i="49"/>
  <c r="G16" i="49"/>
  <c r="F16" i="49"/>
  <c r="E16" i="49"/>
  <c r="D16" i="49"/>
  <c r="C16" i="49"/>
  <c r="B16" i="49"/>
  <c r="V15" i="49"/>
  <c r="P15" i="49"/>
  <c r="J15" i="49"/>
  <c r="I15" i="49"/>
  <c r="H15" i="49"/>
  <c r="G15" i="49"/>
  <c r="F15" i="49"/>
  <c r="E15" i="49"/>
  <c r="D15" i="49"/>
  <c r="C15" i="49"/>
  <c r="B15" i="49"/>
  <c r="V14" i="49"/>
  <c r="P14" i="49"/>
  <c r="J14" i="49"/>
  <c r="I14" i="49"/>
  <c r="H14" i="49"/>
  <c r="G14" i="49"/>
  <c r="F14" i="49"/>
  <c r="E14" i="49"/>
  <c r="D14" i="49"/>
  <c r="C14" i="49"/>
  <c r="B14" i="49"/>
  <c r="V13" i="49"/>
  <c r="P13" i="49"/>
  <c r="J13" i="49"/>
  <c r="I13" i="49"/>
  <c r="H13" i="49"/>
  <c r="G13" i="49"/>
  <c r="F13" i="49"/>
  <c r="E13" i="49"/>
  <c r="D13" i="49"/>
  <c r="C13" i="49"/>
  <c r="B13" i="49"/>
  <c r="V12" i="49"/>
  <c r="P12" i="49"/>
  <c r="J12" i="49"/>
  <c r="I12" i="49"/>
  <c r="H12" i="49"/>
  <c r="G12" i="49"/>
  <c r="F12" i="49"/>
  <c r="E12" i="49"/>
  <c r="D12" i="49"/>
  <c r="C12" i="49"/>
  <c r="B12" i="49"/>
  <c r="V11" i="49"/>
  <c r="P11" i="49"/>
  <c r="J11" i="49"/>
  <c r="I11" i="49"/>
  <c r="H11" i="49"/>
  <c r="G11" i="49"/>
  <c r="F11" i="49"/>
  <c r="E11" i="49"/>
  <c r="D11" i="49"/>
  <c r="C11" i="49"/>
  <c r="B11" i="49"/>
  <c r="V10" i="49"/>
  <c r="P10" i="49"/>
  <c r="J10" i="49"/>
  <c r="I10" i="49"/>
  <c r="H10" i="49"/>
  <c r="G10" i="49"/>
  <c r="F10" i="49"/>
  <c r="E10" i="49"/>
  <c r="D10" i="49"/>
  <c r="C10" i="49"/>
  <c r="B10" i="49"/>
  <c r="V9" i="49"/>
  <c r="P9" i="49"/>
  <c r="J9" i="49"/>
  <c r="I9" i="49"/>
  <c r="H9" i="49"/>
  <c r="G9" i="49"/>
  <c r="F9" i="49"/>
  <c r="E9" i="49"/>
  <c r="D9" i="49"/>
  <c r="C9" i="49"/>
  <c r="B9" i="49"/>
  <c r="V8" i="49"/>
  <c r="J8" i="49"/>
  <c r="I8" i="49"/>
  <c r="H8" i="49"/>
  <c r="G8" i="49"/>
  <c r="F8" i="49"/>
  <c r="E8" i="49"/>
  <c r="D8" i="49"/>
  <c r="C8" i="49"/>
  <c r="B8" i="49"/>
  <c r="V7" i="49"/>
  <c r="P7" i="49"/>
  <c r="J7" i="49"/>
  <c r="I7" i="49"/>
  <c r="H7" i="49"/>
  <c r="G7" i="49"/>
  <c r="F7" i="49"/>
  <c r="E7" i="49"/>
  <c r="D7" i="49"/>
  <c r="C7" i="49"/>
  <c r="B7" i="49"/>
  <c r="V6" i="49"/>
  <c r="P6" i="49"/>
  <c r="J6" i="49"/>
  <c r="I6" i="49"/>
  <c r="H6" i="49"/>
  <c r="G6" i="49"/>
  <c r="F6" i="49"/>
  <c r="E6" i="49"/>
  <c r="D6" i="49"/>
  <c r="C6" i="49"/>
  <c r="B6" i="49"/>
  <c r="V5" i="49"/>
  <c r="P5" i="49"/>
  <c r="J5" i="49"/>
  <c r="I5" i="49"/>
  <c r="H5" i="49"/>
  <c r="G5" i="49"/>
  <c r="F5" i="49"/>
  <c r="E5" i="49"/>
  <c r="D5" i="49"/>
  <c r="C5" i="49"/>
  <c r="B5" i="49"/>
  <c r="V4" i="49"/>
  <c r="P4" i="49"/>
  <c r="P53" i="49"/>
  <c r="J4" i="49"/>
  <c r="I4" i="49"/>
  <c r="H4" i="49"/>
  <c r="G4" i="49"/>
  <c r="F4" i="49"/>
  <c r="E4" i="49"/>
  <c r="D4" i="49"/>
  <c r="C4" i="49"/>
  <c r="B4" i="49"/>
  <c r="V3" i="49"/>
  <c r="P3" i="49"/>
  <c r="J3" i="49"/>
  <c r="I3" i="49"/>
  <c r="H3" i="49"/>
  <c r="G3" i="49"/>
  <c r="F3" i="49"/>
  <c r="E3" i="49"/>
  <c r="D3" i="49"/>
  <c r="C3" i="49"/>
  <c r="B3" i="49"/>
  <c r="V2" i="49"/>
  <c r="V53" i="49"/>
  <c r="P2" i="49"/>
  <c r="J2" i="49"/>
  <c r="I2" i="49"/>
  <c r="H2" i="49"/>
  <c r="G2" i="49"/>
  <c r="F2" i="49"/>
  <c r="E2" i="49"/>
  <c r="D2" i="49"/>
  <c r="C2" i="49"/>
  <c r="B2" i="49"/>
  <c r="B12" i="43"/>
  <c r="B55" i="47"/>
  <c r="C54" i="47"/>
  <c r="C50" i="47"/>
  <c r="C46" i="47"/>
  <c r="C42" i="47"/>
  <c r="C38" i="47"/>
  <c r="C34" i="47"/>
  <c r="C30" i="47"/>
  <c r="C26" i="47"/>
  <c r="C22" i="47"/>
  <c r="C18" i="47"/>
  <c r="C14" i="47"/>
  <c r="C10" i="47"/>
  <c r="C6" i="47"/>
  <c r="C48" i="47"/>
  <c r="C44" i="47"/>
  <c r="C36" i="47"/>
  <c r="C28" i="47"/>
  <c r="C20" i="47"/>
  <c r="C12" i="47"/>
  <c r="C4" i="47"/>
  <c r="C47" i="47"/>
  <c r="C39" i="47"/>
  <c r="C35" i="47"/>
  <c r="C27" i="47"/>
  <c r="C19" i="47"/>
  <c r="C11" i="47"/>
  <c r="C53" i="47"/>
  <c r="C49" i="47"/>
  <c r="C45" i="47"/>
  <c r="C41" i="47"/>
  <c r="C37" i="47"/>
  <c r="C33" i="47"/>
  <c r="C29" i="47"/>
  <c r="C25" i="47"/>
  <c r="C21" i="47"/>
  <c r="C17" i="47"/>
  <c r="C13" i="47"/>
  <c r="C9" i="47"/>
  <c r="C5" i="47"/>
  <c r="C52" i="47"/>
  <c r="C40" i="47"/>
  <c r="C32" i="47"/>
  <c r="C24" i="47"/>
  <c r="C16" i="47"/>
  <c r="C8" i="47"/>
  <c r="C51" i="47"/>
  <c r="C43" i="47"/>
  <c r="C31" i="47"/>
  <c r="C23" i="47"/>
  <c r="C15" i="47"/>
  <c r="C7" i="47"/>
  <c r="C55" i="47"/>
  <c r="B13" i="41"/>
  <c r="F12" i="41"/>
  <c r="D11" i="43"/>
  <c r="D10" i="43"/>
  <c r="D9" i="43"/>
  <c r="D8" i="43"/>
  <c r="D7" i="43"/>
  <c r="D6" i="43"/>
  <c r="D5" i="43"/>
  <c r="H58" i="28"/>
  <c r="G58" i="28"/>
  <c r="F58" i="28"/>
  <c r="E58" i="28"/>
  <c r="D58" i="28"/>
  <c r="C58" i="28"/>
  <c r="B58" i="28"/>
  <c r="I58" i="28"/>
  <c r="D4" i="43"/>
  <c r="D12" i="43"/>
  <c r="AH6" i="1"/>
  <c r="F12" i="43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Y9" i="1"/>
  <c r="Y11" i="1"/>
  <c r="Y13" i="1"/>
  <c r="Y15" i="1"/>
  <c r="Y17" i="1"/>
  <c r="Y19" i="1"/>
  <c r="Y21" i="1"/>
  <c r="Y23" i="1"/>
  <c r="Y25" i="1"/>
  <c r="Y27" i="1"/>
  <c r="Y29" i="1"/>
  <c r="Y31" i="1"/>
  <c r="Y33" i="1"/>
  <c r="Y35" i="1"/>
  <c r="Y37" i="1"/>
  <c r="Y39" i="1"/>
  <c r="Y41" i="1"/>
  <c r="Y43" i="1"/>
  <c r="Y45" i="1"/>
  <c r="Y47" i="1"/>
  <c r="Y49" i="1"/>
  <c r="Y51" i="1"/>
  <c r="Y53" i="1"/>
  <c r="Y55" i="1"/>
  <c r="Y57" i="1"/>
  <c r="Y8" i="1"/>
  <c r="Y10" i="1"/>
  <c r="Y12" i="1"/>
  <c r="Y14" i="1"/>
  <c r="Y16" i="1"/>
  <c r="Y18" i="1"/>
  <c r="Y20" i="1"/>
  <c r="Y22" i="1"/>
  <c r="Y24" i="1"/>
  <c r="Y26" i="1"/>
  <c r="Y28" i="1"/>
  <c r="Y30" i="1"/>
  <c r="Y32" i="1"/>
  <c r="Y34" i="1"/>
  <c r="Y36" i="1"/>
  <c r="Y38" i="1"/>
  <c r="Y40" i="1"/>
  <c r="Y42" i="1"/>
  <c r="Y44" i="1"/>
  <c r="Y46" i="1"/>
  <c r="Y48" i="1"/>
  <c r="Y50" i="1"/>
  <c r="Y52" i="1"/>
  <c r="Y54" i="1"/>
  <c r="Y56" i="1"/>
  <c r="Y58" i="1"/>
  <c r="D5" i="44"/>
  <c r="G5" i="44"/>
  <c r="H5" i="44"/>
  <c r="D6" i="44"/>
  <c r="G6" i="44"/>
  <c r="H6" i="44"/>
  <c r="D7" i="44"/>
  <c r="G7" i="44"/>
  <c r="H7" i="44"/>
  <c r="D8" i="44"/>
  <c r="G8" i="44"/>
  <c r="H8" i="44"/>
  <c r="D9" i="44"/>
  <c r="G9" i="44"/>
  <c r="H9" i="44"/>
  <c r="D10" i="44"/>
  <c r="G10" i="44"/>
  <c r="H10" i="44"/>
  <c r="D11" i="44"/>
  <c r="G11" i="44"/>
  <c r="H11" i="44"/>
  <c r="D12" i="44"/>
  <c r="G12" i="44"/>
  <c r="H12" i="44"/>
  <c r="D13" i="44"/>
  <c r="G13" i="44"/>
  <c r="H13" i="44"/>
  <c r="D14" i="44"/>
  <c r="G14" i="44"/>
  <c r="H14" i="44"/>
  <c r="D15" i="44"/>
  <c r="G15" i="44"/>
  <c r="H15" i="44"/>
  <c r="D16" i="44"/>
  <c r="G16" i="44"/>
  <c r="H16" i="44"/>
  <c r="D17" i="44"/>
  <c r="G17" i="44"/>
  <c r="H17" i="44"/>
  <c r="D18" i="44"/>
  <c r="G18" i="44"/>
  <c r="H18" i="44"/>
  <c r="D19" i="44"/>
  <c r="G19" i="44"/>
  <c r="H19" i="44"/>
  <c r="D20" i="44"/>
  <c r="G20" i="44"/>
  <c r="H20" i="44"/>
  <c r="D21" i="44"/>
  <c r="G21" i="44"/>
  <c r="H21" i="44"/>
  <c r="D22" i="44"/>
  <c r="G22" i="44"/>
  <c r="H22" i="44"/>
  <c r="D23" i="44"/>
  <c r="G23" i="44"/>
  <c r="H23" i="44"/>
  <c r="D24" i="44"/>
  <c r="G24" i="44"/>
  <c r="H24" i="44"/>
  <c r="D25" i="44"/>
  <c r="G25" i="44"/>
  <c r="H25" i="44"/>
  <c r="D26" i="44"/>
  <c r="G26" i="44"/>
  <c r="H26" i="44"/>
  <c r="D27" i="44"/>
  <c r="G27" i="44"/>
  <c r="H27" i="44"/>
  <c r="D28" i="44"/>
  <c r="G28" i="44"/>
  <c r="H28" i="44"/>
  <c r="D29" i="44"/>
  <c r="G29" i="44"/>
  <c r="H29" i="44"/>
  <c r="D30" i="44"/>
  <c r="G30" i="44"/>
  <c r="H30" i="44"/>
  <c r="D31" i="44"/>
  <c r="G31" i="44"/>
  <c r="H31" i="44"/>
  <c r="D32" i="44"/>
  <c r="G32" i="44"/>
  <c r="H32" i="44"/>
  <c r="D33" i="44"/>
  <c r="G33" i="44"/>
  <c r="H33" i="44"/>
  <c r="D34" i="44"/>
  <c r="G34" i="44"/>
  <c r="H34" i="44"/>
  <c r="D35" i="44"/>
  <c r="G35" i="44"/>
  <c r="H35" i="44"/>
  <c r="D36" i="44"/>
  <c r="G36" i="44"/>
  <c r="H36" i="44"/>
  <c r="D37" i="44"/>
  <c r="G37" i="44"/>
  <c r="H37" i="44"/>
  <c r="D38" i="44"/>
  <c r="G38" i="44"/>
  <c r="H38" i="44"/>
  <c r="D39" i="44"/>
  <c r="G39" i="44"/>
  <c r="H39" i="44"/>
  <c r="D40" i="44"/>
  <c r="G40" i="44"/>
  <c r="H40" i="44"/>
  <c r="D41" i="44"/>
  <c r="G41" i="44"/>
  <c r="H41" i="44"/>
  <c r="D42" i="44"/>
  <c r="G42" i="44"/>
  <c r="H42" i="44"/>
  <c r="D43" i="44"/>
  <c r="G43" i="44"/>
  <c r="H43" i="44"/>
  <c r="D44" i="44"/>
  <c r="G44" i="44"/>
  <c r="H44" i="44"/>
  <c r="D45" i="44"/>
  <c r="G45" i="44"/>
  <c r="H45" i="44"/>
  <c r="D46" i="44"/>
  <c r="G46" i="44"/>
  <c r="H46" i="44"/>
  <c r="D47" i="44"/>
  <c r="G47" i="44"/>
  <c r="H47" i="44"/>
  <c r="D48" i="44"/>
  <c r="G48" i="44"/>
  <c r="H48" i="44"/>
  <c r="D49" i="44"/>
  <c r="G49" i="44"/>
  <c r="H49" i="44"/>
  <c r="D50" i="44"/>
  <c r="G50" i="44"/>
  <c r="H50" i="44"/>
  <c r="D51" i="44"/>
  <c r="G51" i="44"/>
  <c r="H51" i="44"/>
  <c r="D52" i="44"/>
  <c r="G52" i="44"/>
  <c r="H52" i="44"/>
  <c r="D53" i="44"/>
  <c r="G53" i="44"/>
  <c r="H53" i="44"/>
  <c r="D54" i="44"/>
  <c r="G54" i="44"/>
  <c r="H54" i="44"/>
  <c r="D55" i="44"/>
  <c r="G55" i="44"/>
  <c r="H55" i="44"/>
  <c r="B56" i="44"/>
  <c r="C56" i="44"/>
  <c r="F56" i="44"/>
  <c r="J55" i="44"/>
  <c r="D56" i="44"/>
  <c r="H56" i="44"/>
  <c r="I11" i="44"/>
  <c r="J54" i="44"/>
  <c r="J5" i="44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J27" i="44"/>
  <c r="J28" i="44"/>
  <c r="J29" i="44"/>
  <c r="J30" i="44"/>
  <c r="J31" i="44"/>
  <c r="J32" i="44"/>
  <c r="J33" i="44"/>
  <c r="J34" i="44"/>
  <c r="J35" i="44"/>
  <c r="J36" i="44"/>
  <c r="J37" i="44"/>
  <c r="J38" i="44"/>
  <c r="J39" i="44"/>
  <c r="J40" i="44"/>
  <c r="J41" i="44"/>
  <c r="J53" i="44"/>
  <c r="J52" i="44"/>
  <c r="J51" i="44"/>
  <c r="J50" i="44"/>
  <c r="J49" i="44"/>
  <c r="J48" i="44"/>
  <c r="J47" i="44"/>
  <c r="J46" i="44"/>
  <c r="J45" i="44"/>
  <c r="J44" i="44"/>
  <c r="J43" i="44"/>
  <c r="J42" i="44"/>
  <c r="I38" i="44"/>
  <c r="I36" i="44"/>
  <c r="I40" i="44"/>
  <c r="I34" i="44"/>
  <c r="I9" i="44"/>
  <c r="I5" i="44"/>
  <c r="I7" i="44"/>
  <c r="I54" i="44"/>
  <c r="I14" i="44"/>
  <c r="E54" i="44"/>
  <c r="I26" i="44"/>
  <c r="I28" i="44"/>
  <c r="I30" i="44"/>
  <c r="I32" i="44"/>
  <c r="I16" i="44"/>
  <c r="I18" i="44"/>
  <c r="I20" i="44"/>
  <c r="I22" i="44"/>
  <c r="I24" i="44"/>
  <c r="E16" i="44"/>
  <c r="E36" i="44"/>
  <c r="E18" i="44"/>
  <c r="E40" i="44"/>
  <c r="E42" i="44"/>
  <c r="E21" i="44"/>
  <c r="E14" i="44"/>
  <c r="E44" i="44"/>
  <c r="E46" i="44"/>
  <c r="E48" i="44"/>
  <c r="E50" i="44"/>
  <c r="E8" i="44"/>
  <c r="E23" i="44"/>
  <c r="E10" i="44"/>
  <c r="E25" i="44"/>
  <c r="E30" i="44"/>
  <c r="E34" i="44"/>
  <c r="E38" i="44"/>
  <c r="E6" i="44"/>
  <c r="E52" i="44"/>
  <c r="E12" i="44"/>
  <c r="E27" i="44"/>
  <c r="E32" i="44"/>
  <c r="I6" i="44"/>
  <c r="I8" i="44"/>
  <c r="I10" i="44"/>
  <c r="I12" i="44"/>
  <c r="I13" i="44"/>
  <c r="I15" i="44"/>
  <c r="I17" i="44"/>
  <c r="I19" i="44"/>
  <c r="I21" i="44"/>
  <c r="I23" i="44"/>
  <c r="I25" i="44"/>
  <c r="I27" i="44"/>
  <c r="I29" i="44"/>
  <c r="I31" i="44"/>
  <c r="I33" i="44"/>
  <c r="I35" i="44"/>
  <c r="I37" i="44"/>
  <c r="I39" i="44"/>
  <c r="I41" i="44"/>
  <c r="E5" i="44"/>
  <c r="E7" i="44"/>
  <c r="E9" i="44"/>
  <c r="E11" i="44"/>
  <c r="E13" i="44"/>
  <c r="E15" i="44"/>
  <c r="E17" i="44"/>
  <c r="E19" i="44"/>
  <c r="E20" i="44"/>
  <c r="E22" i="44"/>
  <c r="E24" i="44"/>
  <c r="E26" i="44"/>
  <c r="E28" i="44"/>
  <c r="E29" i="44"/>
  <c r="E31" i="44"/>
  <c r="E33" i="44"/>
  <c r="E35" i="44"/>
  <c r="E37" i="44"/>
  <c r="E39" i="44"/>
  <c r="E41" i="44"/>
  <c r="E43" i="44"/>
  <c r="E45" i="44"/>
  <c r="E47" i="44"/>
  <c r="E49" i="44"/>
  <c r="E51" i="44"/>
  <c r="E53" i="44"/>
  <c r="I43" i="44"/>
  <c r="I46" i="44"/>
  <c r="I49" i="44"/>
  <c r="E55" i="44"/>
  <c r="I45" i="44"/>
  <c r="I50" i="44"/>
  <c r="I53" i="44"/>
  <c r="J56" i="44"/>
  <c r="I42" i="44"/>
  <c r="I44" i="44"/>
  <c r="I48" i="44"/>
  <c r="I52" i="44"/>
  <c r="I55" i="44"/>
  <c r="I47" i="44"/>
  <c r="I51" i="44"/>
  <c r="I56" i="44"/>
  <c r="E56" i="44"/>
  <c r="F6" i="41"/>
  <c r="F10" i="41"/>
  <c r="H8" i="46" s="1"/>
  <c r="F9" i="41"/>
  <c r="G50" i="46" s="1"/>
  <c r="F5" i="41"/>
  <c r="C28" i="46" s="1"/>
  <c r="F4" i="41"/>
  <c r="B54" i="46" s="1"/>
  <c r="C59" i="1"/>
  <c r="B59" i="1"/>
  <c r="Z54" i="1"/>
  <c r="X52" i="1"/>
  <c r="Z50" i="1"/>
  <c r="X44" i="1"/>
  <c r="X41" i="1"/>
  <c r="X40" i="1"/>
  <c r="Z38" i="1"/>
  <c r="Z35" i="1"/>
  <c r="X32" i="1"/>
  <c r="Z27" i="1"/>
  <c r="Z23" i="1"/>
  <c r="Z58" i="1"/>
  <c r="Z56" i="1"/>
  <c r="Z53" i="1"/>
  <c r="Z51" i="1"/>
  <c r="Z49" i="1"/>
  <c r="Z47" i="1"/>
  <c r="Z45" i="1"/>
  <c r="Z43" i="1"/>
  <c r="Z41" i="1"/>
  <c r="Z39" i="1"/>
  <c r="Z37" i="1"/>
  <c r="Z33" i="1"/>
  <c r="Z31" i="1"/>
  <c r="Z29" i="1"/>
  <c r="Z25" i="1"/>
  <c r="Z21" i="1"/>
  <c r="Z18" i="1"/>
  <c r="Z16" i="1"/>
  <c r="Z13" i="1"/>
  <c r="Z11" i="1"/>
  <c r="X24" i="1"/>
  <c r="X8" i="1"/>
  <c r="D58" i="1"/>
  <c r="E58" i="1"/>
  <c r="D57" i="1"/>
  <c r="E57" i="1"/>
  <c r="D56" i="1"/>
  <c r="E56" i="1"/>
  <c r="D55" i="1"/>
  <c r="E55" i="1"/>
  <c r="D54" i="1"/>
  <c r="E54" i="1"/>
  <c r="D53" i="1"/>
  <c r="E53" i="1"/>
  <c r="D52" i="1"/>
  <c r="E52" i="1"/>
  <c r="D51" i="1"/>
  <c r="E51" i="1"/>
  <c r="D50" i="1"/>
  <c r="E50" i="1"/>
  <c r="D49" i="1"/>
  <c r="E49" i="1"/>
  <c r="D48" i="1"/>
  <c r="E48" i="1"/>
  <c r="D47" i="1"/>
  <c r="E47" i="1"/>
  <c r="D46" i="1"/>
  <c r="E46" i="1"/>
  <c r="D45" i="1"/>
  <c r="E45" i="1"/>
  <c r="D44" i="1"/>
  <c r="E44" i="1"/>
  <c r="D43" i="1"/>
  <c r="E43" i="1"/>
  <c r="D42" i="1"/>
  <c r="E42" i="1"/>
  <c r="D41" i="1"/>
  <c r="E41" i="1"/>
  <c r="D40" i="1"/>
  <c r="E40" i="1"/>
  <c r="D39" i="1"/>
  <c r="E39" i="1"/>
  <c r="D38" i="1"/>
  <c r="E38" i="1"/>
  <c r="D37" i="1"/>
  <c r="E37" i="1"/>
  <c r="D36" i="1"/>
  <c r="E36" i="1"/>
  <c r="D35" i="1"/>
  <c r="E35" i="1"/>
  <c r="D34" i="1"/>
  <c r="E34" i="1"/>
  <c r="D33" i="1"/>
  <c r="E33" i="1"/>
  <c r="D32" i="1"/>
  <c r="E32" i="1"/>
  <c r="D31" i="1"/>
  <c r="E31" i="1"/>
  <c r="D30" i="1"/>
  <c r="E30" i="1"/>
  <c r="D29" i="1"/>
  <c r="E29" i="1"/>
  <c r="D28" i="1"/>
  <c r="E28" i="1"/>
  <c r="D27" i="1"/>
  <c r="E27" i="1"/>
  <c r="D26" i="1"/>
  <c r="E26" i="1"/>
  <c r="D25" i="1"/>
  <c r="E25" i="1"/>
  <c r="D24" i="1"/>
  <c r="E24" i="1"/>
  <c r="D23" i="1"/>
  <c r="E23" i="1"/>
  <c r="D22" i="1"/>
  <c r="E22" i="1"/>
  <c r="D21" i="1"/>
  <c r="E21" i="1"/>
  <c r="D20" i="1"/>
  <c r="E20" i="1"/>
  <c r="D19" i="1"/>
  <c r="E19" i="1"/>
  <c r="D18" i="1"/>
  <c r="E18" i="1"/>
  <c r="D17" i="1"/>
  <c r="E17" i="1"/>
  <c r="D16" i="1"/>
  <c r="E16" i="1"/>
  <c r="D15" i="1"/>
  <c r="E15" i="1"/>
  <c r="D14" i="1"/>
  <c r="E14" i="1"/>
  <c r="D13" i="1"/>
  <c r="E13" i="1"/>
  <c r="D12" i="1"/>
  <c r="E12" i="1"/>
  <c r="D11" i="1"/>
  <c r="E11" i="1"/>
  <c r="D10" i="1"/>
  <c r="E10" i="1"/>
  <c r="D9" i="1"/>
  <c r="E9" i="1"/>
  <c r="X58" i="1"/>
  <c r="Z57" i="1"/>
  <c r="X57" i="1"/>
  <c r="X56" i="1"/>
  <c r="X54" i="1"/>
  <c r="X53" i="1"/>
  <c r="Z52" i="1"/>
  <c r="X51" i="1"/>
  <c r="X50" i="1"/>
  <c r="X49" i="1"/>
  <c r="Z48" i="1"/>
  <c r="X48" i="1"/>
  <c r="X47" i="1"/>
  <c r="Z46" i="1"/>
  <c r="X46" i="1"/>
  <c r="X45" i="1"/>
  <c r="Z44" i="1"/>
  <c r="X43" i="1"/>
  <c r="Z42" i="1"/>
  <c r="X42" i="1"/>
  <c r="Z40" i="1"/>
  <c r="X39" i="1"/>
  <c r="X38" i="1"/>
  <c r="X37" i="1"/>
  <c r="Z36" i="1"/>
  <c r="X36" i="1"/>
  <c r="X35" i="1"/>
  <c r="Z34" i="1"/>
  <c r="X34" i="1"/>
  <c r="X33" i="1"/>
  <c r="Z32" i="1"/>
  <c r="X31" i="1"/>
  <c r="Z30" i="1"/>
  <c r="X30" i="1"/>
  <c r="X29" i="1"/>
  <c r="Z28" i="1"/>
  <c r="X28" i="1"/>
  <c r="Z26" i="1"/>
  <c r="X26" i="1"/>
  <c r="X25" i="1"/>
  <c r="Z24" i="1"/>
  <c r="X23" i="1"/>
  <c r="Z22" i="1"/>
  <c r="X22" i="1"/>
  <c r="X21" i="1"/>
  <c r="Z20" i="1"/>
  <c r="X20" i="1"/>
  <c r="Z19" i="1"/>
  <c r="X19" i="1"/>
  <c r="X18" i="1"/>
  <c r="Z17" i="1"/>
  <c r="X17" i="1"/>
  <c r="X16" i="1"/>
  <c r="X15" i="1"/>
  <c r="Z14" i="1"/>
  <c r="X14" i="1"/>
  <c r="X13" i="1"/>
  <c r="Z12" i="1"/>
  <c r="X12" i="1"/>
  <c r="X11" i="1"/>
  <c r="Z10" i="1"/>
  <c r="X10" i="1"/>
  <c r="X9" i="1"/>
  <c r="Z8" i="1"/>
  <c r="D8" i="1"/>
  <c r="E8" i="1"/>
  <c r="J59" i="1"/>
  <c r="K11" i="1"/>
  <c r="L11" i="1"/>
  <c r="G59" i="1"/>
  <c r="H11" i="1"/>
  <c r="I11" i="1"/>
  <c r="K14" i="1"/>
  <c r="L14" i="1"/>
  <c r="H41" i="1"/>
  <c r="I41" i="1"/>
  <c r="M41" i="1"/>
  <c r="H29" i="1"/>
  <c r="I29" i="1"/>
  <c r="H52" i="1"/>
  <c r="I52" i="1"/>
  <c r="M52" i="1"/>
  <c r="H49" i="1"/>
  <c r="I49" i="1"/>
  <c r="H14" i="1"/>
  <c r="I14" i="1"/>
  <c r="M14" i="1"/>
  <c r="H34" i="1"/>
  <c r="I34" i="1"/>
  <c r="H23" i="1"/>
  <c r="I23" i="1"/>
  <c r="M23" i="1"/>
  <c r="H31" i="1"/>
  <c r="I31" i="1"/>
  <c r="H39" i="1"/>
  <c r="I39" i="1"/>
  <c r="M39" i="1"/>
  <c r="H26" i="1"/>
  <c r="I26" i="1"/>
  <c r="M26" i="1"/>
  <c r="K27" i="1"/>
  <c r="L27" i="1"/>
  <c r="H17" i="1"/>
  <c r="I17" i="1"/>
  <c r="M17" i="1"/>
  <c r="H25" i="1"/>
  <c r="I25" i="1"/>
  <c r="K10" i="1"/>
  <c r="L10" i="1"/>
  <c r="K35" i="1"/>
  <c r="L35" i="1"/>
  <c r="K12" i="1"/>
  <c r="L12" i="1"/>
  <c r="K16" i="1"/>
  <c r="L16" i="1"/>
  <c r="H19" i="1"/>
  <c r="I19" i="1"/>
  <c r="H27" i="1"/>
  <c r="I27" i="1"/>
  <c r="M27" i="1"/>
  <c r="H35" i="1"/>
  <c r="I35" i="1"/>
  <c r="M35" i="1"/>
  <c r="H9" i="1"/>
  <c r="I9" i="1"/>
  <c r="H42" i="1"/>
  <c r="I42" i="1"/>
  <c r="H51" i="1"/>
  <c r="I51" i="1"/>
  <c r="M51" i="1"/>
  <c r="H21" i="1"/>
  <c r="I21" i="1"/>
  <c r="H37" i="1"/>
  <c r="I37" i="1"/>
  <c r="H45" i="1"/>
  <c r="I45" i="1"/>
  <c r="H57" i="1"/>
  <c r="I57" i="1"/>
  <c r="H48" i="1"/>
  <c r="I48" i="1"/>
  <c r="H10" i="1"/>
  <c r="I10" i="1"/>
  <c r="H55" i="1"/>
  <c r="I55" i="1"/>
  <c r="H47" i="1"/>
  <c r="I47" i="1"/>
  <c r="M47" i="1"/>
  <c r="Z55" i="1"/>
  <c r="X55" i="1"/>
  <c r="K19" i="1"/>
  <c r="L19" i="1"/>
  <c r="K59" i="1"/>
  <c r="K8" i="1"/>
  <c r="L8" i="1"/>
  <c r="K55" i="1"/>
  <c r="L55" i="1"/>
  <c r="K47" i="1"/>
  <c r="L47" i="1"/>
  <c r="K39" i="1"/>
  <c r="L39" i="1"/>
  <c r="K31" i="1"/>
  <c r="L31" i="1"/>
  <c r="K23" i="1"/>
  <c r="L23" i="1"/>
  <c r="K15" i="1"/>
  <c r="L15" i="1"/>
  <c r="K57" i="1"/>
  <c r="L57" i="1"/>
  <c r="K53" i="1"/>
  <c r="L53" i="1"/>
  <c r="K49" i="1"/>
  <c r="L49" i="1"/>
  <c r="K45" i="1"/>
  <c r="L45" i="1"/>
  <c r="K41" i="1"/>
  <c r="L41" i="1"/>
  <c r="K37" i="1"/>
  <c r="L37" i="1"/>
  <c r="K33" i="1"/>
  <c r="L33" i="1"/>
  <c r="K29" i="1"/>
  <c r="L29" i="1"/>
  <c r="K25" i="1"/>
  <c r="L25" i="1"/>
  <c r="K21" i="1"/>
  <c r="L21" i="1"/>
  <c r="K17" i="1"/>
  <c r="L17" i="1"/>
  <c r="K13" i="1"/>
  <c r="L13" i="1"/>
  <c r="K9" i="1"/>
  <c r="L9" i="1"/>
  <c r="K58" i="1"/>
  <c r="L58" i="1"/>
  <c r="K56" i="1"/>
  <c r="L56" i="1"/>
  <c r="K54" i="1"/>
  <c r="L54" i="1"/>
  <c r="K52" i="1"/>
  <c r="L52" i="1"/>
  <c r="K50" i="1"/>
  <c r="L50" i="1"/>
  <c r="K48" i="1"/>
  <c r="L48" i="1"/>
  <c r="K46" i="1"/>
  <c r="L46" i="1"/>
  <c r="K44" i="1"/>
  <c r="L44" i="1"/>
  <c r="K42" i="1"/>
  <c r="L42" i="1"/>
  <c r="K40" i="1"/>
  <c r="L40" i="1"/>
  <c r="K38" i="1"/>
  <c r="L38" i="1"/>
  <c r="K36" i="1"/>
  <c r="L36" i="1"/>
  <c r="K34" i="1"/>
  <c r="L34" i="1"/>
  <c r="M34" i="1"/>
  <c r="K32" i="1"/>
  <c r="L32" i="1"/>
  <c r="K30" i="1"/>
  <c r="L30" i="1"/>
  <c r="K28" i="1"/>
  <c r="L28" i="1"/>
  <c r="K26" i="1"/>
  <c r="L26" i="1"/>
  <c r="K24" i="1"/>
  <c r="L24" i="1"/>
  <c r="K22" i="1"/>
  <c r="L22" i="1"/>
  <c r="K20" i="1"/>
  <c r="L20" i="1"/>
  <c r="K18" i="1"/>
  <c r="L18" i="1"/>
  <c r="K51" i="1"/>
  <c r="L51" i="1"/>
  <c r="K43" i="1"/>
  <c r="L43" i="1"/>
  <c r="X27" i="1"/>
  <c r="Z15" i="1"/>
  <c r="W59" i="1"/>
  <c r="M11" i="1"/>
  <c r="Z9" i="1"/>
  <c r="H15" i="1"/>
  <c r="I15" i="1"/>
  <c r="M15" i="1"/>
  <c r="H20" i="1"/>
  <c r="I20" i="1"/>
  <c r="H24" i="1"/>
  <c r="I24" i="1"/>
  <c r="M24" i="1"/>
  <c r="H28" i="1"/>
  <c r="I28" i="1"/>
  <c r="H32" i="1"/>
  <c r="I32" i="1"/>
  <c r="M32" i="1"/>
  <c r="H36" i="1"/>
  <c r="I36" i="1"/>
  <c r="H40" i="1"/>
  <c r="I40" i="1"/>
  <c r="M40" i="1"/>
  <c r="H44" i="1"/>
  <c r="I44" i="1"/>
  <c r="H13" i="1"/>
  <c r="I13" i="1"/>
  <c r="M13" i="1"/>
  <c r="H22" i="1"/>
  <c r="I22" i="1"/>
  <c r="H30" i="1"/>
  <c r="I30" i="1"/>
  <c r="M30" i="1"/>
  <c r="H38" i="1"/>
  <c r="I38" i="1"/>
  <c r="H46" i="1"/>
  <c r="I46" i="1"/>
  <c r="M46" i="1"/>
  <c r="H50" i="1"/>
  <c r="I50" i="1"/>
  <c r="H54" i="1"/>
  <c r="I54" i="1"/>
  <c r="M54" i="1"/>
  <c r="H58" i="1"/>
  <c r="I58" i="1"/>
  <c r="H8" i="1"/>
  <c r="H12" i="1"/>
  <c r="I12" i="1"/>
  <c r="H16" i="1"/>
  <c r="I16" i="1"/>
  <c r="M16" i="1"/>
  <c r="H56" i="1"/>
  <c r="I56" i="1"/>
  <c r="H18" i="1"/>
  <c r="I18" i="1"/>
  <c r="H33" i="1"/>
  <c r="I33" i="1"/>
  <c r="H43" i="1"/>
  <c r="I43" i="1"/>
  <c r="M43" i="1"/>
  <c r="H53" i="1"/>
  <c r="I53" i="1"/>
  <c r="AE6" i="1"/>
  <c r="D59" i="1"/>
  <c r="E59" i="1"/>
  <c r="F8" i="1"/>
  <c r="F44" i="1"/>
  <c r="M49" i="1"/>
  <c r="M19" i="1"/>
  <c r="M25" i="1"/>
  <c r="M29" i="1"/>
  <c r="M45" i="1"/>
  <c r="M57" i="1"/>
  <c r="M9" i="1"/>
  <c r="M42" i="1"/>
  <c r="M21" i="1"/>
  <c r="M31" i="1"/>
  <c r="F51" i="1"/>
  <c r="M12" i="1"/>
  <c r="F49" i="1"/>
  <c r="AE49" i="1"/>
  <c r="M18" i="1"/>
  <c r="M10" i="1"/>
  <c r="F40" i="1"/>
  <c r="F34" i="1"/>
  <c r="AE34" i="1"/>
  <c r="F32" i="1"/>
  <c r="F28" i="1"/>
  <c r="AE28" i="1"/>
  <c r="M33" i="1"/>
  <c r="M56" i="1"/>
  <c r="M44" i="1"/>
  <c r="M36" i="1"/>
  <c r="M28" i="1"/>
  <c r="M20" i="1"/>
  <c r="M37" i="1"/>
  <c r="F26" i="1"/>
  <c r="AE26" i="1"/>
  <c r="F18" i="1"/>
  <c r="AE18" i="1"/>
  <c r="F16" i="1"/>
  <c r="AE16" i="1"/>
  <c r="F11" i="1"/>
  <c r="AE11" i="1"/>
  <c r="F9" i="1"/>
  <c r="AE9" i="1"/>
  <c r="F52" i="1"/>
  <c r="F50" i="1"/>
  <c r="AE50" i="1"/>
  <c r="F46" i="1"/>
  <c r="AE46" i="1"/>
  <c r="F41" i="1"/>
  <c r="AE41" i="1"/>
  <c r="F35" i="1"/>
  <c r="AE35" i="1"/>
  <c r="F33" i="1"/>
  <c r="AE33" i="1"/>
  <c r="F29" i="1"/>
  <c r="AE29" i="1"/>
  <c r="F27" i="1"/>
  <c r="AE27" i="1"/>
  <c r="F19" i="1"/>
  <c r="AE19" i="1"/>
  <c r="F17" i="1"/>
  <c r="AE17" i="1"/>
  <c r="F14" i="1"/>
  <c r="AE14" i="1"/>
  <c r="F10" i="1"/>
  <c r="AE10" i="1"/>
  <c r="M55" i="1"/>
  <c r="M48" i="1"/>
  <c r="L59" i="1"/>
  <c r="M53" i="1"/>
  <c r="M58" i="1"/>
  <c r="M50" i="1"/>
  <c r="M38" i="1"/>
  <c r="M22" i="1"/>
  <c r="X59" i="1"/>
  <c r="Z59" i="1"/>
  <c r="I8" i="1"/>
  <c r="H59" i="1"/>
  <c r="AG6" i="1"/>
  <c r="AF6" i="1"/>
  <c r="AE40" i="1"/>
  <c r="AE32" i="1"/>
  <c r="AE51" i="1"/>
  <c r="AE44" i="1"/>
  <c r="AE52" i="1"/>
  <c r="AE8" i="1"/>
  <c r="F58" i="1"/>
  <c r="AE58" i="1"/>
  <c r="F38" i="1"/>
  <c r="AE38" i="1"/>
  <c r="F54" i="1"/>
  <c r="AE54" i="1"/>
  <c r="F22" i="1"/>
  <c r="AE22" i="1"/>
  <c r="F39" i="1"/>
  <c r="AE39" i="1"/>
  <c r="F55" i="1"/>
  <c r="AE55" i="1"/>
  <c r="F43" i="1"/>
  <c r="AE43" i="1"/>
  <c r="F24" i="1"/>
  <c r="AE24" i="1"/>
  <c r="F56" i="1"/>
  <c r="AE56" i="1"/>
  <c r="F47" i="1"/>
  <c r="AE47" i="1"/>
  <c r="F37" i="1"/>
  <c r="AE37" i="1"/>
  <c r="F30" i="1"/>
  <c r="AE30" i="1"/>
  <c r="F15" i="1"/>
  <c r="AE15" i="1"/>
  <c r="F45" i="1"/>
  <c r="AE45" i="1"/>
  <c r="F31" i="1"/>
  <c r="AE31" i="1"/>
  <c r="F21" i="1"/>
  <c r="AE21" i="1"/>
  <c r="F42" i="1"/>
  <c r="AE42" i="1"/>
  <c r="F20" i="1"/>
  <c r="AE20" i="1"/>
  <c r="F23" i="1"/>
  <c r="AE23" i="1"/>
  <c r="F13" i="1"/>
  <c r="AE13" i="1"/>
  <c r="F57" i="1"/>
  <c r="AE57" i="1"/>
  <c r="F53" i="1"/>
  <c r="AE53" i="1"/>
  <c r="F48" i="1"/>
  <c r="AE48" i="1"/>
  <c r="F12" i="1"/>
  <c r="AE12" i="1"/>
  <c r="F25" i="1"/>
  <c r="AE25" i="1"/>
  <c r="F36" i="1"/>
  <c r="AE36" i="1"/>
  <c r="AF37" i="1"/>
  <c r="AA55" i="1"/>
  <c r="AB55" i="1"/>
  <c r="AC55" i="1"/>
  <c r="AG55" i="1"/>
  <c r="AA34" i="1"/>
  <c r="AB34" i="1"/>
  <c r="AC34" i="1"/>
  <c r="AG34" i="1"/>
  <c r="AA26" i="1"/>
  <c r="AB26" i="1"/>
  <c r="AC26" i="1"/>
  <c r="AG26" i="1"/>
  <c r="AA38" i="1"/>
  <c r="AB38" i="1"/>
  <c r="AC38" i="1"/>
  <c r="AG38" i="1"/>
  <c r="AA33" i="1"/>
  <c r="AB33" i="1"/>
  <c r="AC33" i="1"/>
  <c r="AG33" i="1"/>
  <c r="AA53" i="1"/>
  <c r="AB53" i="1"/>
  <c r="AC53" i="1"/>
  <c r="AG53" i="1"/>
  <c r="AA37" i="1"/>
  <c r="AB37" i="1"/>
  <c r="AC37" i="1"/>
  <c r="AA58" i="1"/>
  <c r="AB58" i="1"/>
  <c r="AC58" i="1"/>
  <c r="AG58" i="1"/>
  <c r="AA47" i="1"/>
  <c r="AB47" i="1"/>
  <c r="AC47" i="1"/>
  <c r="AG47" i="1"/>
  <c r="AA29" i="1"/>
  <c r="AB29" i="1"/>
  <c r="AC29" i="1"/>
  <c r="AG29" i="1"/>
  <c r="AA13" i="1"/>
  <c r="AB13" i="1"/>
  <c r="AC13" i="1"/>
  <c r="AG13" i="1"/>
  <c r="AA45" i="1"/>
  <c r="AB45" i="1"/>
  <c r="AC45" i="1"/>
  <c r="AG45" i="1"/>
  <c r="AA52" i="1"/>
  <c r="AB52" i="1"/>
  <c r="AC52" i="1"/>
  <c r="AG52" i="1"/>
  <c r="AA36" i="1"/>
  <c r="AB36" i="1"/>
  <c r="AC36" i="1"/>
  <c r="AG36" i="1"/>
  <c r="AA20" i="1"/>
  <c r="AB20" i="1"/>
  <c r="AC20" i="1"/>
  <c r="AG20" i="1"/>
  <c r="AA15" i="1"/>
  <c r="AB15" i="1"/>
  <c r="AC15" i="1"/>
  <c r="AG15" i="1"/>
  <c r="AA17" i="1"/>
  <c r="AB17" i="1"/>
  <c r="AC17" i="1"/>
  <c r="AG17" i="1"/>
  <c r="AA12" i="1"/>
  <c r="AB12" i="1"/>
  <c r="AC12" i="1"/>
  <c r="AG12" i="1"/>
  <c r="AA44" i="1"/>
  <c r="AB44" i="1"/>
  <c r="AC44" i="1"/>
  <c r="AG44" i="1"/>
  <c r="AA8" i="1"/>
  <c r="AA24" i="1"/>
  <c r="AB24" i="1"/>
  <c r="AC24" i="1"/>
  <c r="AG24" i="1"/>
  <c r="AA40" i="1"/>
  <c r="AB40" i="1"/>
  <c r="AC40" i="1"/>
  <c r="AG40" i="1"/>
  <c r="AA57" i="1"/>
  <c r="AB57" i="1"/>
  <c r="AC57" i="1"/>
  <c r="AG57" i="1"/>
  <c r="AA18" i="1"/>
  <c r="AB18" i="1"/>
  <c r="AC18" i="1"/>
  <c r="AG18" i="1"/>
  <c r="AA27" i="1"/>
  <c r="AB27" i="1"/>
  <c r="AC27" i="1"/>
  <c r="AG27" i="1"/>
  <c r="AA39" i="1"/>
  <c r="AB39" i="1"/>
  <c r="AC39" i="1"/>
  <c r="AG39" i="1"/>
  <c r="AA51" i="1"/>
  <c r="AB51" i="1"/>
  <c r="AC51" i="1"/>
  <c r="AG51" i="1"/>
  <c r="AA10" i="1"/>
  <c r="AB10" i="1"/>
  <c r="AC10" i="1"/>
  <c r="AG10" i="1"/>
  <c r="AA19" i="1"/>
  <c r="AB19" i="1"/>
  <c r="AC19" i="1"/>
  <c r="AG19" i="1"/>
  <c r="AA30" i="1"/>
  <c r="AB30" i="1"/>
  <c r="AC30" i="1"/>
  <c r="AG30" i="1"/>
  <c r="AA46" i="1"/>
  <c r="AB46" i="1"/>
  <c r="AC46" i="1"/>
  <c r="AG46" i="1"/>
  <c r="AA54" i="1"/>
  <c r="AB54" i="1"/>
  <c r="AC54" i="1"/>
  <c r="AG54" i="1"/>
  <c r="AA21" i="1"/>
  <c r="AB21" i="1"/>
  <c r="AC21" i="1"/>
  <c r="AG21" i="1"/>
  <c r="AA41" i="1"/>
  <c r="AB41" i="1"/>
  <c r="AC41" i="1"/>
  <c r="AG41" i="1"/>
  <c r="AA28" i="1"/>
  <c r="AB28" i="1"/>
  <c r="AC28" i="1"/>
  <c r="AG28" i="1"/>
  <c r="AA31" i="1"/>
  <c r="AB31" i="1"/>
  <c r="AC31" i="1"/>
  <c r="AG31" i="1"/>
  <c r="AA32" i="1"/>
  <c r="AB32" i="1"/>
  <c r="AC32" i="1"/>
  <c r="AG32" i="1"/>
  <c r="AA48" i="1"/>
  <c r="AB48" i="1"/>
  <c r="AC48" i="1"/>
  <c r="AG48" i="1"/>
  <c r="AA16" i="1"/>
  <c r="AB16" i="1"/>
  <c r="AC16" i="1"/>
  <c r="AG16" i="1"/>
  <c r="AA23" i="1"/>
  <c r="AB23" i="1"/>
  <c r="AC23" i="1"/>
  <c r="AG23" i="1"/>
  <c r="AA35" i="1"/>
  <c r="AB35" i="1"/>
  <c r="AC35" i="1"/>
  <c r="AG35" i="1"/>
  <c r="AA43" i="1"/>
  <c r="AB43" i="1"/>
  <c r="AC43" i="1"/>
  <c r="AG43" i="1"/>
  <c r="AA56" i="1"/>
  <c r="AB56" i="1"/>
  <c r="AC56" i="1"/>
  <c r="AA14" i="1"/>
  <c r="AB14" i="1"/>
  <c r="AC14" i="1"/>
  <c r="AG14" i="1"/>
  <c r="AA22" i="1"/>
  <c r="AB22" i="1"/>
  <c r="AC22" i="1"/>
  <c r="AG22" i="1"/>
  <c r="AA42" i="1"/>
  <c r="AB42" i="1"/>
  <c r="AC42" i="1"/>
  <c r="AG42" i="1"/>
  <c r="AA50" i="1"/>
  <c r="AB50" i="1"/>
  <c r="AC50" i="1"/>
  <c r="AG50" i="1"/>
  <c r="AA11" i="1"/>
  <c r="AB11" i="1"/>
  <c r="AC11" i="1"/>
  <c r="AG11" i="1"/>
  <c r="AA25" i="1"/>
  <c r="AB25" i="1"/>
  <c r="AC25" i="1"/>
  <c r="AG25" i="1"/>
  <c r="AA49" i="1"/>
  <c r="AB49" i="1"/>
  <c r="AC49" i="1"/>
  <c r="AG49" i="1"/>
  <c r="AG56" i="1"/>
  <c r="AA9" i="1"/>
  <c r="AB9" i="1"/>
  <c r="AC9" i="1"/>
  <c r="AG9" i="1"/>
  <c r="M8" i="1"/>
  <c r="M59" i="1"/>
  <c r="I59" i="1"/>
  <c r="AF55" i="1"/>
  <c r="AF17" i="1"/>
  <c r="AF54" i="1"/>
  <c r="AF25" i="1"/>
  <c r="AF13" i="1"/>
  <c r="AF36" i="1"/>
  <c r="AF49" i="1"/>
  <c r="AF10" i="1"/>
  <c r="AF27" i="1"/>
  <c r="AF16" i="1"/>
  <c r="AF47" i="1"/>
  <c r="AF48" i="1"/>
  <c r="AF22" i="1"/>
  <c r="AF12" i="1"/>
  <c r="AF39" i="1"/>
  <c r="AF35" i="1"/>
  <c r="AF11" i="1"/>
  <c r="AF41" i="1"/>
  <c r="AF23" i="1"/>
  <c r="AF51" i="1"/>
  <c r="AF44" i="1"/>
  <c r="AF9" i="1"/>
  <c r="AF26" i="1"/>
  <c r="AF18" i="1"/>
  <c r="AF52" i="1"/>
  <c r="AF40" i="1"/>
  <c r="AF28" i="1"/>
  <c r="AF31" i="1"/>
  <c r="AF46" i="1"/>
  <c r="AF43" i="1"/>
  <c r="AF20" i="1"/>
  <c r="AF33" i="1"/>
  <c r="AF42" i="1"/>
  <c r="AF21" i="1"/>
  <c r="AF53" i="1"/>
  <c r="AF38" i="1"/>
  <c r="AF45" i="1"/>
  <c r="AF57" i="1"/>
  <c r="AF30" i="1"/>
  <c r="AF56" i="1"/>
  <c r="AF19" i="1"/>
  <c r="AF15" i="1"/>
  <c r="AF50" i="1"/>
  <c r="AF58" i="1"/>
  <c r="AF29" i="1"/>
  <c r="AF24" i="1"/>
  <c r="AF32" i="1"/>
  <c r="AF14" i="1"/>
  <c r="AF34" i="1"/>
  <c r="AG37" i="1"/>
  <c r="F59" i="1"/>
  <c r="AE59" i="1"/>
  <c r="AH37" i="1"/>
  <c r="K36" i="28"/>
  <c r="AF8" i="1"/>
  <c r="AF59" i="1"/>
  <c r="AH47" i="1"/>
  <c r="K46" i="28"/>
  <c r="AH56" i="1"/>
  <c r="K55" i="28"/>
  <c r="AH33" i="1"/>
  <c r="K32" i="28"/>
  <c r="AH38" i="1"/>
  <c r="K37" i="28"/>
  <c r="AH46" i="1"/>
  <c r="K45" i="28"/>
  <c r="AA59" i="1"/>
  <c r="AB8" i="1"/>
  <c r="AH9" i="1"/>
  <c r="K8" i="28"/>
  <c r="AH48" i="1"/>
  <c r="K47" i="28"/>
  <c r="AH55" i="1"/>
  <c r="K54" i="28"/>
  <c r="AH36" i="1"/>
  <c r="K35" i="28"/>
  <c r="AH34" i="1"/>
  <c r="K33" i="28"/>
  <c r="AH12" i="1"/>
  <c r="K11" i="28"/>
  <c r="AH32" i="1"/>
  <c r="K31" i="28"/>
  <c r="AH11" i="1"/>
  <c r="K10" i="28"/>
  <c r="AH22" i="1"/>
  <c r="K21" i="28"/>
  <c r="AH29" i="1"/>
  <c r="K28" i="28"/>
  <c r="AH15" i="1"/>
  <c r="K14" i="28"/>
  <c r="AH57" i="1"/>
  <c r="K56" i="28"/>
  <c r="AH20" i="1"/>
  <c r="K19" i="28"/>
  <c r="AH45" i="1"/>
  <c r="K44" i="28"/>
  <c r="AH21" i="1"/>
  <c r="K20" i="28"/>
  <c r="AH43" i="1"/>
  <c r="K42" i="28"/>
  <c r="AH54" i="1"/>
  <c r="K53" i="28"/>
  <c r="AH28" i="1"/>
  <c r="K27" i="28"/>
  <c r="AH25" i="1"/>
  <c r="K24" i="28"/>
  <c r="AH17" i="1"/>
  <c r="K16" i="28"/>
  <c r="AH42" i="1"/>
  <c r="K41" i="28"/>
  <c r="AH39" i="1"/>
  <c r="K38" i="28"/>
  <c r="AH27" i="1"/>
  <c r="K26" i="28"/>
  <c r="AH13" i="1"/>
  <c r="K12" i="28"/>
  <c r="AH51" i="1"/>
  <c r="K50" i="28"/>
  <c r="AH41" i="1"/>
  <c r="K40" i="28"/>
  <c r="AH35" i="1"/>
  <c r="K34" i="28"/>
  <c r="AH49" i="1"/>
  <c r="K48" i="28"/>
  <c r="AH10" i="1"/>
  <c r="K9" i="28"/>
  <c r="AH24" i="1"/>
  <c r="K23" i="28"/>
  <c r="AH53" i="1"/>
  <c r="K52" i="28"/>
  <c r="AH16" i="1"/>
  <c r="K15" i="28"/>
  <c r="AH18" i="1"/>
  <c r="K17" i="28"/>
  <c r="AH52" i="1"/>
  <c r="K51" i="28"/>
  <c r="AH26" i="1"/>
  <c r="K25" i="28"/>
  <c r="AH23" i="1"/>
  <c r="K22" i="28"/>
  <c r="AH40" i="1"/>
  <c r="K39" i="28"/>
  <c r="AH14" i="1"/>
  <c r="K13" i="28"/>
  <c r="AH50" i="1"/>
  <c r="K49" i="28"/>
  <c r="AH44" i="1"/>
  <c r="K43" i="28"/>
  <c r="AH30" i="1"/>
  <c r="K29" i="28"/>
  <c r="AH19" i="1"/>
  <c r="K18" i="28"/>
  <c r="AH58" i="1"/>
  <c r="K57" i="28"/>
  <c r="AH31" i="1"/>
  <c r="K30" i="28"/>
  <c r="AC8" i="1"/>
  <c r="AB59" i="1"/>
  <c r="AC59" i="1"/>
  <c r="AG8" i="1"/>
  <c r="AH8" i="1"/>
  <c r="K7" i="28"/>
  <c r="AG59" i="1"/>
  <c r="K58" i="28"/>
  <c r="I61" i="28"/>
  <c r="J4" i="28"/>
  <c r="AH59" i="1"/>
  <c r="J56" i="28"/>
  <c r="J52" i="28"/>
  <c r="J12" i="28"/>
  <c r="J17" i="28"/>
  <c r="J38" i="28"/>
  <c r="J33" i="28"/>
  <c r="J45" i="28"/>
  <c r="J40" i="28"/>
  <c r="J55" i="28"/>
  <c r="J14" i="28"/>
  <c r="J44" i="28"/>
  <c r="J57" i="28"/>
  <c r="J19" i="28"/>
  <c r="J29" i="28"/>
  <c r="J18" i="28"/>
  <c r="J21" i="28"/>
  <c r="J20" i="28"/>
  <c r="J15" i="28"/>
  <c r="J50" i="28"/>
  <c r="J51" i="28"/>
  <c r="J41" i="28"/>
  <c r="J46" i="28"/>
  <c r="J13" i="28"/>
  <c r="J42" i="28"/>
  <c r="J11" i="28"/>
  <c r="J34" i="28"/>
  <c r="J16" i="28"/>
  <c r="J39" i="28"/>
  <c r="J31" i="28"/>
  <c r="J30" i="28"/>
  <c r="J36" i="28"/>
  <c r="J43" i="28"/>
  <c r="J27" i="28"/>
  <c r="J48" i="28"/>
  <c r="J53" i="28"/>
  <c r="J37" i="28"/>
  <c r="J25" i="28"/>
  <c r="J32" i="28"/>
  <c r="J24" i="28"/>
  <c r="J8" i="28"/>
  <c r="J26" i="28"/>
  <c r="J35" i="28"/>
  <c r="J47" i="28"/>
  <c r="J22" i="28"/>
  <c r="J49" i="28"/>
  <c r="J9" i="28"/>
  <c r="J28" i="28"/>
  <c r="J23" i="28"/>
  <c r="J10" i="28"/>
  <c r="J54" i="28"/>
  <c r="J7" i="28"/>
  <c r="AI8" i="1"/>
  <c r="AI35" i="1"/>
  <c r="AI45" i="1"/>
  <c r="AI48" i="1"/>
  <c r="AI22" i="1"/>
  <c r="AI37" i="1"/>
  <c r="AI55" i="1"/>
  <c r="AI32" i="1"/>
  <c r="AI49" i="1"/>
  <c r="AI46" i="1"/>
  <c r="AI15" i="1"/>
  <c r="AI47" i="1"/>
  <c r="AI40" i="1"/>
  <c r="AI51" i="1"/>
  <c r="AI52" i="1"/>
  <c r="AI23" i="1"/>
  <c r="AI30" i="1"/>
  <c r="AI9" i="1"/>
  <c r="AI10" i="1"/>
  <c r="AI58" i="1"/>
  <c r="AI57" i="1"/>
  <c r="AI24" i="1"/>
  <c r="AI12" i="1"/>
  <c r="AI18" i="1"/>
  <c r="AI14" i="1"/>
  <c r="AI50" i="1"/>
  <c r="AI11" i="1"/>
  <c r="AI43" i="1"/>
  <c r="AI36" i="1"/>
  <c r="AI17" i="1"/>
  <c r="AI34" i="1"/>
  <c r="AI25" i="1"/>
  <c r="AI20" i="1"/>
  <c r="AI16" i="1"/>
  <c r="AI19" i="1"/>
  <c r="AI54" i="1"/>
  <c r="AI38" i="1"/>
  <c r="AI13" i="1"/>
  <c r="AI26" i="1"/>
  <c r="AI27" i="1"/>
  <c r="AI39" i="1"/>
  <c r="AI42" i="1"/>
  <c r="AI53" i="1"/>
  <c r="AI28" i="1"/>
  <c r="AI33" i="1"/>
  <c r="AI56" i="1"/>
  <c r="AI31" i="1"/>
  <c r="AI21" i="1"/>
  <c r="AI41" i="1"/>
  <c r="AI44" i="1"/>
  <c r="AI29" i="1"/>
  <c r="L23" i="28"/>
  <c r="M23" i="28"/>
  <c r="L37" i="28"/>
  <c r="M37" i="28"/>
  <c r="M42" i="28"/>
  <c r="L42" i="28"/>
  <c r="M57" i="28"/>
  <c r="L57" i="28"/>
  <c r="O57" i="28"/>
  <c r="M41" i="28"/>
  <c r="L41" i="28"/>
  <c r="L55" i="28"/>
  <c r="M55" i="28"/>
  <c r="L44" i="28"/>
  <c r="M44" i="28"/>
  <c r="L43" i="28"/>
  <c r="O43" i="28"/>
  <c r="M43" i="28"/>
  <c r="L27" i="28"/>
  <c r="M27" i="28"/>
  <c r="L36" i="28"/>
  <c r="M36" i="28"/>
  <c r="M50" i="28"/>
  <c r="L50" i="28"/>
  <c r="O50" i="28"/>
  <c r="L45" i="28"/>
  <c r="M45" i="28"/>
  <c r="L53" i="28"/>
  <c r="M53" i="28"/>
  <c r="L46" i="28"/>
  <c r="O46" i="28"/>
  <c r="M46" i="28"/>
  <c r="L40" i="28"/>
  <c r="M40" i="28"/>
  <c r="M35" i="28"/>
  <c r="L35" i="28"/>
  <c r="O35" i="28"/>
  <c r="M30" i="28"/>
  <c r="L30" i="28"/>
  <c r="M15" i="28"/>
  <c r="L15" i="28"/>
  <c r="L33" i="28"/>
  <c r="M33" i="28"/>
  <c r="L22" i="28"/>
  <c r="O22" i="28"/>
  <c r="M22" i="28"/>
  <c r="M26" i="28"/>
  <c r="L26" i="28"/>
  <c r="L31" i="28"/>
  <c r="M31" i="28"/>
  <c r="L20" i="28"/>
  <c r="M20" i="28"/>
  <c r="L38" i="28"/>
  <c r="O38" i="28"/>
  <c r="M38" i="28"/>
  <c r="L13" i="28"/>
  <c r="M13" i="28"/>
  <c r="L9" i="28"/>
  <c r="M9" i="28"/>
  <c r="L49" i="28"/>
  <c r="M49" i="28"/>
  <c r="L8" i="28"/>
  <c r="M8" i="28"/>
  <c r="L39" i="28"/>
  <c r="M39" i="28"/>
  <c r="M21" i="28"/>
  <c r="L21" i="28"/>
  <c r="L17" i="28"/>
  <c r="M17" i="28"/>
  <c r="L51" i="28"/>
  <c r="M51" i="28"/>
  <c r="M7" i="28"/>
  <c r="J58" i="28"/>
  <c r="L7" i="28"/>
  <c r="L24" i="28"/>
  <c r="M24" i="28"/>
  <c r="L16" i="28"/>
  <c r="M16" i="28"/>
  <c r="L18" i="28"/>
  <c r="M18" i="28"/>
  <c r="L12" i="28"/>
  <c r="M12" i="28"/>
  <c r="L48" i="28"/>
  <c r="O48" i="28"/>
  <c r="M48" i="28"/>
  <c r="L54" i="28"/>
  <c r="O54" i="28"/>
  <c r="M54" i="28"/>
  <c r="L32" i="28"/>
  <c r="O32" i="28"/>
  <c r="M32" i="28"/>
  <c r="L34" i="28"/>
  <c r="M34" i="28"/>
  <c r="L29" i="28"/>
  <c r="M29" i="28"/>
  <c r="L52" i="28"/>
  <c r="O52" i="28"/>
  <c r="M52" i="28"/>
  <c r="L28" i="28"/>
  <c r="O28" i="28"/>
  <c r="M28" i="28"/>
  <c r="L14" i="28"/>
  <c r="M14" i="28"/>
  <c r="L47" i="28"/>
  <c r="M47" i="28"/>
  <c r="L10" i="28"/>
  <c r="M10" i="28"/>
  <c r="L25" i="28"/>
  <c r="O25" i="28"/>
  <c r="M25" i="28"/>
  <c r="M11" i="28"/>
  <c r="L11" i="28"/>
  <c r="M19" i="28"/>
  <c r="L19" i="28"/>
  <c r="L56" i="28"/>
  <c r="O56" i="28"/>
  <c r="M56" i="28"/>
  <c r="AI59" i="1"/>
  <c r="P57" i="28"/>
  <c r="P25" i="28"/>
  <c r="P50" i="28"/>
  <c r="P56" i="28"/>
  <c r="P38" i="28"/>
  <c r="P32" i="28"/>
  <c r="P28" i="28"/>
  <c r="P35" i="28"/>
  <c r="P46" i="28"/>
  <c r="P43" i="28"/>
  <c r="P48" i="28"/>
  <c r="P52" i="28"/>
  <c r="L58" i="28"/>
  <c r="P54" i="28"/>
  <c r="M58" i="28"/>
  <c r="P22" i="28"/>
  <c r="N4" i="28"/>
  <c r="N15" i="28"/>
  <c r="O15" i="28"/>
  <c r="P15" i="28"/>
  <c r="N38" i="28"/>
  <c r="N42" i="28"/>
  <c r="O42" i="28"/>
  <c r="P42" i="28"/>
  <c r="N19" i="28"/>
  <c r="O19" i="28"/>
  <c r="P19" i="28"/>
  <c r="N44" i="28"/>
  <c r="O44" i="28"/>
  <c r="P44" i="28"/>
  <c r="N25" i="28"/>
  <c r="N29" i="28"/>
  <c r="O29" i="28"/>
  <c r="N21" i="28"/>
  <c r="O21" i="28"/>
  <c r="P21" i="28"/>
  <c r="N55" i="28"/>
  <c r="O55" i="28"/>
  <c r="N27" i="28"/>
  <c r="O27" i="28"/>
  <c r="P27" i="28"/>
  <c r="N31" i="28"/>
  <c r="O31" i="28"/>
  <c r="N34" i="28"/>
  <c r="O34" i="28"/>
  <c r="N12" i="28"/>
  <c r="O12" i="28"/>
  <c r="N24" i="28"/>
  <c r="O24" i="28"/>
  <c r="N41" i="28"/>
  <c r="O41" i="28"/>
  <c r="N8" i="28"/>
  <c r="O8" i="28"/>
  <c r="P8" i="28"/>
  <c r="N49" i="28"/>
  <c r="O49" i="28"/>
  <c r="N20" i="28"/>
  <c r="O20" i="28"/>
  <c r="N51" i="28"/>
  <c r="O51" i="28"/>
  <c r="N23" i="28"/>
  <c r="O23" i="28"/>
  <c r="P23" i="28"/>
  <c r="N22" i="28"/>
  <c r="N18" i="28"/>
  <c r="O18" i="28"/>
  <c r="P18" i="28"/>
  <c r="N47" i="28"/>
  <c r="O47" i="28"/>
  <c r="N56" i="28"/>
  <c r="N35" i="28"/>
  <c r="N10" i="28"/>
  <c r="O10" i="28"/>
  <c r="N43" i="28"/>
  <c r="N13" i="28"/>
  <c r="O13" i="28"/>
  <c r="N45" i="28"/>
  <c r="O45" i="28"/>
  <c r="N40" i="28"/>
  <c r="O40" i="28"/>
  <c r="N50" i="28"/>
  <c r="N54" i="28"/>
  <c r="N30" i="28"/>
  <c r="O30" i="28"/>
  <c r="N17" i="28"/>
  <c r="O17" i="28"/>
  <c r="N32" i="28"/>
  <c r="N37" i="28"/>
  <c r="O37" i="28"/>
  <c r="N52" i="28"/>
  <c r="N11" i="28"/>
  <c r="O11" i="28"/>
  <c r="P11" i="28"/>
  <c r="N57" i="28"/>
  <c r="N26" i="28"/>
  <c r="O26" i="28"/>
  <c r="N7" i="28"/>
  <c r="O7" i="28"/>
  <c r="P7" i="28"/>
  <c r="N33" i="28"/>
  <c r="O33" i="28"/>
  <c r="P33" i="28"/>
  <c r="N16" i="28"/>
  <c r="O16" i="28"/>
  <c r="N46" i="28"/>
  <c r="N48" i="28"/>
  <c r="N9" i="28"/>
  <c r="O9" i="28"/>
  <c r="N28" i="28"/>
  <c r="N39" i="28"/>
  <c r="O39" i="28"/>
  <c r="P39" i="28"/>
  <c r="N36" i="28"/>
  <c r="O36" i="28"/>
  <c r="N14" i="28"/>
  <c r="O14" i="28"/>
  <c r="P14" i="28"/>
  <c r="N53" i="28"/>
  <c r="O53" i="28"/>
  <c r="P37" i="28"/>
  <c r="P34" i="28"/>
  <c r="P55" i="28"/>
  <c r="P16" i="28"/>
  <c r="P51" i="28"/>
  <c r="P29" i="28"/>
  <c r="P9" i="28"/>
  <c r="O58" i="28"/>
  <c r="Q9" i="28"/>
  <c r="P40" i="28"/>
  <c r="P20" i="28"/>
  <c r="N58" i="28"/>
  <c r="P45" i="28"/>
  <c r="P49" i="28"/>
  <c r="P31" i="28"/>
  <c r="P26" i="28"/>
  <c r="P13" i="28"/>
  <c r="P47" i="28"/>
  <c r="P53" i="28"/>
  <c r="P41" i="28"/>
  <c r="P17" i="28"/>
  <c r="P30" i="28"/>
  <c r="P10" i="28"/>
  <c r="P24" i="28"/>
  <c r="P36" i="28"/>
  <c r="P12" i="28"/>
  <c r="Q13" i="28"/>
  <c r="Q29" i="28"/>
  <c r="Q51" i="28"/>
  <c r="Q10" i="28"/>
  <c r="Q49" i="28"/>
  <c r="Q16" i="28"/>
  <c r="Q45" i="28"/>
  <c r="Q41" i="28"/>
  <c r="Q53" i="28"/>
  <c r="Q55" i="28"/>
  <c r="Q40" i="28"/>
  <c r="Q34" i="28"/>
  <c r="Q37" i="28"/>
  <c r="Q26" i="28"/>
  <c r="Q21" i="28"/>
  <c r="P58" i="28"/>
  <c r="Q56" i="28"/>
  <c r="Q18" i="28"/>
  <c r="Q39" i="28"/>
  <c r="Q32" i="28"/>
  <c r="Q46" i="28"/>
  <c r="Q22" i="28"/>
  <c r="Q15" i="28"/>
  <c r="Q48" i="28"/>
  <c r="Q11" i="28"/>
  <c r="Q35" i="28"/>
  <c r="Q43" i="28"/>
  <c r="Q23" i="28"/>
  <c r="Q50" i="28"/>
  <c r="Q38" i="28"/>
  <c r="Q42" i="28"/>
  <c r="Q52" i="28"/>
  <c r="Q57" i="28"/>
  <c r="Q8" i="28"/>
  <c r="Q33" i="28"/>
  <c r="Q28" i="28"/>
  <c r="Q44" i="28"/>
  <c r="Q54" i="28"/>
  <c r="Q14" i="28"/>
  <c r="Q25" i="28"/>
  <c r="Q19" i="28"/>
  <c r="Q27" i="28"/>
  <c r="Q7" i="28"/>
  <c r="Q12" i="28"/>
  <c r="Q24" i="28"/>
  <c r="Q17" i="28"/>
  <c r="Q31" i="28"/>
  <c r="Q20" i="28"/>
  <c r="Q30" i="28"/>
  <c r="Q36" i="28"/>
  <c r="Q47" i="28"/>
  <c r="H25" i="46"/>
  <c r="B6" i="46"/>
  <c r="H28" i="46"/>
  <c r="H50" i="46"/>
  <c r="C15" i="46"/>
  <c r="H9" i="46"/>
  <c r="C48" i="46"/>
  <c r="H15" i="46"/>
  <c r="H36" i="46"/>
  <c r="C12" i="46"/>
  <c r="H44" i="46"/>
  <c r="C40" i="46"/>
  <c r="C52" i="46"/>
  <c r="H52" i="46"/>
  <c r="H54" i="46"/>
  <c r="C33" i="46"/>
  <c r="H39" i="46"/>
  <c r="H41" i="46"/>
  <c r="C38" i="46"/>
  <c r="H38" i="46"/>
  <c r="H17" i="46"/>
  <c r="H35" i="46"/>
  <c r="H24" i="46"/>
  <c r="H22" i="46"/>
  <c r="B13" i="46"/>
  <c r="H18" i="46"/>
  <c r="C43" i="46"/>
  <c r="H43" i="46"/>
  <c r="H10" i="46"/>
  <c r="H55" i="46"/>
  <c r="C46" i="46"/>
  <c r="C53" i="46"/>
  <c r="H26" i="46"/>
  <c r="H29" i="46"/>
  <c r="B29" i="46"/>
  <c r="C27" i="46"/>
  <c r="C30" i="46"/>
  <c r="G30" i="46"/>
  <c r="H7" i="46"/>
  <c r="B7" i="46"/>
  <c r="Q58" i="28"/>
  <c r="C6" i="46"/>
  <c r="H6" i="46"/>
  <c r="C37" i="46"/>
  <c r="H37" i="46"/>
  <c r="H34" i="46"/>
  <c r="G34" i="46"/>
  <c r="H19" i="46"/>
  <c r="H32" i="46"/>
  <c r="H23" i="46"/>
  <c r="H45" i="46"/>
  <c r="C45" i="46"/>
  <c r="H49" i="46"/>
  <c r="G42" i="46"/>
  <c r="H42" i="46"/>
  <c r="H16" i="46"/>
  <c r="H21" i="46"/>
  <c r="C21" i="46"/>
  <c r="H56" i="46"/>
  <c r="H11" i="46"/>
  <c r="C31" i="46"/>
  <c r="H31" i="46"/>
  <c r="G31" i="46"/>
  <c r="G19" i="46" l="1"/>
  <c r="G53" i="46"/>
  <c r="G18" i="46"/>
  <c r="G52" i="46"/>
  <c r="G44" i="46"/>
  <c r="G46" i="46"/>
  <c r="G13" i="46"/>
  <c r="G49" i="46"/>
  <c r="G37" i="46"/>
  <c r="G27" i="46"/>
  <c r="G12" i="46"/>
  <c r="G51" i="46"/>
  <c r="G45" i="46"/>
  <c r="G47" i="46"/>
  <c r="G20" i="46"/>
  <c r="G55" i="46"/>
  <c r="G22" i="46"/>
  <c r="G33" i="46"/>
  <c r="G24" i="46"/>
  <c r="G48" i="46"/>
  <c r="G11" i="46"/>
  <c r="G23" i="46"/>
  <c r="G6" i="46"/>
  <c r="G29" i="46"/>
  <c r="G10" i="46"/>
  <c r="G35" i="46"/>
  <c r="G25" i="46"/>
  <c r="G26" i="46"/>
  <c r="G15" i="46"/>
  <c r="G16" i="46"/>
  <c r="G32" i="46"/>
  <c r="G7" i="46"/>
  <c r="G43" i="46"/>
  <c r="G14" i="46"/>
  <c r="G17" i="46"/>
  <c r="G54" i="46"/>
  <c r="G28" i="46"/>
  <c r="K10" i="49"/>
  <c r="K11" i="49"/>
  <c r="K22" i="49"/>
  <c r="K23" i="49"/>
  <c r="K33" i="49"/>
  <c r="C16" i="46"/>
  <c r="C20" i="46"/>
  <c r="C18" i="46"/>
  <c r="C8" i="46"/>
  <c r="C51" i="46"/>
  <c r="C42" i="46"/>
  <c r="C19" i="46"/>
  <c r="C29" i="46"/>
  <c r="C47" i="46"/>
  <c r="C9" i="46"/>
  <c r="C34" i="46"/>
  <c r="C7" i="46"/>
  <c r="C56" i="46"/>
  <c r="C49" i="46"/>
  <c r="C26" i="46"/>
  <c r="C55" i="46"/>
  <c r="C22" i="46"/>
  <c r="C41" i="46"/>
  <c r="C14" i="46"/>
  <c r="C24" i="46"/>
  <c r="C39" i="46"/>
  <c r="K12" i="49"/>
  <c r="K3" i="49"/>
  <c r="K4" i="49"/>
  <c r="K7" i="49"/>
  <c r="K8" i="49"/>
  <c r="K9" i="49"/>
  <c r="K15" i="49"/>
  <c r="K16" i="49"/>
  <c r="K17" i="49"/>
  <c r="K19" i="49"/>
  <c r="K20" i="49"/>
  <c r="K21" i="49"/>
  <c r="K27" i="49"/>
  <c r="K28" i="49"/>
  <c r="K29" i="49"/>
  <c r="K30" i="49"/>
  <c r="K31" i="49"/>
  <c r="K32" i="49"/>
  <c r="K37" i="49"/>
  <c r="K38" i="49"/>
  <c r="K39" i="49"/>
  <c r="K40" i="49"/>
  <c r="K41" i="49"/>
  <c r="K42" i="49"/>
  <c r="K43" i="49"/>
  <c r="K44" i="49"/>
  <c r="K48" i="49"/>
  <c r="K49" i="49"/>
  <c r="K50" i="49"/>
  <c r="K51" i="49"/>
  <c r="J57" i="46"/>
  <c r="B31" i="46"/>
  <c r="B21" i="46"/>
  <c r="B45" i="46"/>
  <c r="B44" i="46"/>
  <c r="B34" i="46"/>
  <c r="B53" i="46"/>
  <c r="B33" i="46"/>
  <c r="B52" i="46"/>
  <c r="B15" i="46"/>
  <c r="B25" i="46"/>
  <c r="B11" i="46"/>
  <c r="B48" i="46"/>
  <c r="B28" i="46"/>
  <c r="B10" i="46"/>
  <c r="B17" i="46"/>
  <c r="B23" i="46"/>
  <c r="B42" i="46"/>
  <c r="B56" i="46"/>
  <c r="B37" i="46"/>
  <c r="B30" i="46"/>
  <c r="B22" i="46"/>
  <c r="B26" i="46"/>
  <c r="B46" i="46"/>
  <c r="B43" i="46"/>
  <c r="B38" i="46"/>
  <c r="B36" i="46"/>
  <c r="B9" i="46"/>
  <c r="B8" i="46"/>
  <c r="B24" i="46"/>
  <c r="B49" i="46"/>
  <c r="B32" i="46"/>
  <c r="B40" i="46"/>
  <c r="G8" i="46"/>
  <c r="B27" i="46"/>
  <c r="B47" i="46"/>
  <c r="B12" i="46"/>
  <c r="B14" i="46"/>
  <c r="B55" i="46"/>
  <c r="B18" i="46"/>
  <c r="B41" i="46"/>
  <c r="B50" i="46"/>
  <c r="B16" i="46"/>
  <c r="B35" i="46"/>
  <c r="B39" i="46"/>
  <c r="B51" i="46"/>
  <c r="B19" i="46"/>
  <c r="B20" i="46"/>
  <c r="F54" i="46"/>
  <c r="F43" i="46"/>
  <c r="F26" i="46"/>
  <c r="F31" i="46"/>
  <c r="F52" i="46"/>
  <c r="F29" i="46"/>
  <c r="F7" i="46"/>
  <c r="F32" i="46"/>
  <c r="F8" i="46"/>
  <c r="F50" i="46"/>
  <c r="F38" i="46"/>
  <c r="F28" i="46"/>
  <c r="F39" i="46"/>
  <c r="F17" i="46"/>
  <c r="F13" i="46"/>
  <c r="F10" i="46"/>
  <c r="F47" i="46"/>
  <c r="F27" i="46"/>
  <c r="F9" i="46"/>
  <c r="F44" i="46"/>
  <c r="F23" i="46"/>
  <c r="F21" i="46"/>
  <c r="F11" i="46"/>
  <c r="F41" i="46"/>
  <c r="F49" i="46"/>
  <c r="F24" i="46"/>
  <c r="F48" i="46"/>
  <c r="F22" i="46"/>
  <c r="F6" i="46"/>
  <c r="F42" i="46"/>
  <c r="F19" i="46"/>
  <c r="F14" i="46"/>
  <c r="F30" i="46"/>
  <c r="F56" i="46"/>
  <c r="F51" i="46"/>
  <c r="F18" i="46"/>
  <c r="F20" i="46"/>
  <c r="F37" i="46"/>
  <c r="F35" i="46"/>
  <c r="F46" i="46"/>
  <c r="F25" i="46"/>
  <c r="F36" i="46"/>
  <c r="F40" i="46"/>
  <c r="F33" i="46"/>
  <c r="F45" i="46"/>
  <c r="F16" i="46"/>
  <c r="F12" i="46"/>
  <c r="F53" i="46"/>
  <c r="F34" i="46"/>
  <c r="F15" i="46"/>
  <c r="F55" i="46"/>
  <c r="H47" i="46"/>
  <c r="C13" i="46"/>
  <c r="H51" i="46"/>
  <c r="G56" i="46"/>
  <c r="C32" i="46"/>
  <c r="H27" i="46"/>
  <c r="H53" i="46"/>
  <c r="H13" i="46"/>
  <c r="G38" i="46"/>
  <c r="G36" i="46"/>
  <c r="G9" i="46"/>
  <c r="H33" i="46"/>
  <c r="H48" i="46"/>
  <c r="C11" i="46"/>
  <c r="G21" i="46"/>
  <c r="C23" i="46"/>
  <c r="H30" i="46"/>
  <c r="H20" i="46"/>
  <c r="H14" i="46"/>
  <c r="H46" i="46"/>
  <c r="C10" i="46"/>
  <c r="C17" i="46"/>
  <c r="G41" i="46"/>
  <c r="C36" i="46"/>
  <c r="H40" i="46"/>
  <c r="G39" i="46"/>
  <c r="G40" i="46"/>
  <c r="C50" i="46"/>
  <c r="C25" i="46"/>
  <c r="C35" i="46"/>
  <c r="C44" i="46"/>
  <c r="C54" i="46"/>
  <c r="H12" i="46"/>
  <c r="E53" i="49"/>
  <c r="K13" i="49"/>
  <c r="K52" i="49"/>
  <c r="M3" i="44"/>
  <c r="N3" i="44"/>
  <c r="O3" i="44"/>
  <c r="D13" i="41"/>
  <c r="F7" i="41"/>
  <c r="F13" i="41"/>
  <c r="D41" i="47"/>
  <c r="K43" i="46" s="1"/>
  <c r="D51" i="47"/>
  <c r="K53" i="46" s="1"/>
  <c r="D45" i="47"/>
  <c r="K47" i="46" s="1"/>
  <c r="D39" i="47"/>
  <c r="K41" i="46" s="1"/>
  <c r="D33" i="47"/>
  <c r="K35" i="46" s="1"/>
  <c r="D27" i="47"/>
  <c r="K29" i="46" s="1"/>
  <c r="D21" i="47"/>
  <c r="K23" i="46" s="1"/>
  <c r="D15" i="47"/>
  <c r="K17" i="46" s="1"/>
  <c r="D9" i="47"/>
  <c r="K11" i="46" s="1"/>
  <c r="D35" i="47"/>
  <c r="K37" i="46" s="1"/>
  <c r="D47" i="47"/>
  <c r="K49" i="46" s="1"/>
  <c r="D50" i="47"/>
  <c r="K52" i="46" s="1"/>
  <c r="D44" i="47"/>
  <c r="K46" i="46" s="1"/>
  <c r="D38" i="47"/>
  <c r="K40" i="46" s="1"/>
  <c r="D32" i="47"/>
  <c r="K34" i="46" s="1"/>
  <c r="D26" i="47"/>
  <c r="K28" i="46" s="1"/>
  <c r="D20" i="47"/>
  <c r="K22" i="46" s="1"/>
  <c r="D14" i="47"/>
  <c r="K16" i="46" s="1"/>
  <c r="D8" i="47"/>
  <c r="K10" i="46" s="1"/>
  <c r="D11" i="47"/>
  <c r="K13" i="46" s="1"/>
  <c r="D29" i="47"/>
  <c r="K31" i="46" s="1"/>
  <c r="D49" i="47"/>
  <c r="K51" i="46" s="1"/>
  <c r="D43" i="47"/>
  <c r="K45" i="46" s="1"/>
  <c r="D37" i="47"/>
  <c r="K39" i="46" s="1"/>
  <c r="D31" i="47"/>
  <c r="K33" i="46" s="1"/>
  <c r="D25" i="47"/>
  <c r="K27" i="46" s="1"/>
  <c r="D19" i="47"/>
  <c r="K21" i="46" s="1"/>
  <c r="D13" i="47"/>
  <c r="K15" i="46" s="1"/>
  <c r="D7" i="47"/>
  <c r="K9" i="46" s="1"/>
  <c r="D5" i="47"/>
  <c r="K7" i="46" s="1"/>
  <c r="D17" i="47"/>
  <c r="K19" i="46" s="1"/>
  <c r="D54" i="47"/>
  <c r="K56" i="46" s="1"/>
  <c r="D48" i="47"/>
  <c r="K50" i="46" s="1"/>
  <c r="D42" i="47"/>
  <c r="K44" i="46" s="1"/>
  <c r="D36" i="47"/>
  <c r="K38" i="46" s="1"/>
  <c r="D30" i="47"/>
  <c r="K32" i="46" s="1"/>
  <c r="D24" i="47"/>
  <c r="K26" i="46" s="1"/>
  <c r="D18" i="47"/>
  <c r="K20" i="46" s="1"/>
  <c r="D12" i="47"/>
  <c r="K14" i="46" s="1"/>
  <c r="D6" i="47"/>
  <c r="K8" i="46" s="1"/>
  <c r="D53" i="47"/>
  <c r="K55" i="46" s="1"/>
  <c r="D52" i="47"/>
  <c r="K54" i="46" s="1"/>
  <c r="D46" i="47"/>
  <c r="K48" i="46" s="1"/>
  <c r="D40" i="47"/>
  <c r="K42" i="46" s="1"/>
  <c r="D34" i="47"/>
  <c r="K36" i="46" s="1"/>
  <c r="D28" i="47"/>
  <c r="K30" i="46" s="1"/>
  <c r="D22" i="47"/>
  <c r="K24" i="46" s="1"/>
  <c r="D16" i="47"/>
  <c r="K18" i="46" s="1"/>
  <c r="D10" i="47"/>
  <c r="K12" i="46" s="1"/>
  <c r="D4" i="47"/>
  <c r="D23" i="47"/>
  <c r="K25" i="46" s="1"/>
  <c r="K5" i="49"/>
  <c r="C53" i="49"/>
  <c r="K2" i="49"/>
  <c r="F53" i="49"/>
  <c r="G53" i="49"/>
  <c r="H53" i="49"/>
  <c r="I53" i="49"/>
  <c r="K14" i="49"/>
  <c r="K18" i="49"/>
  <c r="K24" i="49"/>
  <c r="K25" i="49"/>
  <c r="K26" i="49"/>
  <c r="B53" i="49"/>
  <c r="K35" i="49"/>
  <c r="K36" i="49"/>
  <c r="K45" i="49"/>
  <c r="K46" i="49"/>
  <c r="K47" i="49"/>
  <c r="D53" i="49"/>
  <c r="H59" i="53"/>
  <c r="K59" i="53"/>
  <c r="L51" i="53" s="1"/>
  <c r="I49" i="46" s="1"/>
  <c r="L8" i="53"/>
  <c r="I6" i="46" s="1"/>
  <c r="L38" i="53"/>
  <c r="I36" i="46" s="1"/>
  <c r="L17" i="53"/>
  <c r="I15" i="46" s="1"/>
  <c r="L27" i="53"/>
  <c r="I25" i="46" s="1"/>
  <c r="L58" i="53"/>
  <c r="I56" i="46" s="1"/>
  <c r="L33" i="53"/>
  <c r="I31" i="46" s="1"/>
  <c r="L46" i="53"/>
  <c r="I44" i="46" s="1"/>
  <c r="K6" i="49"/>
  <c r="J53" i="49"/>
  <c r="K34" i="49"/>
  <c r="L50" i="53" l="1"/>
  <c r="I48" i="46" s="1"/>
  <c r="L16" i="53"/>
  <c r="I14" i="46" s="1"/>
  <c r="L12" i="53"/>
  <c r="I10" i="46" s="1"/>
  <c r="L42" i="53"/>
  <c r="I40" i="46" s="1"/>
  <c r="L49" i="53"/>
  <c r="I47" i="46" s="1"/>
  <c r="L39" i="53"/>
  <c r="I37" i="46" s="1"/>
  <c r="L47" i="53"/>
  <c r="I45" i="46" s="1"/>
  <c r="L18" i="53"/>
  <c r="I16" i="46" s="1"/>
  <c r="L29" i="53"/>
  <c r="I27" i="46" s="1"/>
  <c r="L11" i="53"/>
  <c r="I9" i="46" s="1"/>
  <c r="L36" i="53"/>
  <c r="I34" i="46" s="1"/>
  <c r="L56" i="53"/>
  <c r="I54" i="46" s="1"/>
  <c r="L32" i="53"/>
  <c r="I30" i="46" s="1"/>
  <c r="L28" i="53"/>
  <c r="I26" i="46" s="1"/>
  <c r="L9" i="53"/>
  <c r="I7" i="46" s="1"/>
  <c r="H57" i="46"/>
  <c r="B57" i="46"/>
  <c r="G57" i="46"/>
  <c r="C57" i="46"/>
  <c r="F57" i="46"/>
  <c r="O47" i="44"/>
  <c r="O35" i="44"/>
  <c r="O23" i="44"/>
  <c r="O11" i="44"/>
  <c r="O33" i="44"/>
  <c r="O54" i="44"/>
  <c r="O42" i="44"/>
  <c r="O30" i="44"/>
  <c r="O18" i="44"/>
  <c r="O6" i="44"/>
  <c r="O45" i="44"/>
  <c r="O49" i="44"/>
  <c r="O37" i="44"/>
  <c r="O25" i="44"/>
  <c r="O13" i="44"/>
  <c r="O44" i="44"/>
  <c r="O32" i="44"/>
  <c r="O20" i="44"/>
  <c r="O8" i="44"/>
  <c r="O51" i="44"/>
  <c r="O39" i="44"/>
  <c r="O27" i="44"/>
  <c r="O15" i="44"/>
  <c r="O46" i="44"/>
  <c r="O34" i="44"/>
  <c r="O22" i="44"/>
  <c r="O10" i="44"/>
  <c r="O9" i="44"/>
  <c r="O53" i="44"/>
  <c r="O41" i="44"/>
  <c r="O29" i="44"/>
  <c r="O17" i="44"/>
  <c r="O5" i="44"/>
  <c r="O48" i="44"/>
  <c r="O36" i="44"/>
  <c r="O24" i="44"/>
  <c r="O12" i="44"/>
  <c r="O55" i="44"/>
  <c r="O43" i="44"/>
  <c r="O31" i="44"/>
  <c r="O19" i="44"/>
  <c r="O7" i="44"/>
  <c r="O50" i="44"/>
  <c r="O38" i="44"/>
  <c r="O26" i="44"/>
  <c r="O14" i="44"/>
  <c r="O52" i="44"/>
  <c r="O40" i="44"/>
  <c r="O28" i="44"/>
  <c r="O16" i="44"/>
  <c r="O21" i="44"/>
  <c r="N54" i="44"/>
  <c r="N42" i="44"/>
  <c r="N30" i="44"/>
  <c r="N18" i="44"/>
  <c r="N6" i="44"/>
  <c r="N52" i="44"/>
  <c r="N16" i="44"/>
  <c r="N49" i="44"/>
  <c r="N37" i="44"/>
  <c r="N25" i="44"/>
  <c r="N13" i="44"/>
  <c r="N28" i="44"/>
  <c r="N44" i="44"/>
  <c r="N32" i="44"/>
  <c r="N20" i="44"/>
  <c r="N8" i="44"/>
  <c r="N51" i="44"/>
  <c r="N39" i="44"/>
  <c r="N27" i="44"/>
  <c r="N15" i="44"/>
  <c r="N46" i="44"/>
  <c r="N34" i="44"/>
  <c r="N22" i="44"/>
  <c r="N10" i="44"/>
  <c r="N53" i="44"/>
  <c r="N41" i="44"/>
  <c r="N29" i="44"/>
  <c r="N17" i="44"/>
  <c r="N5" i="44"/>
  <c r="N55" i="44"/>
  <c r="N48" i="44"/>
  <c r="N36" i="44"/>
  <c r="N24" i="44"/>
  <c r="N12" i="44"/>
  <c r="N43" i="44"/>
  <c r="N31" i="44"/>
  <c r="N19" i="44"/>
  <c r="N7" i="44"/>
  <c r="N40" i="44"/>
  <c r="N50" i="44"/>
  <c r="N38" i="44"/>
  <c r="N26" i="44"/>
  <c r="N14" i="44"/>
  <c r="N45" i="44"/>
  <c r="N33" i="44"/>
  <c r="N21" i="44"/>
  <c r="N9" i="44"/>
  <c r="N47" i="44"/>
  <c r="N35" i="44"/>
  <c r="N23" i="44"/>
  <c r="N11" i="44"/>
  <c r="M49" i="44"/>
  <c r="M37" i="44"/>
  <c r="M25" i="44"/>
  <c r="M13" i="44"/>
  <c r="M44" i="44"/>
  <c r="M32" i="44"/>
  <c r="M20" i="44"/>
  <c r="M8" i="44"/>
  <c r="M11" i="44"/>
  <c r="M51" i="44"/>
  <c r="M39" i="44"/>
  <c r="M27" i="44"/>
  <c r="M15" i="44"/>
  <c r="M47" i="44"/>
  <c r="M46" i="44"/>
  <c r="M34" i="44"/>
  <c r="M22" i="44"/>
  <c r="M10" i="44"/>
  <c r="M23" i="44"/>
  <c r="M55" i="44"/>
  <c r="M53" i="44"/>
  <c r="M41" i="44"/>
  <c r="M29" i="44"/>
  <c r="M17" i="44"/>
  <c r="M5" i="44"/>
  <c r="M48" i="44"/>
  <c r="M36" i="44"/>
  <c r="M24" i="44"/>
  <c r="M12" i="44"/>
  <c r="M43" i="44"/>
  <c r="M31" i="44"/>
  <c r="M19" i="44"/>
  <c r="M7" i="44"/>
  <c r="M35" i="44"/>
  <c r="M50" i="44"/>
  <c r="M38" i="44"/>
  <c r="M26" i="44"/>
  <c r="M14" i="44"/>
  <c r="M45" i="44"/>
  <c r="M33" i="44"/>
  <c r="M21" i="44"/>
  <c r="M9" i="44"/>
  <c r="M52" i="44"/>
  <c r="M40" i="44"/>
  <c r="M28" i="44"/>
  <c r="M16" i="44"/>
  <c r="M54" i="44"/>
  <c r="M42" i="44"/>
  <c r="M30" i="44"/>
  <c r="M18" i="44"/>
  <c r="M6" i="44"/>
  <c r="E10" i="46"/>
  <c r="E6" i="46"/>
  <c r="E12" i="46"/>
  <c r="E40" i="46"/>
  <c r="E35" i="46"/>
  <c r="E34" i="46"/>
  <c r="E51" i="46"/>
  <c r="E30" i="46"/>
  <c r="E50" i="46"/>
  <c r="E48" i="46"/>
  <c r="E9" i="46"/>
  <c r="E17" i="46"/>
  <c r="E37" i="46"/>
  <c r="E16" i="46"/>
  <c r="E15" i="46"/>
  <c r="E24" i="46"/>
  <c r="E55" i="46"/>
  <c r="E46" i="46"/>
  <c r="E27" i="46"/>
  <c r="E23" i="46"/>
  <c r="E11" i="46"/>
  <c r="E25" i="46"/>
  <c r="E7" i="46"/>
  <c r="E19" i="46"/>
  <c r="E56" i="46"/>
  <c r="E52" i="46"/>
  <c r="E36" i="46"/>
  <c r="E43" i="46"/>
  <c r="E14" i="46"/>
  <c r="E29" i="46"/>
  <c r="E49" i="46"/>
  <c r="E53" i="46"/>
  <c r="E41" i="46"/>
  <c r="E13" i="46"/>
  <c r="E28" i="46"/>
  <c r="E47" i="46"/>
  <c r="E32" i="46"/>
  <c r="E8" i="46"/>
  <c r="E44" i="46"/>
  <c r="E38" i="46"/>
  <c r="E22" i="46"/>
  <c r="E20" i="46"/>
  <c r="E31" i="46"/>
  <c r="E39" i="46"/>
  <c r="E54" i="46"/>
  <c r="E33" i="46"/>
  <c r="E18" i="46"/>
  <c r="E26" i="46"/>
  <c r="E45" i="46"/>
  <c r="E42" i="46"/>
  <c r="E21" i="46"/>
  <c r="K6" i="46"/>
  <c r="K57" i="46" s="1"/>
  <c r="D55" i="47"/>
  <c r="L37" i="53"/>
  <c r="I35" i="46" s="1"/>
  <c r="L21" i="53"/>
  <c r="I19" i="46" s="1"/>
  <c r="L48" i="53"/>
  <c r="I46" i="46" s="1"/>
  <c r="L54" i="53"/>
  <c r="I52" i="46" s="1"/>
  <c r="L44" i="53"/>
  <c r="I42" i="46" s="1"/>
  <c r="K53" i="49"/>
  <c r="L13" i="53"/>
  <c r="I11" i="46" s="1"/>
  <c r="L35" i="53"/>
  <c r="I33" i="46" s="1"/>
  <c r="L15" i="53"/>
  <c r="I13" i="46" s="1"/>
  <c r="L14" i="53"/>
  <c r="I12" i="46" s="1"/>
  <c r="L25" i="53"/>
  <c r="I23" i="46" s="1"/>
  <c r="L23" i="53"/>
  <c r="I21" i="46" s="1"/>
  <c r="L26" i="53"/>
  <c r="I24" i="46" s="1"/>
  <c r="L55" i="53"/>
  <c r="I53" i="46" s="1"/>
  <c r="L20" i="53"/>
  <c r="I18" i="46" s="1"/>
  <c r="L34" i="53"/>
  <c r="I32" i="46" s="1"/>
  <c r="L19" i="53"/>
  <c r="I17" i="46" s="1"/>
  <c r="L52" i="53"/>
  <c r="I50" i="46" s="1"/>
  <c r="L22" i="53"/>
  <c r="I20" i="46" s="1"/>
  <c r="L45" i="53"/>
  <c r="I43" i="46" s="1"/>
  <c r="L53" i="53"/>
  <c r="I51" i="46" s="1"/>
  <c r="L41" i="53"/>
  <c r="I39" i="46" s="1"/>
  <c r="L43" i="53"/>
  <c r="I41" i="46" s="1"/>
  <c r="L10" i="53"/>
  <c r="L31" i="53"/>
  <c r="I29" i="46" s="1"/>
  <c r="L40" i="53"/>
  <c r="I38" i="46" s="1"/>
  <c r="L24" i="53"/>
  <c r="I22" i="46" s="1"/>
  <c r="L57" i="53"/>
  <c r="I55" i="46" s="1"/>
  <c r="L30" i="53"/>
  <c r="I28" i="46" s="1"/>
  <c r="P10" i="44" l="1"/>
  <c r="P31" i="44"/>
  <c r="P23" i="44"/>
  <c r="P20" i="44"/>
  <c r="O37" i="46"/>
  <c r="P32" i="44"/>
  <c r="D33" i="46" s="1"/>
  <c r="O33" i="46" s="1"/>
  <c r="O27" i="46"/>
  <c r="O16" i="46"/>
  <c r="P45" i="44"/>
  <c r="D46" i="46" s="1"/>
  <c r="O46" i="46" s="1"/>
  <c r="P36" i="44"/>
  <c r="D37" i="46" s="1"/>
  <c r="P15" i="44"/>
  <c r="D16" i="46" s="1"/>
  <c r="P41" i="44"/>
  <c r="D42" i="46" s="1"/>
  <c r="O42" i="46" s="1"/>
  <c r="P7" i="44"/>
  <c r="D8" i="46" s="1"/>
  <c r="P19" i="44"/>
  <c r="D20" i="46" s="1"/>
  <c r="O20" i="46" s="1"/>
  <c r="P55" i="44"/>
  <c r="P9" i="44"/>
  <c r="D10" i="46" s="1"/>
  <c r="O10" i="46" s="1"/>
  <c r="P43" i="44"/>
  <c r="D44" i="46" s="1"/>
  <c r="O44" i="46" s="1"/>
  <c r="P22" i="44"/>
  <c r="D23" i="46" s="1"/>
  <c r="O23" i="46" s="1"/>
  <c r="P44" i="44"/>
  <c r="D45" i="46" s="1"/>
  <c r="O45" i="46" s="1"/>
  <c r="P6" i="44"/>
  <c r="D7" i="46" s="1"/>
  <c r="O7" i="46" s="1"/>
  <c r="P18" i="44"/>
  <c r="D19" i="46" s="1"/>
  <c r="O19" i="46" s="1"/>
  <c r="P30" i="44"/>
  <c r="D31" i="46" s="1"/>
  <c r="O31" i="46" s="1"/>
  <c r="P26" i="44"/>
  <c r="D27" i="46" s="1"/>
  <c r="P54" i="44"/>
  <c r="D55" i="46" s="1"/>
  <c r="O55" i="46" s="1"/>
  <c r="P13" i="44"/>
  <c r="D14" i="46" s="1"/>
  <c r="O14" i="46" s="1"/>
  <c r="P35" i="44"/>
  <c r="D36" i="46" s="1"/>
  <c r="O36" i="46" s="1"/>
  <c r="P51" i="44"/>
  <c r="D52" i="46" s="1"/>
  <c r="O52" i="46" s="1"/>
  <c r="P53" i="44"/>
  <c r="D54" i="46" s="1"/>
  <c r="O54" i="46" s="1"/>
  <c r="P11" i="44"/>
  <c r="D12" i="46" s="1"/>
  <c r="O12" i="46" s="1"/>
  <c r="P52" i="44"/>
  <c r="P21" i="44"/>
  <c r="P12" i="44"/>
  <c r="P33" i="44"/>
  <c r="P34" i="44"/>
  <c r="P46" i="44"/>
  <c r="P25" i="44"/>
  <c r="O56" i="44"/>
  <c r="D32" i="46"/>
  <c r="O32" i="46" s="1"/>
  <c r="P24" i="44"/>
  <c r="P14" i="44"/>
  <c r="P48" i="44"/>
  <c r="P47" i="44"/>
  <c r="P37" i="44"/>
  <c r="N56" i="44"/>
  <c r="D11" i="46"/>
  <c r="O11" i="46" s="1"/>
  <c r="P49" i="44"/>
  <c r="P38" i="44"/>
  <c r="P17" i="44"/>
  <c r="P27" i="44"/>
  <c r="D21" i="46"/>
  <c r="O21" i="46" s="1"/>
  <c r="P42" i="44"/>
  <c r="P50" i="44"/>
  <c r="P29" i="44"/>
  <c r="P39" i="44"/>
  <c r="D53" i="46"/>
  <c r="O53" i="46" s="1"/>
  <c r="P5" i="44"/>
  <c r="M56" i="44"/>
  <c r="P16" i="44"/>
  <c r="D24" i="46"/>
  <c r="O24" i="46" s="1"/>
  <c r="P28" i="44"/>
  <c r="P40" i="44"/>
  <c r="D56" i="46"/>
  <c r="O56" i="46" s="1"/>
  <c r="P8" i="44"/>
  <c r="E57" i="46"/>
  <c r="L59" i="53"/>
  <c r="I8" i="46"/>
  <c r="O8" i="46" l="1"/>
  <c r="D34" i="46"/>
  <c r="O34" i="46" s="1"/>
  <c r="D50" i="46"/>
  <c r="O50" i="46" s="1"/>
  <c r="D26" i="46"/>
  <c r="O26" i="46" s="1"/>
  <c r="D48" i="46"/>
  <c r="O48" i="46" s="1"/>
  <c r="D47" i="46"/>
  <c r="O47" i="46" s="1"/>
  <c r="P56" i="44"/>
  <c r="Q38" i="44" s="1"/>
  <c r="D6" i="46"/>
  <c r="O6" i="46" s="1"/>
  <c r="D49" i="46"/>
  <c r="O49" i="46" s="1"/>
  <c r="D43" i="46"/>
  <c r="O43" i="46" s="1"/>
  <c r="D9" i="46"/>
  <c r="O9" i="46" s="1"/>
  <c r="D17" i="46"/>
  <c r="O17" i="46" s="1"/>
  <c r="D41" i="46"/>
  <c r="O41" i="46" s="1"/>
  <c r="D13" i="46"/>
  <c r="O13" i="46" s="1"/>
  <c r="D35" i="46"/>
  <c r="O35" i="46" s="1"/>
  <c r="D29" i="46"/>
  <c r="O29" i="46" s="1"/>
  <c r="D40" i="46"/>
  <c r="O40" i="46" s="1"/>
  <c r="D28" i="46"/>
  <c r="O28" i="46" s="1"/>
  <c r="D22" i="46"/>
  <c r="O22" i="46" s="1"/>
  <c r="D38" i="46"/>
  <c r="O38" i="46" s="1"/>
  <c r="D15" i="46"/>
  <c r="O15" i="46" s="1"/>
  <c r="D30" i="46"/>
  <c r="O30" i="46" s="1"/>
  <c r="D18" i="46"/>
  <c r="O18" i="46" s="1"/>
  <c r="D25" i="46"/>
  <c r="O25" i="46" s="1"/>
  <c r="D51" i="46"/>
  <c r="O51" i="46" s="1"/>
  <c r="D39" i="46"/>
  <c r="O39" i="46" s="1"/>
  <c r="I57" i="46"/>
  <c r="Q32" i="44" l="1"/>
  <c r="Q41" i="44"/>
  <c r="Q53" i="44"/>
  <c r="Q54" i="44"/>
  <c r="Q43" i="44"/>
  <c r="Q6" i="44"/>
  <c r="Q26" i="44"/>
  <c r="Q19" i="44"/>
  <c r="Q18" i="44"/>
  <c r="Q51" i="44"/>
  <c r="Q11" i="44"/>
  <c r="Q52" i="44"/>
  <c r="Q55" i="44"/>
  <c r="Q10" i="44"/>
  <c r="Q45" i="44"/>
  <c r="Q20" i="44"/>
  <c r="Q23" i="44"/>
  <c r="Q36" i="44"/>
  <c r="Q15" i="44"/>
  <c r="Q22" i="44"/>
  <c r="Q35" i="44"/>
  <c r="Q44" i="44"/>
  <c r="Q30" i="44"/>
  <c r="Q9" i="44"/>
  <c r="Q7" i="44"/>
  <c r="Q13" i="44"/>
  <c r="Q31" i="44"/>
  <c r="Q50" i="44"/>
  <c r="Q17" i="44"/>
  <c r="Q25" i="44"/>
  <c r="Q29" i="44"/>
  <c r="Q42" i="44"/>
  <c r="Q49" i="44"/>
  <c r="Q21" i="44"/>
  <c r="Q47" i="44"/>
  <c r="Q48" i="44"/>
  <c r="Q5" i="44"/>
  <c r="Q40" i="44"/>
  <c r="Q16" i="44"/>
  <c r="Q46" i="44"/>
  <c r="Q27" i="44"/>
  <c r="Q8" i="44"/>
  <c r="Q39" i="44"/>
  <c r="Q28" i="44"/>
  <c r="Q14" i="44"/>
  <c r="Q34" i="44"/>
  <c r="Q33" i="44"/>
  <c r="Q12" i="44"/>
  <c r="Q24" i="44"/>
  <c r="O57" i="46"/>
  <c r="Q37" i="44"/>
  <c r="D57" i="46"/>
  <c r="Q56" i="44" l="1"/>
</calcChain>
</file>

<file path=xl/comments1.xml><?xml version="1.0" encoding="utf-8"?>
<comments xmlns="http://schemas.openxmlformats.org/spreadsheetml/2006/main">
  <authors>
    <author>cesar.rivera</author>
  </authors>
  <commentList>
    <comment ref="L58" authorId="0" shapeId="0">
      <text>
        <r>
          <rPr>
            <b/>
            <sz val="9"/>
            <color indexed="81"/>
            <rFont val="Tahoma"/>
            <family val="2"/>
          </rPr>
          <t>cesar.rivera:</t>
        </r>
        <r>
          <rPr>
            <sz val="9"/>
            <color indexed="81"/>
            <rFont val="Tahoma"/>
            <family val="2"/>
          </rPr>
          <t xml:space="preserve">
art 19° fracc IV
</t>
        </r>
      </text>
    </comment>
  </commentList>
</comments>
</file>

<file path=xl/sharedStrings.xml><?xml version="1.0" encoding="utf-8"?>
<sst xmlns="http://schemas.openxmlformats.org/spreadsheetml/2006/main" count="916" uniqueCount="355">
  <si>
    <t>MUNICIPIO</t>
  </si>
  <si>
    <t>ABASOLO</t>
  </si>
  <si>
    <t>AGUALEGUAS</t>
  </si>
  <si>
    <t>ALDAMAS, LOS</t>
  </si>
  <si>
    <t>ALLENDE</t>
  </si>
  <si>
    <t>ANAHUAC</t>
  </si>
  <si>
    <t>APODACA</t>
  </si>
  <si>
    <t>ARAMBERRI</t>
  </si>
  <si>
    <t>BUSTAMANTE</t>
  </si>
  <si>
    <t>CADEREYTA JIMENEZ</t>
  </si>
  <si>
    <t>CARMEN</t>
  </si>
  <si>
    <t xml:space="preserve">CERRALVO </t>
  </si>
  <si>
    <t>CHINA</t>
  </si>
  <si>
    <t>CIENEGA DE FLORES</t>
  </si>
  <si>
    <t>DOCTOR ARROYO</t>
  </si>
  <si>
    <t>DOCTOR COSS</t>
  </si>
  <si>
    <t>DOCTOR GONZALEZ</t>
  </si>
  <si>
    <t>GALEANA</t>
  </si>
  <si>
    <t>GARCIA</t>
  </si>
  <si>
    <t>GENERAL BRAVO</t>
  </si>
  <si>
    <t>GENERAL ESCOBEDO</t>
  </si>
  <si>
    <t>GENERAL TERAN</t>
  </si>
  <si>
    <t>GENERAL TREVIÑO</t>
  </si>
  <si>
    <t>GENERAL ZARAGOZA</t>
  </si>
  <si>
    <t>GENERAL ZUAZUA</t>
  </si>
  <si>
    <t>GUADALUPE</t>
  </si>
  <si>
    <t>HERRERAS, LOS</t>
  </si>
  <si>
    <t>HIDALGO</t>
  </si>
  <si>
    <t>HIGUERAS</t>
  </si>
  <si>
    <t>HUALAHUISES</t>
  </si>
  <si>
    <t>ITURBIDE</t>
  </si>
  <si>
    <t>JUAREZ</t>
  </si>
  <si>
    <t>LAMPAZOS DE NARANJO</t>
  </si>
  <si>
    <t>LINARES</t>
  </si>
  <si>
    <t>MARIN</t>
  </si>
  <si>
    <t>MELCHOR OCAMPO</t>
  </si>
  <si>
    <t>MIER Y NORIEGA</t>
  </si>
  <si>
    <t>MINA</t>
  </si>
  <si>
    <t>MONTEMORELOS</t>
  </si>
  <si>
    <t>MONTERREY</t>
  </si>
  <si>
    <t>PARAS</t>
  </si>
  <si>
    <t>PESQUERIA</t>
  </si>
  <si>
    <t>RAMONES, LOS</t>
  </si>
  <si>
    <t>RAYONES</t>
  </si>
  <si>
    <t>SABINAS HIDALGO</t>
  </si>
  <si>
    <t>SALINAS VICTORIA</t>
  </si>
  <si>
    <t>SAN NICOLAS DE LOS GARZA</t>
  </si>
  <si>
    <t>SAN PEDRO GARZA GARCIA</t>
  </si>
  <si>
    <t>SANTA CATARINA</t>
  </si>
  <si>
    <t>SANTIAGO</t>
  </si>
  <si>
    <t>VALLECILLO</t>
  </si>
  <si>
    <t>VILLALDAMA</t>
  </si>
  <si>
    <t xml:space="preserve">        TOTAL</t>
  </si>
  <si>
    <t>TOTAL</t>
  </si>
  <si>
    <t>P=RP/BG</t>
  </si>
  <si>
    <t>ER=P*RP</t>
  </si>
  <si>
    <t>PC</t>
  </si>
  <si>
    <t>PO</t>
  </si>
  <si>
    <t>TERRITORIO (KM2)</t>
  </si>
  <si>
    <t>CS2</t>
  </si>
  <si>
    <t>MS</t>
  </si>
  <si>
    <t>COEF  CARENCIA SOCIAL
2010</t>
  </si>
  <si>
    <t>APOYO</t>
  </si>
  <si>
    <t>[(CS2-CS1)/CS1]</t>
  </si>
  <si>
    <t>COEF APOYO
MEJORA SOCIAL</t>
  </si>
  <si>
    <t>CIMP=0.85(CS2/∑CS2)+0.15(MS/∑MS)</t>
  </si>
  <si>
    <t>TE</t>
  </si>
  <si>
    <t>POBLACIÓN Y TERRITORIO</t>
  </si>
  <si>
    <t>CEPT=0.85(PO/∑PO)+0.15(TE/∑TE)</t>
  </si>
  <si>
    <t>PC*35%</t>
  </si>
  <si>
    <t>CEP= MAE1/∑MAE1</t>
  </si>
  <si>
    <t>CEG=MAE2/∑MAE2</t>
  </si>
  <si>
    <t>CIMP*25%</t>
  </si>
  <si>
    <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</si>
  <si>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PC/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PC</t>
    </r>
  </si>
  <si>
    <r>
      <t>CER= ER/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ER</t>
    </r>
  </si>
  <si>
    <r>
      <t>0.85(PO/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)</t>
    </r>
  </si>
  <si>
    <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</si>
  <si>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0.15(TE/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)</t>
    </r>
  </si>
  <si>
    <r>
      <t>0.85(CS2/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CS2</t>
    </r>
    <r>
      <rPr>
        <i/>
        <sz val="8"/>
        <color rgb="FFFF0000"/>
        <rFont val="Arial"/>
        <family val="2"/>
      </rPr>
      <t>)</t>
    </r>
  </si>
  <si>
    <r>
      <t>MS/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 xml:space="preserve">MS </t>
    </r>
  </si>
  <si>
    <r>
      <t>0.15(MS2/</t>
    </r>
    <r>
      <rPr>
        <sz val="8"/>
        <color rgb="FFFF0000"/>
        <rFont val="Calibri"/>
        <family val="2"/>
      </rPr>
      <t>∑M</t>
    </r>
    <r>
      <rPr>
        <sz val="8"/>
        <color rgb="FFFF0000"/>
        <rFont val="Arial"/>
        <family val="2"/>
      </rPr>
      <t>S2</t>
    </r>
    <r>
      <rPr>
        <i/>
        <sz val="8"/>
        <color rgb="FFFF0000"/>
        <rFont val="Arial"/>
        <family val="2"/>
      </rPr>
      <t>)</t>
    </r>
  </si>
  <si>
    <t>POB ING &lt; A 2 SALARIOS MIN
2000</t>
  </si>
  <si>
    <t>POB 15 AÑOS O + NO SABE LEER NI ESCRIBIR 2000</t>
  </si>
  <si>
    <t>R1</t>
  </si>
  <si>
    <t>R2</t>
  </si>
  <si>
    <t>R3</t>
  </si>
  <si>
    <t>R4</t>
  </si>
  <si>
    <t>POB ING &lt; A 2 SALARIOS MIN
2010</t>
  </si>
  <si>
    <t>POB 15 MAS AÑOS NO SABE LEER NI ESCRIBIR
2010</t>
  </si>
  <si>
    <t xml:space="preserve">FUENTE: </t>
  </si>
  <si>
    <t>ESTRUCTURA      %</t>
  </si>
  <si>
    <t>ESTRUCTURA     %</t>
  </si>
  <si>
    <t>COEFICIENTE  POBLACIÓN Y TERRITORIO</t>
  </si>
  <si>
    <t>POBL SIN ACCESO A DRENAJE 2000</t>
  </si>
  <si>
    <t>POB SIN ACCESO A  ELECTRICIDAD 2000</t>
  </si>
  <si>
    <t>COEFICIENTE  ÍNDICE MUNICIPAL DE POBREZA</t>
  </si>
  <si>
    <t>MEJORA SOCIAL 2010 vs 2000</t>
  </si>
  <si>
    <t>POB SIN ACCESO A ELECTRICIDAD
2010</t>
  </si>
  <si>
    <t>POBL SIN ACCESO A DRENAJE
2010</t>
  </si>
  <si>
    <t>COEFICIENTE EFECTIVIDAD REC PREDIAL</t>
  </si>
  <si>
    <t>COEFICIENTE DE PARTICIPACIÓN</t>
  </si>
  <si>
    <t>COEFICIENTE POBLACIÓN</t>
  </si>
  <si>
    <t>COEFICIENTE PROYECCIÓN POBLACIÓN</t>
  </si>
  <si>
    <t>PO*35%</t>
  </si>
  <si>
    <t>CEP*30%</t>
  </si>
  <si>
    <t>DISTRIBUCIÓN POR POBLACIÓN</t>
  </si>
  <si>
    <t>DISTRIBUCIÓN POR PROYECCIÓN DE POBLACIÓN</t>
  </si>
  <si>
    <t>DISTRIBUCIÓN POR COEFICIENTE REGLA I</t>
  </si>
  <si>
    <t>COEFICIENTE ESTIMADO DE PARTICIPACIÓN</t>
  </si>
  <si>
    <t>ÍNDICE MUNICIPAL DE POBREZA</t>
  </si>
  <si>
    <t>DISTRIBUCIÓN POR POBLACIÓN Y TERRITORIO</t>
  </si>
  <si>
    <t>DISTRIBUCIÓN POR ÍNDICE DE POBREZA</t>
  </si>
  <si>
    <t>DISTRIBUCIÓN POR EFECTIVIDAD RECAUDACIÓN  PREDIAL</t>
  </si>
  <si>
    <t xml:space="preserve">POBLACIÓN </t>
  </si>
  <si>
    <t>REGLA I</t>
  </si>
  <si>
    <t>PROYECCIÓN DE POBLACIÓN</t>
  </si>
  <si>
    <t>$</t>
  </si>
  <si>
    <t>MAE2=(PI*35%)+(PC*35%)+(CD*30%)</t>
  </si>
  <si>
    <t>FGP</t>
  </si>
  <si>
    <t>FFM</t>
  </si>
  <si>
    <t>IEPS</t>
  </si>
  <si>
    <t xml:space="preserve">  Proyecciones de la Población 2010-2030, CONSEJO NACIONAL DE POBLACIÓN</t>
  </si>
  <si>
    <t>EFECTIVIDAD RECAUDACIÓN DE PREDIAL</t>
  </si>
  <si>
    <t>CER*50%</t>
  </si>
  <si>
    <t>CEPT*25%</t>
  </si>
  <si>
    <t>MAE1=(CEPT*25%)+(CIMP*25%)+(CER*50%)</t>
  </si>
  <si>
    <t>Fondo del Estado</t>
  </si>
  <si>
    <t>Monto</t>
  </si>
  <si>
    <t>Porcentaje de distribución</t>
  </si>
  <si>
    <t>Fondo General de Participaciones (FGP)</t>
  </si>
  <si>
    <t>Impuesto Especial sobre Producción y Servicios (IEPS)</t>
  </si>
  <si>
    <t>Los montos no incluyen descuentos ni compensación alguna.</t>
  </si>
  <si>
    <t>SECRETARÍA DE FINANZAS Y TESORERÍA GENERAL DEL ESTADO</t>
  </si>
  <si>
    <t>FEXHI</t>
  </si>
  <si>
    <t>Art 19 - I</t>
  </si>
  <si>
    <t>Art 19 - III y IV</t>
  </si>
  <si>
    <t>Art 19 - VI</t>
  </si>
  <si>
    <t>Art 19 - VII</t>
  </si>
  <si>
    <t>Art 20</t>
  </si>
  <si>
    <t>FOFIR</t>
  </si>
  <si>
    <t>PROPORCION DE RECAUDACIÓN</t>
  </si>
  <si>
    <t>RECAUDACIÓN PONDERADO POR EFICIENCIA</t>
  </si>
  <si>
    <t>COEFICIENTE DE DISTRIBUCIÓN ANTES DE GARANTÍA</t>
  </si>
  <si>
    <t>Impuesto sobre la Venta Final de Gasolinas y Diesel (IEPSGD)</t>
  </si>
  <si>
    <t>Fondo de Fiscalización y Recaudación (FOFIR)</t>
  </si>
  <si>
    <t>Monto a distribuir</t>
  </si>
  <si>
    <t>DETERMINACIÓN PRELIMINAR DE LOS COEFICIENTES DE PARTICIPACIÓN DE RECURSOS A MUNICIPIOS POR VARIABLE (ARTÍCULO14 FRACC II LCH)</t>
  </si>
  <si>
    <t>MONTO OBS + ESTIM DE GASOLINAS</t>
  </si>
  <si>
    <t>MONTO OBS. + ESTIM. DE PARTICIPACIONES</t>
  </si>
  <si>
    <t>Fondo de Compensacion ISAN</t>
  </si>
  <si>
    <t xml:space="preserve">Impuesto sobre Adquisición de Vehículos Nuevos (ISAN) </t>
  </si>
  <si>
    <t>DETERMINACIÓN  DEL  COEFICIENTE DE PARTICIPACIÓN DE RECURSOS A MUNICIPIOS</t>
  </si>
  <si>
    <t>ISAN</t>
  </si>
  <si>
    <t>COMP ISAN</t>
  </si>
  <si>
    <t>COORDINACIÓN DE PLANEACIÓN HACENDARIA</t>
  </si>
  <si>
    <t>30% FFM</t>
  </si>
  <si>
    <t>70% FFM</t>
  </si>
  <si>
    <t>Fondo de Fomento Municipal (FFM) 30%</t>
  </si>
  <si>
    <t>Fondo de Fomento Municipal (FFM) 70%</t>
  </si>
  <si>
    <t>Las cifras de Recaudación y Facturación del Impuesto Predial fueron actualizadas para el Cálculo de Distribución. La población por Municipio para la entidad</t>
  </si>
  <si>
    <t>50%*CERi,t+20%*REi,t+30%*CCRi,t</t>
  </si>
  <si>
    <t>REi,t = Ri,t-1 /∑Ri,t-1</t>
  </si>
  <si>
    <t>CCRi,t=CRi,t /∑CRi,t</t>
  </si>
  <si>
    <t>CRi,t=(Ri,t-1/Ri,t-2)- 1</t>
  </si>
  <si>
    <t>Ri,t-2</t>
  </si>
  <si>
    <t>CERi,t = ERi,t-1 /∑ERi,t-1</t>
  </si>
  <si>
    <t>ERt-1 = Ri,t-1 / BGi,t-1</t>
  </si>
  <si>
    <t>Ri,t-1</t>
  </si>
  <si>
    <t>BGt-1</t>
  </si>
  <si>
    <t xml:space="preserve"> ESTIMACIÓN 30% FFM ANUAL</t>
  </si>
  <si>
    <t>DISTRIBUCIÓN POR RECAUDACION</t>
  </si>
  <si>
    <t>DISTRIBUCIÓN CRECIMIENTO RECAUDACION</t>
  </si>
  <si>
    <t xml:space="preserve">DISTRIBUCIÓN POR EFICIENCIA EN LA RECAUDACIÓN  </t>
  </si>
  <si>
    <t>COEFICIENTE  POR MONTO DE RECAUDACIÓN EN EL IMPUESTO PREDIAL</t>
  </si>
  <si>
    <t>COHEFICIENTE CRECIMIENTO RECAUDACION</t>
  </si>
  <si>
    <t>Tasa&gt;0</t>
  </si>
  <si>
    <t xml:space="preserve">TASA DE CRECIMIENTO EN LA RECAUDACIÓN EFECTIVA </t>
  </si>
  <si>
    <t>COEFICIENTE  DE EFICIENCIA RECAUDATORIA</t>
  </si>
  <si>
    <t>Eficiencia Recaudatoria</t>
  </si>
  <si>
    <t>RECAUDACIÓN 2018</t>
  </si>
  <si>
    <t>COEFICIENTE DE DISTRIBUCIÓN  30% FFM Art 14 Frac III</t>
  </si>
  <si>
    <t>RECAUDACIÓN EN EL IMPUESTO PREDIAL</t>
  </si>
  <si>
    <t>CRECIMIENTO RECAUDACION</t>
  </si>
  <si>
    <t xml:space="preserve"> EFICIENCIA RECAUDATORIA</t>
  </si>
  <si>
    <t>IEPSGYD</t>
  </si>
  <si>
    <t>BGt-2</t>
  </si>
  <si>
    <t>RPt-1</t>
  </si>
  <si>
    <t>PROYECCIÓN DE POBLACIÓN 2019</t>
  </si>
  <si>
    <t>COEF CARENCIA SOCIAL
200</t>
  </si>
  <si>
    <t>INFLACIÓN 2019</t>
  </si>
  <si>
    <t>Mes</t>
  </si>
  <si>
    <t>PARTICIPACIONES DISTRIBUIDAS AÑO ANTERIOR
FGP, FFM 70%, FOFIR, IEPS, ISAN, FEXHI</t>
  </si>
  <si>
    <r>
      <rPr>
        <b/>
        <sz val="8"/>
        <rFont val="Arial"/>
        <family val="2"/>
      </rPr>
      <t xml:space="preserve">PARTICIPACIONES </t>
    </r>
    <r>
      <rPr>
        <b/>
        <sz val="9"/>
        <rFont val="Arial"/>
        <family val="2"/>
      </rPr>
      <t>DISTRIBUIDAS AÑO ANT. MÁS INFLACIÓN O CRECIMIENTO</t>
    </r>
  </si>
  <si>
    <t>MONTO NECESARIO PARA ALCANZAR EL AÑO ANTERIOR</t>
  </si>
  <si>
    <t>CRECIMIENTO Vs AÑO ANTERIOR</t>
  </si>
  <si>
    <t xml:space="preserve"> </t>
  </si>
  <si>
    <t xml:space="preserve"> MUNICIPIO </t>
  </si>
  <si>
    <t>ISAI 2019</t>
  </si>
  <si>
    <t>COEFICIENTE</t>
  </si>
  <si>
    <t xml:space="preserve"> ABASOLO </t>
  </si>
  <si>
    <t xml:space="preserve"> AGUALEGUAS </t>
  </si>
  <si>
    <t xml:space="preserve"> ALDAMAS, LOS </t>
  </si>
  <si>
    <t xml:space="preserve"> ALLENDE </t>
  </si>
  <si>
    <t xml:space="preserve"> ANAHUAC </t>
  </si>
  <si>
    <t xml:space="preserve"> APODACA </t>
  </si>
  <si>
    <t xml:space="preserve"> ARAMBERRI </t>
  </si>
  <si>
    <t xml:space="preserve"> BUSTAMANTE </t>
  </si>
  <si>
    <t xml:space="preserve"> CADEREYTA JIMENEZ </t>
  </si>
  <si>
    <t xml:space="preserve"> CARMEN </t>
  </si>
  <si>
    <t xml:space="preserve"> CERRALVO  </t>
  </si>
  <si>
    <t xml:space="preserve"> CHINA </t>
  </si>
  <si>
    <t xml:space="preserve"> CIENEGA DE FLORES </t>
  </si>
  <si>
    <t xml:space="preserve"> DOCTOR ARROYO </t>
  </si>
  <si>
    <t xml:space="preserve"> DOCTOR COSS </t>
  </si>
  <si>
    <t xml:space="preserve"> DOCTOR GONZALEZ </t>
  </si>
  <si>
    <t xml:space="preserve"> GALEANA </t>
  </si>
  <si>
    <t xml:space="preserve"> GARCIA </t>
  </si>
  <si>
    <t xml:space="preserve"> GENERAL BRAVO </t>
  </si>
  <si>
    <t xml:space="preserve"> GENERAL ESCOBEDO </t>
  </si>
  <si>
    <t xml:space="preserve"> GENERAL TERAN </t>
  </si>
  <si>
    <t xml:space="preserve"> GENERAL TREVIÑO </t>
  </si>
  <si>
    <t xml:space="preserve"> GENERAL ZARAGOZA </t>
  </si>
  <si>
    <t xml:space="preserve"> GENERAL ZUAZUA </t>
  </si>
  <si>
    <t xml:space="preserve"> GUADALUPE </t>
  </si>
  <si>
    <t xml:space="preserve"> HERRERAS, LOS </t>
  </si>
  <si>
    <t xml:space="preserve"> HIDALGO </t>
  </si>
  <si>
    <t xml:space="preserve"> HIGUERAS </t>
  </si>
  <si>
    <t xml:space="preserve"> HUALAHUISES </t>
  </si>
  <si>
    <t xml:space="preserve"> ITURBIDE </t>
  </si>
  <si>
    <t xml:space="preserve"> JUAREZ </t>
  </si>
  <si>
    <t xml:space="preserve"> LAMPAZOS DE NARANJO </t>
  </si>
  <si>
    <t xml:space="preserve"> LINARES </t>
  </si>
  <si>
    <t xml:space="preserve"> MARIN </t>
  </si>
  <si>
    <t xml:space="preserve"> MELCHOR OCAMPO </t>
  </si>
  <si>
    <t xml:space="preserve"> MIER Y NORIEGA </t>
  </si>
  <si>
    <t xml:space="preserve"> MINA </t>
  </si>
  <si>
    <t xml:space="preserve"> MONTEMORELOS </t>
  </si>
  <si>
    <t xml:space="preserve"> MONTERREY </t>
  </si>
  <si>
    <t xml:space="preserve"> PARAS </t>
  </si>
  <si>
    <t xml:space="preserve"> PESQUERIA </t>
  </si>
  <si>
    <t xml:space="preserve"> RAMONES, LOS </t>
  </si>
  <si>
    <t xml:space="preserve"> RAYONES </t>
  </si>
  <si>
    <t xml:space="preserve"> SABINAS HIDALGO </t>
  </si>
  <si>
    <t xml:space="preserve"> SALINAS VICTORIA </t>
  </si>
  <si>
    <t xml:space="preserve"> SAN NICOLAS DE LOS GARZA </t>
  </si>
  <si>
    <t xml:space="preserve"> SAN PEDRO GARZA GARCIA </t>
  </si>
  <si>
    <t xml:space="preserve"> SANTA CATARINA </t>
  </si>
  <si>
    <t xml:space="preserve"> SANTIAGO </t>
  </si>
  <si>
    <t xml:space="preserve"> VALLECILLO </t>
  </si>
  <si>
    <t xml:space="preserve"> VILLALDAMA </t>
  </si>
  <si>
    <t xml:space="preserve">         TOTAL </t>
  </si>
  <si>
    <t>ISR Venta de Inmuebles</t>
  </si>
  <si>
    <t>20% para municipios</t>
  </si>
  <si>
    <t>FACTURACIÓN  2019
(2015-2018)</t>
  </si>
  <si>
    <t>RECAUDACIÓN 2019</t>
  </si>
  <si>
    <t>FACTURACIÓN  2018
(2014-2018)</t>
  </si>
  <si>
    <t>LOS ALDAMAS</t>
  </si>
  <si>
    <t>LOS HERRERAS</t>
  </si>
  <si>
    <t>LOS RAMONES</t>
  </si>
  <si>
    <t>ISR NOMINA</t>
  </si>
  <si>
    <t>ISR INMUEBLES</t>
  </si>
  <si>
    <t>FONDO DE ISR POR LA ENAJENACIÓN DE BIENES INMUEBLES</t>
  </si>
  <si>
    <t>ISR Enajenación de Inmuebles</t>
  </si>
  <si>
    <t>PEF 2021</t>
  </si>
  <si>
    <t>DISTRIBUCIÓN ENERO</t>
  </si>
  <si>
    <t>POBLACIÓN 2020</t>
  </si>
  <si>
    <t>Entidad federativa</t>
  </si>
  <si>
    <t>Municipio</t>
  </si>
  <si>
    <t>Total</t>
  </si>
  <si>
    <t>Hombres</t>
  </si>
  <si>
    <t>Mujeres</t>
  </si>
  <si>
    <t>19 Nuevo León</t>
  </si>
  <si>
    <t>001 Abasolo</t>
  </si>
  <si>
    <t>002 Agualeguas</t>
  </si>
  <si>
    <t>004 Allende</t>
  </si>
  <si>
    <t>005 Anáhuac</t>
  </si>
  <si>
    <t>006 Apodaca</t>
  </si>
  <si>
    <t>007 Aramberri</t>
  </si>
  <si>
    <t>008 Bustamante</t>
  </si>
  <si>
    <t>009 Cadereyta Jiménez</t>
  </si>
  <si>
    <t>011 Cerralvo</t>
  </si>
  <si>
    <t>013 China</t>
  </si>
  <si>
    <t>012 Ciénega de Flores</t>
  </si>
  <si>
    <t>014 Doctor Arroyo</t>
  </si>
  <si>
    <t>015 Doctor Coss</t>
  </si>
  <si>
    <t>016 Doctor González</t>
  </si>
  <si>
    <t>010 El Carmen</t>
  </si>
  <si>
    <t>017 Galeana</t>
  </si>
  <si>
    <t>018 García</t>
  </si>
  <si>
    <t>020 General Bravo</t>
  </si>
  <si>
    <t>021 General Escobedo</t>
  </si>
  <si>
    <t>022 General Terán</t>
  </si>
  <si>
    <t>023 General Treviño</t>
  </si>
  <si>
    <t>024 General Zaragoza</t>
  </si>
  <si>
    <t>025 General Zuazua</t>
  </si>
  <si>
    <t>026 Guadalupe</t>
  </si>
  <si>
    <t>047 Hidalgo</t>
  </si>
  <si>
    <t>028 Higueras</t>
  </si>
  <si>
    <t>029 Hualahuises</t>
  </si>
  <si>
    <t>030 Iturbide</t>
  </si>
  <si>
    <t>031 Juárez</t>
  </si>
  <si>
    <t>032 Lampazos de Naranjo</t>
  </si>
  <si>
    <t>033 Linares</t>
  </si>
  <si>
    <t>003 Los Aldamas</t>
  </si>
  <si>
    <t>027 Los Herreras</t>
  </si>
  <si>
    <t>042 Los Ramones</t>
  </si>
  <si>
    <t>034 Marín</t>
  </si>
  <si>
    <t>035 Melchor Ocampo</t>
  </si>
  <si>
    <t>036 Mier y Noriega</t>
  </si>
  <si>
    <t>037 Mina</t>
  </si>
  <si>
    <t>038 Montemorelos</t>
  </si>
  <si>
    <t>039 Monterrey</t>
  </si>
  <si>
    <t>040 Parás</t>
  </si>
  <si>
    <t>041 Pesquería</t>
  </si>
  <si>
    <t>043 Rayones</t>
  </si>
  <si>
    <t>044 Sabinas Hidalgo</t>
  </si>
  <si>
    <t>045 Salinas Victoria</t>
  </si>
  <si>
    <t>046 San Nicolás de los Garza</t>
  </si>
  <si>
    <t>019 San Pedro Garza García</t>
  </si>
  <si>
    <t>048 Santa Catarina</t>
  </si>
  <si>
    <t>049 Santiago</t>
  </si>
  <si>
    <t>050 Vallecillo</t>
  </si>
  <si>
    <t>051 Villaldama</t>
  </si>
  <si>
    <r>
      <t>Población total</t>
    </r>
    <r>
      <rPr>
        <b/>
        <vertAlign val="superscript"/>
        <sz val="12"/>
        <color indexed="9"/>
        <rFont val="Arial Narrow"/>
        <family val="2"/>
      </rPr>
      <t>1</t>
    </r>
  </si>
  <si>
    <t>FUENTE:
Facturación de Predial.- Instituto Registral y Catastral
Recaudación de Predial.- Municipios del Estado
Población.- CENSO POBLACION 2020
Territorio.- INEGI
Vairables de Carencia Social 2000 y 2010.- Censo de población y vivienda, INEGI</t>
  </si>
  <si>
    <t>censo pob 2020</t>
  </si>
  <si>
    <t>COORDINACIÓN Y PLANEACIÓN HACENDARIA</t>
  </si>
  <si>
    <t>(PESOS)</t>
  </si>
  <si>
    <t xml:space="preserve">MES </t>
  </si>
  <si>
    <t>ORG MUNICIPÁLES</t>
  </si>
  <si>
    <t>COEFICIENTE 1er SEMESTRE 2021</t>
  </si>
  <si>
    <t>PARTICIPACIONES OBSERVADAS 1ER SEM MAS ESTIMADAS 2DO SEM 2021</t>
  </si>
  <si>
    <t>MONTO 2021 POR ENCIMA DE 2020 MÁS INFLACIÓN</t>
  </si>
  <si>
    <t>MONTO A DISMINUIR EN MUNICIPIOS CON CRECIMIENTO SUPERIOR A 2020 MÁS INFLACIÓN</t>
  </si>
  <si>
    <t>MONTO A DISTRIBUIR EN 2021 PARA GARANTIZAR AL MENOS EL PAGO DE 2020 MÁS INFLACIÓN</t>
  </si>
  <si>
    <t>DETERMINACIÓN INCREMENTO 2021 vs PAGO 2020 MÁS INFLACIÓN</t>
  </si>
  <si>
    <t>Participaciones federales según acuerdo publicado el 21 de diciembre de 2020</t>
  </si>
  <si>
    <t xml:space="preserve">CÁLCULO DE DISTRIBUCIÓN DE PARTICIPACIONES FEBRERO 2021 </t>
  </si>
  <si>
    <t>Participaciones FEBRERO 2021</t>
  </si>
  <si>
    <t>POBLACIÓN  2020</t>
  </si>
  <si>
    <t xml:space="preserve">  Población 2020, CENSO POBLACION Y VIVIENDA, INEGI</t>
  </si>
  <si>
    <t>CÁLCULO  DE PARTICIPACIONES DE ISR MES DE FEBRERO 2021</t>
  </si>
  <si>
    <t>CORRESPONDIENTE AL PERIODO FEBRERO</t>
  </si>
  <si>
    <t>FEIEF FGP</t>
  </si>
  <si>
    <t>FEIEF FFM</t>
  </si>
  <si>
    <t>FEIEF FOFIR</t>
  </si>
  <si>
    <t>TERCER AJUSTE CUATRIMESTRAL 2020</t>
  </si>
  <si>
    <t>DEV 2015</t>
  </si>
  <si>
    <t>DEV 2016</t>
  </si>
  <si>
    <t>DEV 2017</t>
  </si>
  <si>
    <t>DEV 2018</t>
  </si>
  <si>
    <t>DEV 2019</t>
  </si>
  <si>
    <t>FEIEF  2020</t>
  </si>
  <si>
    <t>FEIEF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</si>
</sst>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1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00%"/>
    <numFmt numFmtId="167" formatCode="0.000000%"/>
    <numFmt numFmtId="168" formatCode="0.000000000000%"/>
    <numFmt numFmtId="169" formatCode="#,##0\ &quot;$&quot;;[Red]\-#,##0\ &quot;$&quot;"/>
    <numFmt numFmtId="170" formatCode="&quot;$&quot;\ #,##0.00"/>
    <numFmt numFmtId="171" formatCode="\U\ #,##0.00"/>
    <numFmt numFmtId="172" formatCode="_(* #,##0.000000_);_(* \(#,##0.000000\);_(* &quot;-&quot;??_);_(@_)"/>
    <numFmt numFmtId="173" formatCode="0.00000000%"/>
    <numFmt numFmtId="174" formatCode="0.000000"/>
    <numFmt numFmtId="175" formatCode="0.00000000"/>
    <numFmt numFmtId="176" formatCode="0.0000000000"/>
    <numFmt numFmtId="177" formatCode="0.000000000"/>
    <numFmt numFmtId="178" formatCode="#,##0.0000;\-#,##0.0000"/>
    <numFmt numFmtId="179" formatCode="#,##0.00000000000;\-#,##0.00000000000"/>
    <numFmt numFmtId="180" formatCode="0.0000%"/>
    <numFmt numFmtId="181" formatCode="General_)"/>
    <numFmt numFmtId="182" formatCode="_-[$€-2]* #,##0.00_-;\-[$€-2]* #,##0.00_-;_-[$€-2]* &quot;-&quot;??_-"/>
    <numFmt numFmtId="183" formatCode="_-* #,##0_-;\-* #,##0_-;_-* &quot;-&quot;??_-;_-@_-"/>
    <numFmt numFmtId="184" formatCode="_-* #,##0.0000_-;\-* #,##0.0000_-;_-* &quot;-&quot;????_-;_-@_-"/>
    <numFmt numFmtId="185" formatCode="_-* #,##0.0000_-;\-* #,##0.0000_-;_-* &quot;-&quot;_-;_-@_-"/>
    <numFmt numFmtId="186" formatCode="_-* #,##0.0000_-;\-* #,##0.0000_-;_-* &quot;-&quot;??_-;_-@_-"/>
    <numFmt numFmtId="187" formatCode="_-* #,##0.00000_-;\-* #,##0.00000_-;_-* &quot;-&quot;??_-;_-@_-"/>
    <numFmt numFmtId="188" formatCode="#,##0.00_ ;[Red]\-#,##0.00\ "/>
    <numFmt numFmtId="189" formatCode="#,##0.000000;[Red]\-#,##0.000000"/>
    <numFmt numFmtId="190" formatCode="#,##0_ ;[Red]\-#,##0\ "/>
    <numFmt numFmtId="191" formatCode="###\ ###\ ###\ ##0"/>
  </numFmts>
  <fonts count="7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rgb="FFFF0000"/>
      <name val="Arial"/>
      <family val="2"/>
    </font>
    <font>
      <b/>
      <sz val="10"/>
      <color theme="1"/>
      <name val="Arial"/>
      <family val="2"/>
    </font>
    <font>
      <b/>
      <sz val="8"/>
      <color rgb="FFFF0000"/>
      <name val="Arial"/>
      <family val="2"/>
    </font>
    <font>
      <i/>
      <sz val="8"/>
      <color rgb="FFFF0000"/>
      <name val="Arial"/>
      <family val="2"/>
    </font>
    <font>
      <sz val="8"/>
      <color rgb="FFFF0000"/>
      <name val="Calibri"/>
      <family val="2"/>
    </font>
    <font>
      <sz val="8"/>
      <name val="Arial"/>
      <family val="2"/>
    </font>
    <font>
      <b/>
      <sz val="8"/>
      <color indexed="62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b/>
      <sz val="19"/>
      <name val="Arial"/>
      <family val="2"/>
    </font>
    <font>
      <b/>
      <sz val="8"/>
      <name val="Arial"/>
      <family val="2"/>
    </font>
    <font>
      <sz val="11"/>
      <color theme="1"/>
      <name val="Soberana Sans"/>
      <family val="2"/>
    </font>
    <font>
      <sz val="11"/>
      <name val="Calibri"/>
      <family val="2"/>
    </font>
    <font>
      <sz val="11"/>
      <name val="Arial"/>
      <family val="2"/>
    </font>
    <font>
      <sz val="9"/>
      <color rgb="FFFF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sz val="11"/>
      <color rgb="FF006100"/>
      <name val="Calibri"/>
      <family val="2"/>
      <scheme val="minor"/>
    </font>
    <font>
      <b/>
      <sz val="12"/>
      <color rgb="FFFFFFFF"/>
      <name val="Arial Narrow"/>
      <family val="2"/>
    </font>
    <font>
      <b/>
      <vertAlign val="superscript"/>
      <sz val="12"/>
      <color indexed="9"/>
      <name val="Arial Narrow"/>
      <family val="2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1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11"/>
      <color rgb="FF333333"/>
      <name val="Helvetica"/>
      <family val="2"/>
    </font>
    <font>
      <b/>
      <sz val="12"/>
      <color rgb="FF006100"/>
      <name val="Arial Narrow"/>
      <family val="2"/>
    </font>
    <font>
      <sz val="12"/>
      <color indexed="8"/>
      <name val="Arial Narrow"/>
      <family val="2"/>
    </font>
    <font>
      <b/>
      <sz val="10"/>
      <name val="Arial Narrow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DAE2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</fills>
  <borders count="9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indexed="64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auto="1"/>
      </left>
      <right style="hair">
        <color indexed="64"/>
      </right>
      <top style="double">
        <color auto="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auto="1"/>
      </top>
      <bottom style="hair">
        <color indexed="64"/>
      </bottom>
      <diagonal/>
    </border>
    <border>
      <left style="hair">
        <color indexed="64"/>
      </left>
      <right style="thin">
        <color auto="1"/>
      </right>
      <top style="double">
        <color auto="1"/>
      </top>
      <bottom style="hair">
        <color indexed="64"/>
      </bottom>
      <diagonal/>
    </border>
    <border>
      <left style="thin">
        <color auto="1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hair">
        <color indexed="64"/>
      </right>
      <top style="hair">
        <color indexed="64"/>
      </top>
      <bottom style="double">
        <color auto="1"/>
      </bottom>
      <diagonal/>
    </border>
    <border>
      <left/>
      <right style="thin">
        <color auto="1"/>
      </right>
      <top/>
      <bottom style="hair">
        <color indexed="64"/>
      </bottom>
      <diagonal/>
    </border>
  </borders>
  <cellStyleXfs count="115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4" borderId="0" applyNumberFormat="0" applyBorder="0" applyAlignment="0" applyProtection="0"/>
    <xf numFmtId="0" fontId="16" fillId="16" borderId="1" applyNumberFormat="0" applyAlignment="0" applyProtection="0"/>
    <xf numFmtId="0" fontId="17" fillId="17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21" borderId="0" applyNumberFormat="0" applyBorder="0" applyAlignment="0" applyProtection="0"/>
    <xf numFmtId="0" fontId="20" fillId="7" borderId="1" applyNumberFormat="0" applyAlignment="0" applyProtection="0"/>
    <xf numFmtId="169" fontId="7" fillId="0" borderId="0" applyFont="0" applyFill="0" applyBorder="0" applyAlignment="0" applyProtection="0"/>
    <xf numFmtId="0" fontId="21" fillId="3" borderId="0" applyNumberFormat="0" applyBorder="0" applyAlignment="0" applyProtection="0"/>
    <xf numFmtId="164" fontId="7" fillId="0" borderId="0" applyFont="0" applyFill="0" applyBorder="0" applyAlignment="0" applyProtection="0"/>
    <xf numFmtId="0" fontId="22" fillId="22" borderId="0" applyNumberFormat="0" applyBorder="0" applyAlignment="0" applyProtection="0"/>
    <xf numFmtId="0" fontId="32" fillId="0" borderId="0"/>
    <xf numFmtId="0" fontId="9" fillId="0" borderId="0"/>
    <xf numFmtId="37" fontId="8" fillId="0" borderId="0"/>
    <xf numFmtId="0" fontId="13" fillId="23" borderId="4" applyNumberFormat="0" applyFont="0" applyAlignment="0" applyProtection="0"/>
    <xf numFmtId="170" fontId="9" fillId="0" borderId="0" applyFont="0" applyFill="0" applyBorder="0" applyAlignment="0" applyProtection="0">
      <alignment horizontal="right"/>
    </xf>
    <xf numFmtId="9" fontId="7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23" fillId="16" borderId="5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6" applyNumberFormat="0" applyFill="0" applyAlignment="0" applyProtection="0"/>
    <xf numFmtId="0" fontId="28" fillId="0" borderId="7" applyNumberFormat="0" applyFill="0" applyAlignment="0" applyProtection="0"/>
    <xf numFmtId="0" fontId="19" fillId="0" borderId="8" applyNumberFormat="0" applyFill="0" applyAlignment="0" applyProtection="0"/>
    <xf numFmtId="0" fontId="29" fillId="0" borderId="9" applyNumberFormat="0" applyFill="0" applyAlignment="0" applyProtection="0"/>
    <xf numFmtId="171" fontId="10" fillId="0" borderId="0" applyFont="0" applyFill="0" applyBorder="0" applyAlignment="0" applyProtection="0">
      <alignment horizontal="right"/>
    </xf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81" fontId="7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4" borderId="0" applyNumberFormat="0" applyBorder="0" applyAlignment="0" applyProtection="0"/>
    <xf numFmtId="0" fontId="16" fillId="16" borderId="1" applyNumberFormat="0" applyAlignment="0" applyProtection="0"/>
    <xf numFmtId="0" fontId="17" fillId="17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21" borderId="0" applyNumberFormat="0" applyBorder="0" applyAlignment="0" applyProtection="0"/>
    <xf numFmtId="0" fontId="20" fillId="7" borderId="1" applyNumberFormat="0" applyAlignment="0" applyProtection="0"/>
    <xf numFmtId="182" fontId="7" fillId="0" borderId="0" applyFont="0" applyFill="0" applyBorder="0" applyAlignment="0" applyProtection="0"/>
    <xf numFmtId="0" fontId="21" fillId="3" borderId="0" applyNumberFormat="0" applyBorder="0" applyAlignment="0" applyProtection="0"/>
    <xf numFmtId="41" fontId="7" fillId="0" borderId="0" applyFont="0" applyFill="0" applyBorder="0" applyAlignment="0" applyProtection="0"/>
    <xf numFmtId="0" fontId="22" fillId="22" borderId="0" applyNumberFormat="0" applyBorder="0" applyAlignment="0" applyProtection="0"/>
    <xf numFmtId="0" fontId="7" fillId="23" borderId="4" applyNumberFormat="0" applyFont="0" applyAlignment="0" applyProtection="0"/>
    <xf numFmtId="0" fontId="23" fillId="16" borderId="5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0" borderId="6" applyNumberFormat="0" applyFill="0" applyAlignment="0" applyProtection="0"/>
    <xf numFmtId="0" fontId="28" fillId="0" borderId="7" applyNumberFormat="0" applyFill="0" applyAlignment="0" applyProtection="0"/>
    <xf numFmtId="0" fontId="19" fillId="0" borderId="8" applyNumberFormat="0" applyFill="0" applyAlignment="0" applyProtection="0"/>
    <xf numFmtId="0" fontId="26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6" fillId="0" borderId="0"/>
    <xf numFmtId="43" fontId="7" fillId="0" borderId="0" applyFont="0" applyFill="0" applyBorder="0" applyAlignment="0" applyProtection="0"/>
    <xf numFmtId="0" fontId="51" fillId="0" borderId="0"/>
    <xf numFmtId="0" fontId="5" fillId="0" borderId="0"/>
    <xf numFmtId="43" fontId="52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0" fontId="57" fillId="25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170" fontId="7" fillId="0" borderId="0" applyFont="0" applyFill="0" applyBorder="0" applyAlignment="0" applyProtection="0">
      <alignment horizontal="right"/>
    </xf>
    <xf numFmtId="0" fontId="1" fillId="0" borderId="0"/>
    <xf numFmtId="44" fontId="1" fillId="0" borderId="0" applyFont="0" applyFill="0" applyBorder="0" applyAlignment="0" applyProtection="0"/>
  </cellStyleXfs>
  <cellXfs count="417">
    <xf numFmtId="0" fontId="0" fillId="0" borderId="0" xfId="0"/>
    <xf numFmtId="37" fontId="7" fillId="0" borderId="0" xfId="37" applyFont="1" applyFill="1" applyProtection="1">
      <protection hidden="1"/>
    </xf>
    <xf numFmtId="37" fontId="7" fillId="0" borderId="0" xfId="37" applyFont="1" applyProtection="1">
      <protection hidden="1"/>
    </xf>
    <xf numFmtId="37" fontId="34" fillId="0" borderId="0" xfId="37" applyFont="1" applyProtection="1">
      <protection hidden="1"/>
    </xf>
    <xf numFmtId="37" fontId="39" fillId="0" borderId="0" xfId="37" applyFont="1" applyProtection="1">
      <protection hidden="1"/>
    </xf>
    <xf numFmtId="174" fontId="7" fillId="0" borderId="0" xfId="37" applyNumberFormat="1" applyFont="1" applyProtection="1">
      <protection hidden="1"/>
    </xf>
    <xf numFmtId="175" fontId="7" fillId="0" borderId="0" xfId="37" applyNumberFormat="1" applyFont="1" applyProtection="1">
      <protection hidden="1"/>
    </xf>
    <xf numFmtId="37" fontId="46" fillId="0" borderId="0" xfId="37" applyFont="1" applyAlignment="1" applyProtection="1">
      <alignment horizontal="center"/>
      <protection hidden="1"/>
    </xf>
    <xf numFmtId="37" fontId="7" fillId="0" borderId="0" xfId="37" applyFont="1" applyAlignment="1" applyProtection="1">
      <alignment wrapText="1"/>
      <protection hidden="1"/>
    </xf>
    <xf numFmtId="37" fontId="46" fillId="0" borderId="0" xfId="37" applyFont="1" applyAlignment="1" applyProtection="1">
      <protection hidden="1"/>
    </xf>
    <xf numFmtId="0" fontId="0" fillId="0" borderId="28" xfId="0" applyBorder="1" applyAlignment="1"/>
    <xf numFmtId="0" fontId="7" fillId="0" borderId="0" xfId="53"/>
    <xf numFmtId="0" fontId="11" fillId="0" borderId="34" xfId="53" applyFont="1" applyBorder="1" applyAlignment="1">
      <alignment horizontal="center" vertical="center" wrapText="1"/>
    </xf>
    <xf numFmtId="0" fontId="7" fillId="0" borderId="34" xfId="53" applyFont="1" applyBorder="1" applyAlignment="1">
      <alignment vertical="center" wrapText="1"/>
    </xf>
    <xf numFmtId="0" fontId="7" fillId="0" borderId="34" xfId="53" applyFont="1" applyBorder="1" applyAlignment="1">
      <alignment horizontal="center" vertical="center" wrapText="1"/>
    </xf>
    <xf numFmtId="0" fontId="7" fillId="0" borderId="0" xfId="53" applyFont="1" applyBorder="1" applyAlignment="1">
      <alignment vertical="center"/>
    </xf>
    <xf numFmtId="3" fontId="7" fillId="0" borderId="0" xfId="53" applyNumberFormat="1" applyBorder="1" applyAlignment="1">
      <alignment horizontal="center" vertical="center"/>
    </xf>
    <xf numFmtId="0" fontId="7" fillId="0" borderId="0" xfId="53" applyBorder="1" applyAlignment="1">
      <alignment horizontal="center" vertical="center"/>
    </xf>
    <xf numFmtId="0" fontId="7" fillId="0" borderId="0" xfId="53" applyFont="1"/>
    <xf numFmtId="183" fontId="0" fillId="0" borderId="0" xfId="51" applyNumberFormat="1" applyFont="1"/>
    <xf numFmtId="183" fontId="7" fillId="0" borderId="0" xfId="51" applyNumberFormat="1" applyFont="1"/>
    <xf numFmtId="183" fontId="11" fillId="0" borderId="35" xfId="51" applyNumberFormat="1" applyFont="1" applyFill="1" applyBorder="1" applyAlignment="1">
      <alignment horizontal="center" vertical="center" wrapText="1"/>
    </xf>
    <xf numFmtId="183" fontId="11" fillId="0" borderId="38" xfId="51" applyNumberFormat="1" applyFont="1" applyFill="1" applyBorder="1"/>
    <xf numFmtId="183" fontId="11" fillId="0" borderId="35" xfId="51" applyNumberFormat="1" applyFont="1" applyFill="1" applyBorder="1"/>
    <xf numFmtId="183" fontId="11" fillId="0" borderId="0" xfId="51" applyNumberFormat="1" applyFont="1" applyFill="1" applyBorder="1"/>
    <xf numFmtId="0" fontId="11" fillId="0" borderId="34" xfId="53" applyFont="1" applyBorder="1" applyAlignment="1">
      <alignment horizontal="center" vertical="center"/>
    </xf>
    <xf numFmtId="3" fontId="11" fillId="0" borderId="34" xfId="53" applyNumberFormat="1" applyFont="1" applyBorder="1" applyAlignment="1">
      <alignment horizontal="center" vertical="center"/>
    </xf>
    <xf numFmtId="167" fontId="53" fillId="0" borderId="0" xfId="40" applyNumberFormat="1" applyFont="1" applyProtection="1">
      <protection hidden="1"/>
    </xf>
    <xf numFmtId="37" fontId="11" fillId="0" borderId="0" xfId="37" applyFont="1" applyProtection="1">
      <protection hidden="1"/>
    </xf>
    <xf numFmtId="3" fontId="7" fillId="0" borderId="0" xfId="53" applyNumberFormat="1"/>
    <xf numFmtId="165" fontId="7" fillId="0" borderId="34" xfId="33" applyNumberFormat="1" applyFont="1" applyFill="1" applyBorder="1" applyAlignment="1">
      <alignment vertical="center" wrapText="1"/>
    </xf>
    <xf numFmtId="165" fontId="11" fillId="0" borderId="34" xfId="33" applyNumberFormat="1" applyFont="1" applyBorder="1" applyAlignment="1">
      <alignment horizontal="center" vertical="center"/>
    </xf>
    <xf numFmtId="0" fontId="7" fillId="24" borderId="0" xfId="106" applyFill="1"/>
    <xf numFmtId="183" fontId="0" fillId="24" borderId="0" xfId="51" applyNumberFormat="1" applyFont="1" applyFill="1"/>
    <xf numFmtId="184" fontId="11" fillId="24" borderId="42" xfId="106" applyNumberFormat="1" applyFont="1" applyFill="1" applyBorder="1"/>
    <xf numFmtId="183" fontId="11" fillId="24" borderId="43" xfId="51" applyNumberFormat="1" applyFont="1" applyFill="1" applyBorder="1"/>
    <xf numFmtId="183" fontId="11" fillId="24" borderId="44" xfId="106" applyNumberFormat="1" applyFont="1" applyFill="1" applyBorder="1"/>
    <xf numFmtId="183" fontId="11" fillId="24" borderId="45" xfId="106" applyNumberFormat="1" applyFont="1" applyFill="1" applyBorder="1"/>
    <xf numFmtId="183" fontId="11" fillId="24" borderId="46" xfId="106" applyNumberFormat="1" applyFont="1" applyFill="1" applyBorder="1"/>
    <xf numFmtId="0" fontId="11" fillId="24" borderId="47" xfId="106" applyFont="1" applyFill="1" applyBorder="1"/>
    <xf numFmtId="185" fontId="11" fillId="24" borderId="43" xfId="106" applyNumberFormat="1" applyFont="1" applyFill="1" applyBorder="1"/>
    <xf numFmtId="186" fontId="11" fillId="24" borderId="45" xfId="51" applyNumberFormat="1" applyFont="1" applyFill="1" applyBorder="1"/>
    <xf numFmtId="186" fontId="11" fillId="24" borderId="45" xfId="106" applyNumberFormat="1" applyFont="1" applyFill="1" applyBorder="1"/>
    <xf numFmtId="186" fontId="11" fillId="24" borderId="44" xfId="51" applyNumberFormat="1" applyFont="1" applyFill="1" applyBorder="1"/>
    <xf numFmtId="186" fontId="11" fillId="24" borderId="45" xfId="107" applyNumberFormat="1" applyFont="1" applyFill="1" applyBorder="1"/>
    <xf numFmtId="183" fontId="11" fillId="24" borderId="45" xfId="51" applyNumberFormat="1" applyFont="1" applyFill="1" applyBorder="1"/>
    <xf numFmtId="183" fontId="11" fillId="24" borderId="46" xfId="51" applyNumberFormat="1" applyFont="1" applyFill="1" applyBorder="1"/>
    <xf numFmtId="184" fontId="7" fillId="24" borderId="39" xfId="106" applyNumberFormat="1" applyFill="1" applyBorder="1"/>
    <xf numFmtId="41" fontId="7" fillId="24" borderId="48" xfId="106" applyNumberFormat="1" applyFill="1" applyBorder="1"/>
    <xf numFmtId="183" fontId="0" fillId="24" borderId="49" xfId="51" applyNumberFormat="1" applyFont="1" applyFill="1" applyBorder="1"/>
    <xf numFmtId="183" fontId="0" fillId="24" borderId="0" xfId="51" applyNumberFormat="1" applyFont="1" applyFill="1" applyBorder="1"/>
    <xf numFmtId="183" fontId="0" fillId="24" borderId="50" xfId="51" applyNumberFormat="1" applyFont="1" applyFill="1" applyBorder="1"/>
    <xf numFmtId="0" fontId="11" fillId="24" borderId="38" xfId="106" applyFont="1" applyFill="1" applyBorder="1"/>
    <xf numFmtId="185" fontId="7" fillId="24" borderId="48" xfId="106" applyNumberFormat="1" applyFill="1" applyBorder="1"/>
    <xf numFmtId="186" fontId="0" fillId="24" borderId="0" xfId="51" applyNumberFormat="1" applyFont="1" applyFill="1" applyBorder="1"/>
    <xf numFmtId="186" fontId="7" fillId="24" borderId="0" xfId="106" applyNumberFormat="1" applyFill="1" applyBorder="1"/>
    <xf numFmtId="186" fontId="0" fillId="24" borderId="49" xfId="51" applyNumberFormat="1" applyFont="1" applyFill="1" applyBorder="1"/>
    <xf numFmtId="186" fontId="0" fillId="24" borderId="0" xfId="107" applyNumberFormat="1" applyFont="1" applyFill="1" applyBorder="1"/>
    <xf numFmtId="184" fontId="7" fillId="24" borderId="51" xfId="106" applyNumberFormat="1" applyFill="1" applyBorder="1"/>
    <xf numFmtId="41" fontId="0" fillId="24" borderId="52" xfId="51" applyNumberFormat="1" applyFont="1" applyFill="1" applyBorder="1"/>
    <xf numFmtId="183" fontId="0" fillId="24" borderId="53" xfId="51" applyNumberFormat="1" applyFont="1" applyFill="1" applyBorder="1"/>
    <xf numFmtId="183" fontId="0" fillId="24" borderId="54" xfId="51" applyNumberFormat="1" applyFont="1" applyFill="1" applyBorder="1"/>
    <xf numFmtId="183" fontId="0" fillId="24" borderId="55" xfId="51" applyNumberFormat="1" applyFont="1" applyFill="1" applyBorder="1"/>
    <xf numFmtId="0" fontId="11" fillId="24" borderId="56" xfId="106" applyFont="1" applyFill="1" applyBorder="1"/>
    <xf numFmtId="185" fontId="7" fillId="24" borderId="52" xfId="106" applyNumberFormat="1" applyFill="1" applyBorder="1"/>
    <xf numFmtId="186" fontId="0" fillId="24" borderId="54" xfId="51" applyNumberFormat="1" applyFont="1" applyFill="1" applyBorder="1"/>
    <xf numFmtId="186" fontId="7" fillId="24" borderId="54" xfId="106" applyNumberFormat="1" applyFill="1" applyBorder="1"/>
    <xf numFmtId="186" fontId="0" fillId="24" borderId="53" xfId="51" applyNumberFormat="1" applyFont="1" applyFill="1" applyBorder="1"/>
    <xf numFmtId="186" fontId="0" fillId="24" borderId="54" xfId="107" applyNumberFormat="1" applyFont="1" applyFill="1" applyBorder="1"/>
    <xf numFmtId="0" fontId="55" fillId="24" borderId="0" xfId="106" applyFont="1" applyFill="1"/>
    <xf numFmtId="9" fontId="55" fillId="24" borderId="0" xfId="107" applyFont="1" applyFill="1" applyAlignment="1">
      <alignment horizontal="center" vertical="center"/>
    </xf>
    <xf numFmtId="0" fontId="11" fillId="24" borderId="0" xfId="106" applyFont="1" applyFill="1"/>
    <xf numFmtId="0" fontId="11" fillId="0" borderId="0" xfId="106" applyFont="1"/>
    <xf numFmtId="183" fontId="55" fillId="24" borderId="0" xfId="51" applyNumberFormat="1" applyFont="1" applyFill="1" applyAlignment="1">
      <alignment horizontal="center" vertical="center"/>
    </xf>
    <xf numFmtId="0" fontId="34" fillId="24" borderId="0" xfId="106" applyFont="1" applyFill="1" applyAlignment="1">
      <alignment horizontal="center" vertical="center" wrapText="1"/>
    </xf>
    <xf numFmtId="0" fontId="11" fillId="24" borderId="37" xfId="106" applyFont="1" applyFill="1" applyBorder="1" applyAlignment="1">
      <alignment horizontal="center" vertical="center" wrapText="1"/>
    </xf>
    <xf numFmtId="0" fontId="11" fillId="24" borderId="57" xfId="106" applyFont="1" applyFill="1" applyBorder="1" applyAlignment="1">
      <alignment horizontal="center" vertical="center" wrapText="1"/>
    </xf>
    <xf numFmtId="0" fontId="11" fillId="24" borderId="58" xfId="106" applyFont="1" applyFill="1" applyBorder="1" applyAlignment="1">
      <alignment horizontal="center" vertical="center" wrapText="1"/>
    </xf>
    <xf numFmtId="0" fontId="11" fillId="24" borderId="36" xfId="106" applyFont="1" applyFill="1" applyBorder="1" applyAlignment="1">
      <alignment horizontal="center" vertical="center" wrapText="1"/>
    </xf>
    <xf numFmtId="0" fontId="11" fillId="24" borderId="59" xfId="106" applyFont="1" applyFill="1" applyBorder="1" applyAlignment="1">
      <alignment horizontal="center" vertical="center" wrapText="1"/>
    </xf>
    <xf numFmtId="0" fontId="11" fillId="24" borderId="35" xfId="106" applyFont="1" applyFill="1" applyBorder="1" applyAlignment="1">
      <alignment horizontal="center" vertical="center"/>
    </xf>
    <xf numFmtId="0" fontId="11" fillId="24" borderId="0" xfId="106" applyFont="1" applyFill="1" applyAlignment="1"/>
    <xf numFmtId="0" fontId="11" fillId="24" borderId="0" xfId="106" applyFont="1" applyFill="1" applyAlignment="1">
      <alignment horizontal="center" vertical="center" wrapText="1"/>
    </xf>
    <xf numFmtId="0" fontId="7" fillId="0" borderId="61" xfId="53" applyFont="1" applyBorder="1" applyAlignment="1">
      <alignment vertical="center" wrapText="1"/>
    </xf>
    <xf numFmtId="43" fontId="11" fillId="0" borderId="36" xfId="51" applyNumberFormat="1" applyFont="1" applyFill="1" applyBorder="1" applyAlignment="1">
      <alignment horizontal="center" vertical="center" wrapText="1"/>
    </xf>
    <xf numFmtId="43" fontId="11" fillId="0" borderId="37" xfId="51" applyNumberFormat="1" applyFont="1" applyFill="1" applyBorder="1" applyAlignment="1">
      <alignment horizontal="center" vertical="center"/>
    </xf>
    <xf numFmtId="43" fontId="11" fillId="0" borderId="0" xfId="51" applyNumberFormat="1" applyFont="1" applyFill="1" applyBorder="1"/>
    <xf numFmtId="43" fontId="7" fillId="0" borderId="0" xfId="53" applyNumberFormat="1" applyFont="1"/>
    <xf numFmtId="43" fontId="0" fillId="0" borderId="0" xfId="51" applyNumberFormat="1" applyFont="1"/>
    <xf numFmtId="0" fontId="11" fillId="0" borderId="61" xfId="53" applyFont="1" applyBorder="1" applyAlignment="1">
      <alignment horizontal="center" vertical="center" wrapText="1"/>
    </xf>
    <xf numFmtId="165" fontId="7" fillId="0" borderId="61" xfId="33" applyNumberFormat="1" applyFont="1" applyFill="1" applyBorder="1" applyAlignment="1">
      <alignment vertical="center" wrapText="1"/>
    </xf>
    <xf numFmtId="0" fontId="7" fillId="0" borderId="61" xfId="53" applyFont="1" applyBorder="1" applyAlignment="1">
      <alignment horizontal="center" vertical="center" wrapText="1"/>
    </xf>
    <xf numFmtId="3" fontId="7" fillId="0" borderId="61" xfId="53" applyNumberFormat="1" applyFont="1" applyBorder="1" applyAlignment="1">
      <alignment horizontal="center" vertical="center" wrapText="1"/>
    </xf>
    <xf numFmtId="0" fontId="11" fillId="0" borderId="61" xfId="53" applyFont="1" applyBorder="1" applyAlignment="1">
      <alignment horizontal="center" vertical="center"/>
    </xf>
    <xf numFmtId="3" fontId="11" fillId="0" borderId="61" xfId="53" applyNumberFormat="1" applyFont="1" applyBorder="1" applyAlignment="1">
      <alignment horizontal="center" vertical="center"/>
    </xf>
    <xf numFmtId="183" fontId="11" fillId="0" borderId="39" xfId="51" applyNumberFormat="1" applyFont="1" applyFill="1" applyBorder="1"/>
    <xf numFmtId="183" fontId="11" fillId="0" borderId="37" xfId="51" applyNumberFormat="1" applyFont="1" applyFill="1" applyBorder="1"/>
    <xf numFmtId="3" fontId="56" fillId="0" borderId="0" xfId="53" applyNumberFormat="1" applyFont="1"/>
    <xf numFmtId="183" fontId="11" fillId="0" borderId="36" xfId="51" applyNumberFormat="1" applyFont="1" applyFill="1" applyBorder="1"/>
    <xf numFmtId="183" fontId="7" fillId="0" borderId="60" xfId="51" applyNumberFormat="1" applyFont="1" applyBorder="1" applyAlignment="1"/>
    <xf numFmtId="183" fontId="7" fillId="0" borderId="60" xfId="51" applyNumberFormat="1" applyFont="1" applyBorder="1" applyAlignment="1">
      <alignment horizontal="center"/>
    </xf>
    <xf numFmtId="0" fontId="33" fillId="0" borderId="0" xfId="109" applyFont="1"/>
    <xf numFmtId="43" fontId="33" fillId="0" borderId="0" xfId="110" applyFont="1"/>
    <xf numFmtId="38" fontId="7" fillId="0" borderId="0" xfId="53" applyNumberFormat="1"/>
    <xf numFmtId="38" fontId="0" fillId="0" borderId="0" xfId="51" applyNumberFormat="1" applyFont="1" applyFill="1" applyBorder="1"/>
    <xf numFmtId="38" fontId="7" fillId="0" borderId="34" xfId="53" applyNumberFormat="1" applyFont="1" applyBorder="1" applyAlignment="1">
      <alignment horizontal="center" vertical="center" wrapText="1"/>
    </xf>
    <xf numFmtId="38" fontId="7" fillId="0" borderId="34" xfId="33" applyNumberFormat="1" applyFont="1" applyFill="1" applyBorder="1" applyAlignment="1">
      <alignment vertical="center" wrapText="1"/>
    </xf>
    <xf numFmtId="38" fontId="11" fillId="0" borderId="36" xfId="51" applyNumberFormat="1" applyFont="1" applyFill="1" applyBorder="1"/>
    <xf numFmtId="38" fontId="0" fillId="24" borderId="0" xfId="51" applyNumberFormat="1" applyFont="1" applyFill="1" applyBorder="1"/>
    <xf numFmtId="37" fontId="7" fillId="24" borderId="11" xfId="37" applyFont="1" applyFill="1" applyBorder="1" applyAlignment="1" applyProtection="1">
      <alignment horizontal="left"/>
      <protection hidden="1"/>
    </xf>
    <xf numFmtId="37" fontId="7" fillId="24" borderId="12" xfId="37" applyFont="1" applyFill="1" applyBorder="1" applyAlignment="1" applyProtection="1">
      <alignment horizontal="left"/>
      <protection hidden="1"/>
    </xf>
    <xf numFmtId="43" fontId="11" fillId="26" borderId="36" xfId="51" applyNumberFormat="1" applyFont="1" applyFill="1" applyBorder="1" applyAlignment="1">
      <alignment horizontal="center" vertical="center" wrapText="1"/>
    </xf>
    <xf numFmtId="17" fontId="0" fillId="0" borderId="0" xfId="51" applyNumberFormat="1" applyFont="1"/>
    <xf numFmtId="190" fontId="0" fillId="0" borderId="0" xfId="33" applyNumberFormat="1" applyFont="1" applyFill="1" applyBorder="1"/>
    <xf numFmtId="190" fontId="11" fillId="0" borderId="39" xfId="33" applyNumberFormat="1" applyFont="1" applyFill="1" applyBorder="1"/>
    <xf numFmtId="190" fontId="11" fillId="0" borderId="36" xfId="33" applyNumberFormat="1" applyFont="1" applyFill="1" applyBorder="1"/>
    <xf numFmtId="190" fontId="11" fillId="0" borderId="37" xfId="33" applyNumberFormat="1" applyFont="1" applyFill="1" applyBorder="1"/>
    <xf numFmtId="37" fontId="7" fillId="24" borderId="0" xfId="37" applyFont="1" applyFill="1" applyProtection="1">
      <protection hidden="1"/>
    </xf>
    <xf numFmtId="37" fontId="7" fillId="24" borderId="28" xfId="37" applyFont="1" applyFill="1" applyBorder="1" applyAlignment="1" applyProtection="1">
      <alignment wrapText="1"/>
      <protection hidden="1"/>
    </xf>
    <xf numFmtId="167" fontId="53" fillId="24" borderId="0" xfId="40" applyNumberFormat="1" applyFont="1" applyFill="1" applyProtection="1">
      <protection hidden="1"/>
    </xf>
    <xf numFmtId="49" fontId="47" fillId="24" borderId="30" xfId="54" applyNumberFormat="1" applyFont="1" applyFill="1" applyBorder="1" applyAlignment="1" applyProtection="1">
      <alignment horizontal="center" vertical="center" wrapText="1"/>
      <protection hidden="1"/>
    </xf>
    <xf numFmtId="10" fontId="47" fillId="24" borderId="31" xfId="56" applyNumberFormat="1" applyFont="1" applyFill="1" applyBorder="1" applyAlignment="1" applyProtection="1">
      <alignment horizontal="center" vertical="center" wrapText="1"/>
      <protection hidden="1"/>
    </xf>
    <xf numFmtId="10" fontId="47" fillId="24" borderId="10" xfId="56" applyNumberFormat="1" applyFont="1" applyFill="1" applyBorder="1" applyAlignment="1" applyProtection="1">
      <alignment horizontal="center" vertical="center" wrapText="1"/>
      <protection hidden="1"/>
    </xf>
    <xf numFmtId="37" fontId="11" fillId="24" borderId="0" xfId="37" applyFont="1" applyFill="1" applyBorder="1" applyAlignment="1" applyProtection="1">
      <alignment horizontal="center" vertical="center" wrapText="1"/>
      <protection hidden="1"/>
    </xf>
    <xf numFmtId="49" fontId="47" fillId="24" borderId="0" xfId="33" applyNumberFormat="1" applyFont="1" applyFill="1" applyBorder="1" applyAlignment="1" applyProtection="1">
      <alignment horizontal="center" vertical="center" wrapText="1"/>
      <protection hidden="1"/>
    </xf>
    <xf numFmtId="49" fontId="11" fillId="24" borderId="0" xfId="33" applyNumberFormat="1" applyFont="1" applyFill="1" applyBorder="1" applyAlignment="1" applyProtection="1">
      <alignment horizontal="center" vertical="center" wrapText="1"/>
      <protection hidden="1"/>
    </xf>
    <xf numFmtId="10" fontId="47" fillId="24" borderId="0" xfId="40" applyNumberFormat="1" applyFont="1" applyFill="1" applyBorder="1" applyAlignment="1" applyProtection="1">
      <alignment horizontal="center" vertical="center" wrapText="1"/>
      <protection hidden="1"/>
    </xf>
    <xf numFmtId="37" fontId="12" fillId="24" borderId="0" xfId="37" applyFont="1" applyFill="1" applyBorder="1" applyAlignment="1" applyProtection="1">
      <alignment horizontal="center" vertical="center" wrapText="1"/>
      <protection hidden="1"/>
    </xf>
    <xf numFmtId="37" fontId="54" fillId="24" borderId="0" xfId="37" applyFont="1" applyFill="1" applyBorder="1" applyAlignment="1" applyProtection="1">
      <alignment horizontal="center" vertical="center" wrapText="1"/>
      <protection hidden="1"/>
    </xf>
    <xf numFmtId="37" fontId="7" fillId="24" borderId="20" xfId="37" applyFont="1" applyFill="1" applyBorder="1" applyAlignment="1" applyProtection="1">
      <alignment horizontal="right"/>
      <protection hidden="1"/>
    </xf>
    <xf numFmtId="189" fontId="7" fillId="24" borderId="20" xfId="40" applyNumberFormat="1" applyFont="1" applyFill="1" applyBorder="1" applyProtection="1">
      <protection hidden="1"/>
    </xf>
    <xf numFmtId="189" fontId="7" fillId="24" borderId="21" xfId="33" applyNumberFormat="1" applyFont="1" applyFill="1" applyBorder="1" applyProtection="1">
      <protection hidden="1"/>
    </xf>
    <xf numFmtId="37" fontId="7" fillId="24" borderId="22" xfId="37" applyFont="1" applyFill="1" applyBorder="1" applyAlignment="1" applyProtection="1">
      <alignment horizontal="right"/>
      <protection hidden="1"/>
    </xf>
    <xf numFmtId="37" fontId="7" fillId="24" borderId="23" xfId="37" applyFont="1" applyFill="1" applyBorder="1" applyAlignment="1" applyProtection="1">
      <protection hidden="1"/>
    </xf>
    <xf numFmtId="189" fontId="7" fillId="24" borderId="22" xfId="40" applyNumberFormat="1" applyFont="1" applyFill="1" applyBorder="1" applyProtection="1">
      <protection hidden="1"/>
    </xf>
    <xf numFmtId="189" fontId="7" fillId="24" borderId="19" xfId="33" applyNumberFormat="1" applyFont="1" applyFill="1" applyBorder="1" applyProtection="1">
      <protection hidden="1"/>
    </xf>
    <xf numFmtId="37" fontId="11" fillId="24" borderId="13" xfId="37" applyFont="1" applyFill="1" applyBorder="1" applyAlignment="1" applyProtection="1">
      <alignment horizontal="left"/>
      <protection hidden="1"/>
    </xf>
    <xf numFmtId="37" fontId="11" fillId="24" borderId="14" xfId="37" applyFont="1" applyFill="1" applyBorder="1" applyAlignment="1" applyProtection="1">
      <alignment horizontal="right"/>
      <protection hidden="1"/>
    </xf>
    <xf numFmtId="189" fontId="11" fillId="24" borderId="14" xfId="40" applyNumberFormat="1" applyFont="1" applyFill="1" applyBorder="1" applyProtection="1">
      <protection hidden="1"/>
    </xf>
    <xf numFmtId="189" fontId="11" fillId="24" borderId="15" xfId="33" applyNumberFormat="1" applyFont="1" applyFill="1" applyBorder="1" applyProtection="1">
      <protection hidden="1"/>
    </xf>
    <xf numFmtId="37" fontId="11" fillId="24" borderId="0" xfId="37" applyFont="1" applyFill="1" applyProtection="1">
      <protection hidden="1"/>
    </xf>
    <xf numFmtId="173" fontId="7" fillId="24" borderId="0" xfId="40" applyNumberFormat="1" applyFont="1" applyFill="1" applyProtection="1">
      <protection hidden="1"/>
    </xf>
    <xf numFmtId="37" fontId="7" fillId="24" borderId="0" xfId="37" applyFont="1" applyFill="1" applyBorder="1" applyProtection="1">
      <protection hidden="1"/>
    </xf>
    <xf numFmtId="164" fontId="7" fillId="24" borderId="0" xfId="33" applyFont="1" applyFill="1" applyBorder="1" applyProtection="1">
      <protection hidden="1"/>
    </xf>
    <xf numFmtId="167" fontId="53" fillId="24" borderId="0" xfId="40" applyNumberFormat="1" applyFont="1" applyFill="1" applyBorder="1" applyProtection="1">
      <protection hidden="1"/>
    </xf>
    <xf numFmtId="37" fontId="50" fillId="24" borderId="0" xfId="37" applyFont="1" applyFill="1" applyProtection="1">
      <protection hidden="1"/>
    </xf>
    <xf numFmtId="10" fontId="7" fillId="24" borderId="0" xfId="40" applyNumberFormat="1" applyFont="1" applyFill="1" applyProtection="1">
      <protection hidden="1"/>
    </xf>
    <xf numFmtId="180" fontId="7" fillId="24" borderId="0" xfId="40" applyNumberFormat="1" applyFont="1" applyFill="1" applyProtection="1">
      <protection hidden="1"/>
    </xf>
    <xf numFmtId="179" fontId="7" fillId="24" borderId="0" xfId="37" applyNumberFormat="1" applyFont="1" applyFill="1" applyProtection="1">
      <protection hidden="1"/>
    </xf>
    <xf numFmtId="178" fontId="7" fillId="24" borderId="0" xfId="37" applyNumberFormat="1" applyFont="1" applyFill="1" applyProtection="1">
      <protection hidden="1"/>
    </xf>
    <xf numFmtId="175" fontId="7" fillId="24" borderId="0" xfId="37" applyNumberFormat="1" applyFont="1" applyFill="1" applyProtection="1">
      <protection hidden="1"/>
    </xf>
    <xf numFmtId="37" fontId="11" fillId="24" borderId="10" xfId="37" applyFont="1" applyFill="1" applyBorder="1" applyAlignment="1" applyProtection="1">
      <alignment horizontal="center" vertical="center" wrapText="1"/>
      <protection hidden="1"/>
    </xf>
    <xf numFmtId="175" fontId="44" fillId="24" borderId="10" xfId="0" applyNumberFormat="1" applyFont="1" applyFill="1" applyBorder="1" applyAlignment="1" applyProtection="1">
      <alignment horizontal="center" vertical="center" wrapText="1"/>
      <protection hidden="1"/>
    </xf>
    <xf numFmtId="0" fontId="11" fillId="24" borderId="29" xfId="0" applyFont="1" applyFill="1" applyBorder="1" applyAlignment="1" applyProtection="1">
      <alignment horizontal="center" vertical="center" wrapText="1"/>
      <protection hidden="1"/>
    </xf>
    <xf numFmtId="37" fontId="11" fillId="24" borderId="27" xfId="37" applyFont="1" applyFill="1" applyBorder="1" applyAlignment="1" applyProtection="1">
      <alignment horizontal="center" vertical="center" wrapText="1"/>
      <protection hidden="1"/>
    </xf>
    <xf numFmtId="175" fontId="44" fillId="24" borderId="27" xfId="0" applyNumberFormat="1" applyFont="1" applyFill="1" applyBorder="1" applyAlignment="1" applyProtection="1">
      <alignment horizontal="center" vertical="center" wrapText="1"/>
      <protection hidden="1"/>
    </xf>
    <xf numFmtId="0" fontId="11" fillId="24" borderId="0" xfId="0" applyFont="1" applyFill="1" applyBorder="1" applyAlignment="1" applyProtection="1">
      <alignment horizontal="center" vertical="center" wrapText="1"/>
      <protection hidden="1"/>
    </xf>
    <xf numFmtId="37" fontId="34" fillId="24" borderId="0" xfId="37" applyFont="1" applyFill="1" applyBorder="1" applyAlignment="1" applyProtection="1">
      <alignment horizontal="center" vertical="center" wrapText="1"/>
      <protection hidden="1"/>
    </xf>
    <xf numFmtId="37" fontId="34" fillId="24" borderId="0" xfId="37" applyFont="1" applyFill="1" applyProtection="1">
      <protection hidden="1"/>
    </xf>
    <xf numFmtId="175" fontId="34" fillId="24" borderId="0" xfId="39" applyNumberFormat="1" applyFont="1" applyFill="1" applyBorder="1" applyAlignment="1" applyProtection="1">
      <alignment horizontal="center" vertical="center" wrapText="1"/>
      <protection hidden="1"/>
    </xf>
    <xf numFmtId="37" fontId="34" fillId="24" borderId="0" xfId="37" applyFont="1" applyFill="1" applyAlignment="1" applyProtection="1">
      <alignment horizontal="center" vertical="center"/>
      <protection hidden="1"/>
    </xf>
    <xf numFmtId="37" fontId="39" fillId="24" borderId="0" xfId="37" applyFont="1" applyFill="1" applyBorder="1" applyAlignment="1" applyProtection="1">
      <alignment horizontal="center" vertical="center" wrapText="1"/>
      <protection hidden="1"/>
    </xf>
    <xf numFmtId="37" fontId="39" fillId="24" borderId="0" xfId="37" applyFont="1" applyFill="1" applyProtection="1">
      <protection hidden="1"/>
    </xf>
    <xf numFmtId="175" fontId="40" fillId="24" borderId="0" xfId="0" applyNumberFormat="1" applyFont="1" applyFill="1" applyAlignment="1" applyProtection="1">
      <alignment horizontal="center" vertical="center" wrapText="1"/>
      <protection hidden="1"/>
    </xf>
    <xf numFmtId="37" fontId="34" fillId="24" borderId="0" xfId="37" applyFont="1" applyFill="1" applyAlignment="1" applyProtection="1">
      <alignment horizontal="center" vertical="center" wrapText="1"/>
      <protection hidden="1"/>
    </xf>
    <xf numFmtId="3" fontId="33" fillId="24" borderId="20" xfId="0" applyNumberFormat="1" applyFont="1" applyFill="1" applyBorder="1" applyProtection="1">
      <protection hidden="1"/>
    </xf>
    <xf numFmtId="175" fontId="7" fillId="24" borderId="21" xfId="40" applyNumberFormat="1" applyFont="1" applyFill="1" applyBorder="1" applyProtection="1">
      <protection hidden="1"/>
    </xf>
    <xf numFmtId="37" fontId="7" fillId="24" borderId="11" xfId="37" applyFont="1" applyFill="1" applyBorder="1" applyProtection="1">
      <protection hidden="1"/>
    </xf>
    <xf numFmtId="37" fontId="7" fillId="24" borderId="20" xfId="37" applyFont="1" applyFill="1" applyBorder="1" applyProtection="1">
      <protection hidden="1"/>
    </xf>
    <xf numFmtId="3" fontId="33" fillId="24" borderId="22" xfId="0" applyNumberFormat="1" applyFont="1" applyFill="1" applyBorder="1" applyProtection="1">
      <protection hidden="1"/>
    </xf>
    <xf numFmtId="175" fontId="7" fillId="24" borderId="19" xfId="40" applyNumberFormat="1" applyFont="1" applyFill="1" applyBorder="1" applyProtection="1">
      <protection hidden="1"/>
    </xf>
    <xf numFmtId="37" fontId="7" fillId="24" borderId="12" xfId="37" applyFont="1" applyFill="1" applyBorder="1" applyProtection="1">
      <protection hidden="1"/>
    </xf>
    <xf numFmtId="37" fontId="7" fillId="24" borderId="22" xfId="37" applyFont="1" applyFill="1" applyBorder="1" applyProtection="1">
      <protection hidden="1"/>
    </xf>
    <xf numFmtId="3" fontId="35" fillId="24" borderId="14" xfId="0" applyNumberFormat="1" applyFont="1" applyFill="1" applyBorder="1" applyProtection="1">
      <protection hidden="1"/>
    </xf>
    <xf numFmtId="175" fontId="11" fillId="24" borderId="15" xfId="40" applyNumberFormat="1" applyFont="1" applyFill="1" applyBorder="1" applyProtection="1">
      <protection hidden="1"/>
    </xf>
    <xf numFmtId="37" fontId="11" fillId="24" borderId="13" xfId="37" applyFont="1" applyFill="1" applyBorder="1" applyProtection="1">
      <protection hidden="1"/>
    </xf>
    <xf numFmtId="37" fontId="11" fillId="24" borderId="14" xfId="37" applyFont="1" applyFill="1" applyBorder="1" applyProtection="1">
      <protection hidden="1"/>
    </xf>
    <xf numFmtId="0" fontId="11" fillId="24" borderId="10" xfId="0" applyFont="1" applyFill="1" applyBorder="1" applyAlignment="1" applyProtection="1">
      <alignment horizontal="center" vertical="center" wrapText="1"/>
      <protection hidden="1"/>
    </xf>
    <xf numFmtId="9" fontId="11" fillId="24" borderId="10" xfId="0" applyNumberFormat="1" applyFont="1" applyFill="1" applyBorder="1" applyAlignment="1" applyProtection="1">
      <alignment horizontal="center" vertical="center" wrapText="1"/>
      <protection hidden="1"/>
    </xf>
    <xf numFmtId="0" fontId="44" fillId="24" borderId="10" xfId="0" applyFont="1" applyFill="1" applyBorder="1" applyAlignment="1" applyProtection="1">
      <alignment horizontal="center" vertical="center" wrapText="1"/>
      <protection hidden="1"/>
    </xf>
    <xf numFmtId="9" fontId="11" fillId="24" borderId="10" xfId="40" applyFont="1" applyFill="1" applyBorder="1" applyAlignment="1" applyProtection="1">
      <alignment horizontal="center" vertical="center" wrapText="1"/>
      <protection hidden="1"/>
    </xf>
    <xf numFmtId="174" fontId="11" fillId="24" borderId="10" xfId="40" applyNumberFormat="1" applyFont="1" applyFill="1" applyBorder="1" applyAlignment="1" applyProtection="1">
      <alignment horizontal="center" vertical="center" wrapText="1"/>
      <protection hidden="1"/>
    </xf>
    <xf numFmtId="0" fontId="11" fillId="24" borderId="27" xfId="0" applyFont="1" applyFill="1" applyBorder="1" applyAlignment="1" applyProtection="1">
      <alignment horizontal="center" vertical="center" wrapText="1"/>
      <protection hidden="1"/>
    </xf>
    <xf numFmtId="9" fontId="11" fillId="24" borderId="27" xfId="0" applyNumberFormat="1" applyFont="1" applyFill="1" applyBorder="1" applyAlignment="1" applyProtection="1">
      <alignment horizontal="center" vertical="center" wrapText="1"/>
      <protection hidden="1"/>
    </xf>
    <xf numFmtId="0" fontId="44" fillId="24" borderId="27" xfId="0" applyFont="1" applyFill="1" applyBorder="1" applyAlignment="1" applyProtection="1">
      <alignment horizontal="center" vertical="center" wrapText="1"/>
      <protection hidden="1"/>
    </xf>
    <xf numFmtId="9" fontId="11" fillId="24" borderId="27" xfId="40" applyFont="1" applyFill="1" applyBorder="1" applyAlignment="1" applyProtection="1">
      <alignment horizontal="center" vertical="center" wrapText="1"/>
      <protection hidden="1"/>
    </xf>
    <xf numFmtId="174" fontId="11" fillId="24" borderId="27" xfId="40" applyNumberFormat="1" applyFont="1" applyFill="1" applyBorder="1" applyAlignment="1" applyProtection="1">
      <alignment horizontal="center" vertical="center" wrapText="1"/>
      <protection hidden="1"/>
    </xf>
    <xf numFmtId="9" fontId="34" fillId="24" borderId="0" xfId="0" applyNumberFormat="1" applyFont="1" applyFill="1" applyBorder="1" applyAlignment="1" applyProtection="1">
      <alignment horizontal="center" vertical="center" wrapText="1"/>
      <protection hidden="1"/>
    </xf>
    <xf numFmtId="0" fontId="34" fillId="24" borderId="0" xfId="0" applyFont="1" applyFill="1" applyBorder="1" applyAlignment="1" applyProtection="1">
      <alignment horizontal="center" vertical="center" wrapText="1"/>
      <protection hidden="1"/>
    </xf>
    <xf numFmtId="170" fontId="34" fillId="24" borderId="0" xfId="39" applyFont="1" applyFill="1" applyBorder="1" applyAlignment="1" applyProtection="1">
      <alignment horizontal="center" vertical="center" wrapText="1"/>
      <protection hidden="1"/>
    </xf>
    <xf numFmtId="174" fontId="34" fillId="24" borderId="0" xfId="0" applyNumberFormat="1" applyFont="1" applyFill="1" applyBorder="1" applyAlignment="1" applyProtection="1">
      <alignment horizontal="center" vertical="center" wrapText="1"/>
      <protection hidden="1"/>
    </xf>
    <xf numFmtId="175" fontId="36" fillId="24" borderId="0" xfId="39" applyNumberFormat="1" applyFont="1" applyFill="1" applyBorder="1" applyAlignment="1" applyProtection="1">
      <alignment horizontal="center" vertical="center" wrapText="1"/>
      <protection hidden="1"/>
    </xf>
    <xf numFmtId="0" fontId="40" fillId="24" borderId="0" xfId="0" applyFont="1" applyFill="1" applyAlignment="1" applyProtection="1">
      <alignment horizontal="center" vertical="center" wrapText="1"/>
      <protection hidden="1"/>
    </xf>
    <xf numFmtId="174" fontId="39" fillId="24" borderId="0" xfId="37" applyNumberFormat="1" applyFont="1" applyFill="1" applyProtection="1">
      <protection hidden="1"/>
    </xf>
    <xf numFmtId="174" fontId="39" fillId="24" borderId="0" xfId="37" applyNumberFormat="1" applyFont="1" applyFill="1" applyBorder="1" applyAlignment="1" applyProtection="1">
      <alignment horizontal="center" vertical="center" wrapText="1"/>
      <protection hidden="1"/>
    </xf>
    <xf numFmtId="165" fontId="7" fillId="24" borderId="20" xfId="33" applyNumberFormat="1" applyFont="1" applyFill="1" applyBorder="1" applyProtection="1">
      <protection hidden="1"/>
    </xf>
    <xf numFmtId="172" fontId="7" fillId="24" borderId="20" xfId="33" applyNumberFormat="1" applyFont="1" applyFill="1" applyBorder="1" applyProtection="1">
      <protection hidden="1"/>
    </xf>
    <xf numFmtId="165" fontId="7" fillId="24" borderId="25" xfId="33" applyNumberFormat="1" applyFont="1" applyFill="1" applyBorder="1" applyProtection="1">
      <protection hidden="1"/>
    </xf>
    <xf numFmtId="177" fontId="7" fillId="24" borderId="20" xfId="40" applyNumberFormat="1" applyFont="1" applyFill="1" applyBorder="1" applyProtection="1">
      <protection hidden="1"/>
    </xf>
    <xf numFmtId="174" fontId="7" fillId="24" borderId="20" xfId="40" applyNumberFormat="1" applyFont="1" applyFill="1" applyBorder="1" applyProtection="1">
      <protection hidden="1"/>
    </xf>
    <xf numFmtId="176" fontId="7" fillId="24" borderId="20" xfId="40" applyNumberFormat="1" applyFont="1" applyFill="1" applyBorder="1" applyProtection="1">
      <protection hidden="1"/>
    </xf>
    <xf numFmtId="174" fontId="7" fillId="24" borderId="25" xfId="40" applyNumberFormat="1" applyFont="1" applyFill="1" applyBorder="1" applyProtection="1">
      <protection hidden="1"/>
    </xf>
    <xf numFmtId="37" fontId="7" fillId="24" borderId="11" xfId="37" applyFont="1" applyFill="1" applyBorder="1" applyAlignment="1" applyProtection="1">
      <protection hidden="1"/>
    </xf>
    <xf numFmtId="37" fontId="7" fillId="24" borderId="20" xfId="37" applyFont="1" applyFill="1" applyBorder="1" applyAlignment="1" applyProtection="1">
      <protection hidden="1"/>
    </xf>
    <xf numFmtId="173" fontId="33" fillId="24" borderId="20" xfId="40" applyNumberFormat="1" applyFont="1" applyFill="1" applyBorder="1" applyProtection="1">
      <protection hidden="1"/>
    </xf>
    <xf numFmtId="1" fontId="42" fillId="24" borderId="20" xfId="40" applyNumberFormat="1" applyFont="1" applyFill="1" applyBorder="1" applyProtection="1">
      <protection hidden="1"/>
    </xf>
    <xf numFmtId="174" fontId="33" fillId="24" borderId="20" xfId="40" applyNumberFormat="1" applyFont="1" applyFill="1" applyBorder="1" applyProtection="1">
      <protection hidden="1"/>
    </xf>
    <xf numFmtId="173" fontId="7" fillId="24" borderId="20" xfId="40" applyNumberFormat="1" applyFont="1" applyFill="1" applyBorder="1" applyProtection="1">
      <protection hidden="1"/>
    </xf>
    <xf numFmtId="165" fontId="7" fillId="24" borderId="22" xfId="33" applyNumberFormat="1" applyFont="1" applyFill="1" applyBorder="1" applyProtection="1">
      <protection hidden="1"/>
    </xf>
    <xf numFmtId="172" fontId="7" fillId="24" borderId="22" xfId="33" applyNumberFormat="1" applyFont="1" applyFill="1" applyBorder="1" applyProtection="1">
      <protection hidden="1"/>
    </xf>
    <xf numFmtId="165" fontId="7" fillId="24" borderId="26" xfId="33" applyNumberFormat="1" applyFont="1" applyFill="1" applyBorder="1" applyProtection="1">
      <protection hidden="1"/>
    </xf>
    <xf numFmtId="177" fontId="7" fillId="24" borderId="22" xfId="40" applyNumberFormat="1" applyFont="1" applyFill="1" applyBorder="1" applyProtection="1">
      <protection hidden="1"/>
    </xf>
    <xf numFmtId="174" fontId="7" fillId="24" borderId="22" xfId="40" applyNumberFormat="1" applyFont="1" applyFill="1" applyBorder="1" applyProtection="1">
      <protection hidden="1"/>
    </xf>
    <xf numFmtId="176" fontId="7" fillId="24" borderId="22" xfId="40" applyNumberFormat="1" applyFont="1" applyFill="1" applyBorder="1" applyProtection="1">
      <protection hidden="1"/>
    </xf>
    <xf numFmtId="174" fontId="7" fillId="24" borderId="26" xfId="40" applyNumberFormat="1" applyFont="1" applyFill="1" applyBorder="1" applyProtection="1">
      <protection hidden="1"/>
    </xf>
    <xf numFmtId="37" fontId="7" fillId="24" borderId="12" xfId="37" applyFont="1" applyFill="1" applyBorder="1" applyAlignment="1" applyProtection="1">
      <protection hidden="1"/>
    </xf>
    <xf numFmtId="37" fontId="7" fillId="24" borderId="22" xfId="37" applyFont="1" applyFill="1" applyBorder="1" applyAlignment="1" applyProtection="1">
      <protection hidden="1"/>
    </xf>
    <xf numFmtId="173" fontId="33" fillId="24" borderId="22" xfId="40" applyNumberFormat="1" applyFont="1" applyFill="1" applyBorder="1" applyProtection="1">
      <protection hidden="1"/>
    </xf>
    <xf numFmtId="1" fontId="42" fillId="24" borderId="22" xfId="40" applyNumberFormat="1" applyFont="1" applyFill="1" applyBorder="1" applyProtection="1">
      <protection hidden="1"/>
    </xf>
    <xf numFmtId="174" fontId="33" fillId="24" borderId="22" xfId="40" applyNumberFormat="1" applyFont="1" applyFill="1" applyBorder="1" applyProtection="1">
      <protection hidden="1"/>
    </xf>
    <xf numFmtId="173" fontId="7" fillId="24" borderId="22" xfId="40" applyNumberFormat="1" applyFont="1" applyFill="1" applyBorder="1" applyProtection="1">
      <protection hidden="1"/>
    </xf>
    <xf numFmtId="165" fontId="35" fillId="24" borderId="14" xfId="33" applyNumberFormat="1" applyFont="1" applyFill="1" applyBorder="1" applyProtection="1">
      <protection hidden="1"/>
    </xf>
    <xf numFmtId="172" fontId="11" fillId="24" borderId="14" xfId="33" applyNumberFormat="1" applyFont="1" applyFill="1" applyBorder="1" applyProtection="1">
      <protection hidden="1"/>
    </xf>
    <xf numFmtId="165" fontId="11" fillId="24" borderId="24" xfId="40" applyNumberFormat="1" applyFont="1" applyFill="1" applyBorder="1" applyProtection="1">
      <protection hidden="1"/>
    </xf>
    <xf numFmtId="177" fontId="11" fillId="24" borderId="14" xfId="40" applyNumberFormat="1" applyFont="1" applyFill="1" applyBorder="1" applyProtection="1">
      <protection hidden="1"/>
    </xf>
    <xf numFmtId="174" fontId="11" fillId="24" borderId="14" xfId="40" applyNumberFormat="1" applyFont="1" applyFill="1" applyBorder="1" applyProtection="1">
      <protection hidden="1"/>
    </xf>
    <xf numFmtId="165" fontId="11" fillId="24" borderId="14" xfId="33" applyNumberFormat="1" applyFont="1" applyFill="1" applyBorder="1" applyProtection="1">
      <protection hidden="1"/>
    </xf>
    <xf numFmtId="176" fontId="11" fillId="24" borderId="14" xfId="40" applyNumberFormat="1" applyFont="1" applyFill="1" applyBorder="1" applyProtection="1">
      <protection hidden="1"/>
    </xf>
    <xf numFmtId="174" fontId="11" fillId="24" borderId="24" xfId="40" applyNumberFormat="1" applyFont="1" applyFill="1" applyBorder="1" applyProtection="1">
      <protection hidden="1"/>
    </xf>
    <xf numFmtId="37" fontId="41" fillId="24" borderId="13" xfId="37" applyFont="1" applyFill="1" applyBorder="1" applyAlignment="1" applyProtection="1">
      <protection hidden="1"/>
    </xf>
    <xf numFmtId="37" fontId="41" fillId="24" borderId="14" xfId="37" applyFont="1" applyFill="1" applyBorder="1" applyAlignment="1" applyProtection="1">
      <protection hidden="1"/>
    </xf>
    <xf numFmtId="173" fontId="35" fillId="24" borderId="14" xfId="40" applyNumberFormat="1" applyFont="1" applyFill="1" applyBorder="1" applyProtection="1">
      <protection hidden="1"/>
    </xf>
    <xf numFmtId="1" fontId="43" fillId="24" borderId="14" xfId="40" applyNumberFormat="1" applyFont="1" applyFill="1" applyBorder="1" applyProtection="1">
      <protection hidden="1"/>
    </xf>
    <xf numFmtId="174" fontId="35" fillId="24" borderId="14" xfId="40" applyNumberFormat="1" applyFont="1" applyFill="1" applyBorder="1" applyProtection="1">
      <protection hidden="1"/>
    </xf>
    <xf numFmtId="168" fontId="11" fillId="24" borderId="14" xfId="40" applyNumberFormat="1" applyFont="1" applyFill="1" applyBorder="1" applyProtection="1">
      <protection hidden="1"/>
    </xf>
    <xf numFmtId="173" fontId="11" fillId="24" borderId="14" xfId="40" applyNumberFormat="1" applyFont="1" applyFill="1" applyBorder="1" applyProtection="1">
      <protection hidden="1"/>
    </xf>
    <xf numFmtId="174" fontId="11" fillId="24" borderId="14" xfId="33" applyNumberFormat="1" applyFont="1" applyFill="1" applyBorder="1" applyProtection="1">
      <protection hidden="1"/>
    </xf>
    <xf numFmtId="174" fontId="7" fillId="24" borderId="0" xfId="37" applyNumberFormat="1" applyFont="1" applyFill="1" applyProtection="1">
      <protection hidden="1"/>
    </xf>
    <xf numFmtId="39" fontId="7" fillId="24" borderId="0" xfId="37" applyNumberFormat="1" applyFont="1" applyFill="1" applyProtection="1">
      <protection hidden="1"/>
    </xf>
    <xf numFmtId="166" fontId="7" fillId="24" borderId="0" xfId="40" applyNumberFormat="1" applyFont="1" applyFill="1" applyProtection="1">
      <protection hidden="1"/>
    </xf>
    <xf numFmtId="0" fontId="7" fillId="24" borderId="0" xfId="106" applyFill="1" applyBorder="1"/>
    <xf numFmtId="0" fontId="11" fillId="24" borderId="0" xfId="106" applyFont="1" applyFill="1" applyBorder="1"/>
    <xf numFmtId="0" fontId="11" fillId="24" borderId="0" xfId="106" applyFont="1" applyFill="1" applyBorder="1" applyAlignment="1">
      <alignment horizontal="center" vertical="center" wrapText="1"/>
    </xf>
    <xf numFmtId="0" fontId="11" fillId="24" borderId="0" xfId="106" applyFont="1" applyFill="1" applyBorder="1" applyAlignment="1">
      <alignment horizontal="center" vertical="center"/>
    </xf>
    <xf numFmtId="0" fontId="34" fillId="24" borderId="0" xfId="106" applyFont="1" applyFill="1" applyBorder="1" applyAlignment="1">
      <alignment horizontal="center" vertical="center" wrapText="1"/>
    </xf>
    <xf numFmtId="183" fontId="55" fillId="24" borderId="0" xfId="51" applyNumberFormat="1" applyFont="1" applyFill="1" applyBorder="1" applyAlignment="1">
      <alignment horizontal="center" vertical="center"/>
    </xf>
    <xf numFmtId="0" fontId="11" fillId="0" borderId="0" xfId="106" applyFont="1" applyBorder="1"/>
    <xf numFmtId="9" fontId="55" fillId="24" borderId="0" xfId="107" applyFont="1" applyFill="1" applyBorder="1" applyAlignment="1">
      <alignment horizontal="center" vertical="center"/>
    </xf>
    <xf numFmtId="0" fontId="55" fillId="24" borderId="0" xfId="106" applyFont="1" applyFill="1" applyBorder="1"/>
    <xf numFmtId="184" fontId="7" fillId="24" borderId="0" xfId="106" applyNumberFormat="1" applyFill="1" applyBorder="1"/>
    <xf numFmtId="185" fontId="7" fillId="24" borderId="0" xfId="106" applyNumberFormat="1" applyFill="1" applyBorder="1"/>
    <xf numFmtId="38" fontId="7" fillId="24" borderId="0" xfId="106" applyNumberFormat="1" applyFill="1" applyBorder="1"/>
    <xf numFmtId="183" fontId="11" fillId="24" borderId="0" xfId="51" applyNumberFormat="1" applyFont="1" applyFill="1" applyBorder="1"/>
    <xf numFmtId="186" fontId="11" fillId="24" borderId="0" xfId="107" applyNumberFormat="1" applyFont="1" applyFill="1" applyBorder="1"/>
    <xf numFmtId="186" fontId="11" fillId="24" borderId="0" xfId="51" applyNumberFormat="1" applyFont="1" applyFill="1" applyBorder="1"/>
    <xf numFmtId="183" fontId="11" fillId="24" borderId="0" xfId="106" applyNumberFormat="1" applyFont="1" applyFill="1" applyBorder="1"/>
    <xf numFmtId="186" fontId="11" fillId="24" borderId="0" xfId="106" applyNumberFormat="1" applyFont="1" applyFill="1" applyBorder="1"/>
    <xf numFmtId="184" fontId="11" fillId="24" borderId="0" xfId="106" applyNumberFormat="1" applyFont="1" applyFill="1" applyBorder="1"/>
    <xf numFmtId="185" fontId="11" fillId="24" borderId="0" xfId="106" applyNumberFormat="1" applyFont="1" applyFill="1" applyBorder="1"/>
    <xf numFmtId="38" fontId="11" fillId="24" borderId="0" xfId="106" applyNumberFormat="1" applyFont="1" applyFill="1" applyBorder="1"/>
    <xf numFmtId="38" fontId="11" fillId="24" borderId="0" xfId="51" applyNumberFormat="1" applyFont="1" applyFill="1" applyBorder="1"/>
    <xf numFmtId="188" fontId="0" fillId="24" borderId="0" xfId="51" applyNumberFormat="1" applyFont="1" applyFill="1" applyBorder="1"/>
    <xf numFmtId="43" fontId="7" fillId="0" borderId="0" xfId="53" applyNumberFormat="1"/>
    <xf numFmtId="0" fontId="58" fillId="29" borderId="80" xfId="0" applyFont="1" applyFill="1" applyBorder="1" applyAlignment="1" applyProtection="1">
      <alignment horizontal="center" vertical="center" wrapText="1"/>
    </xf>
    <xf numFmtId="0" fontId="58" fillId="24" borderId="81" xfId="0" applyFont="1" applyFill="1" applyBorder="1" applyAlignment="1" applyProtection="1">
      <alignment horizontal="center" vertical="center" wrapText="1"/>
    </xf>
    <xf numFmtId="0" fontId="58" fillId="24" borderId="0" xfId="0" applyFont="1" applyFill="1" applyBorder="1" applyAlignment="1" applyProtection="1">
      <alignment horizontal="center" vertical="center" wrapText="1"/>
    </xf>
    <xf numFmtId="0" fontId="58" fillId="24" borderId="82" xfId="0" applyFont="1" applyFill="1" applyBorder="1" applyAlignment="1" applyProtection="1">
      <alignment horizontal="center" vertical="center" wrapText="1"/>
    </xf>
    <xf numFmtId="0" fontId="60" fillId="30" borderId="81" xfId="0" applyFont="1" applyFill="1" applyBorder="1" applyAlignment="1" applyProtection="1">
      <alignment horizontal="left" vertical="center" wrapText="1"/>
    </xf>
    <xf numFmtId="0" fontId="60" fillId="30" borderId="0" xfId="0" applyFont="1" applyFill="1" applyBorder="1" applyAlignment="1" applyProtection="1">
      <alignment horizontal="left" vertical="center" wrapText="1"/>
    </xf>
    <xf numFmtId="191" fontId="60" fillId="30" borderId="0" xfId="0" applyNumberFormat="1" applyFont="1" applyFill="1" applyBorder="1" applyAlignment="1" applyProtection="1">
      <alignment horizontal="right" vertical="center" wrapText="1"/>
    </xf>
    <xf numFmtId="0" fontId="61" fillId="31" borderId="81" xfId="0" applyFont="1" applyFill="1" applyBorder="1" applyAlignment="1" applyProtection="1">
      <alignment horizontal="left" vertical="center" wrapText="1"/>
    </xf>
    <xf numFmtId="0" fontId="61" fillId="31" borderId="0" xfId="0" applyFont="1" applyFill="1" applyBorder="1" applyAlignment="1" applyProtection="1">
      <alignment horizontal="left" vertical="center" wrapText="1"/>
    </xf>
    <xf numFmtId="191" fontId="61" fillId="31" borderId="0" xfId="0" applyNumberFormat="1" applyFont="1" applyFill="1" applyBorder="1" applyAlignment="1" applyProtection="1">
      <alignment horizontal="right" vertical="center" wrapText="1"/>
    </xf>
    <xf numFmtId="191" fontId="61" fillId="31" borderId="82" xfId="0" applyNumberFormat="1" applyFont="1" applyFill="1" applyBorder="1" applyAlignment="1" applyProtection="1">
      <alignment horizontal="right" vertical="center" wrapText="1"/>
    </xf>
    <xf numFmtId="0" fontId="61" fillId="30" borderId="81" xfId="0" applyFont="1" applyFill="1" applyBorder="1" applyAlignment="1" applyProtection="1">
      <alignment horizontal="left" vertical="center" wrapText="1"/>
    </xf>
    <xf numFmtId="0" fontId="61" fillId="30" borderId="0" xfId="0" applyFont="1" applyFill="1" applyBorder="1" applyAlignment="1" applyProtection="1">
      <alignment horizontal="left" vertical="center" wrapText="1"/>
    </xf>
    <xf numFmtId="191" fontId="61" fillId="30" borderId="0" xfId="0" applyNumberFormat="1" applyFont="1" applyFill="1" applyBorder="1" applyAlignment="1" applyProtection="1">
      <alignment horizontal="right" vertical="center" wrapText="1"/>
    </xf>
    <xf numFmtId="191" fontId="61" fillId="30" borderId="82" xfId="0" applyNumberFormat="1" applyFont="1" applyFill="1" applyBorder="1" applyAlignment="1" applyProtection="1">
      <alignment horizontal="right" vertical="center" wrapText="1"/>
    </xf>
    <xf numFmtId="0" fontId="61" fillId="31" borderId="83" xfId="0" applyFont="1" applyFill="1" applyBorder="1" applyAlignment="1" applyProtection="1">
      <alignment horizontal="left" vertical="center" wrapText="1"/>
    </xf>
    <xf numFmtId="0" fontId="61" fillId="31" borderId="84" xfId="0" applyFont="1" applyFill="1" applyBorder="1" applyAlignment="1" applyProtection="1">
      <alignment horizontal="left" vertical="center" wrapText="1"/>
    </xf>
    <xf numFmtId="191" fontId="61" fillId="31" borderId="84" xfId="0" applyNumberFormat="1" applyFont="1" applyFill="1" applyBorder="1" applyAlignment="1" applyProtection="1">
      <alignment horizontal="right" vertical="center" wrapText="1"/>
    </xf>
    <xf numFmtId="191" fontId="61" fillId="31" borderId="85" xfId="0" applyNumberFormat="1" applyFont="1" applyFill="1" applyBorder="1" applyAlignment="1" applyProtection="1">
      <alignment horizontal="right" vertical="center" wrapText="1"/>
    </xf>
    <xf numFmtId="0" fontId="0" fillId="24" borderId="0" xfId="0" applyFill="1"/>
    <xf numFmtId="3" fontId="7" fillId="0" borderId="50" xfId="53" applyNumberFormat="1" applyFont="1" applyBorder="1" applyAlignment="1">
      <alignment horizontal="center" vertical="center" wrapText="1"/>
    </xf>
    <xf numFmtId="0" fontId="11" fillId="24" borderId="0" xfId="0" applyFont="1" applyFill="1"/>
    <xf numFmtId="183" fontId="0" fillId="24" borderId="0" xfId="102" applyNumberFormat="1" applyFont="1" applyFill="1"/>
    <xf numFmtId="183" fontId="0" fillId="0" borderId="0" xfId="102" applyNumberFormat="1" applyFont="1"/>
    <xf numFmtId="183" fontId="63" fillId="24" borderId="0" xfId="102" applyNumberFormat="1" applyFont="1" applyFill="1"/>
    <xf numFmtId="183" fontId="62" fillId="24" borderId="59" xfId="102" applyNumberFormat="1" applyFont="1" applyFill="1" applyBorder="1" applyAlignment="1">
      <alignment horizontal="center" vertical="center" wrapText="1"/>
    </xf>
    <xf numFmtId="183" fontId="62" fillId="24" borderId="58" xfId="102" applyNumberFormat="1" applyFont="1" applyFill="1" applyBorder="1" applyAlignment="1">
      <alignment horizontal="center" vertical="center" wrapText="1"/>
    </xf>
    <xf numFmtId="183" fontId="62" fillId="24" borderId="86" xfId="102" applyNumberFormat="1" applyFont="1" applyFill="1" applyBorder="1"/>
    <xf numFmtId="38" fontId="62" fillId="24" borderId="87" xfId="102" applyNumberFormat="1" applyFont="1" applyFill="1" applyBorder="1"/>
    <xf numFmtId="38" fontId="62" fillId="24" borderId="88" xfId="102" applyNumberFormat="1" applyFont="1" applyFill="1" applyBorder="1"/>
    <xf numFmtId="38" fontId="62" fillId="24" borderId="69" xfId="102" applyNumberFormat="1" applyFont="1" applyFill="1" applyBorder="1"/>
    <xf numFmtId="183" fontId="62" fillId="24" borderId="89" xfId="102" applyNumberFormat="1" applyFont="1" applyFill="1" applyBorder="1"/>
    <xf numFmtId="183" fontId="62" fillId="24" borderId="91" xfId="102" applyNumberFormat="1" applyFont="1" applyFill="1" applyBorder="1"/>
    <xf numFmtId="183" fontId="62" fillId="24" borderId="59" xfId="102" applyNumberFormat="1" applyFont="1" applyFill="1" applyBorder="1"/>
    <xf numFmtId="38" fontId="65" fillId="24" borderId="58" xfId="102" applyNumberFormat="1" applyFont="1" applyFill="1" applyBorder="1"/>
    <xf numFmtId="38" fontId="62" fillId="24" borderId="57" xfId="102" applyNumberFormat="1" applyFont="1" applyFill="1" applyBorder="1"/>
    <xf numFmtId="183" fontId="62" fillId="24" borderId="0" xfId="102" applyNumberFormat="1" applyFont="1" applyFill="1" applyBorder="1"/>
    <xf numFmtId="14" fontId="66" fillId="24" borderId="0" xfId="102" applyNumberFormat="1" applyFont="1" applyFill="1" applyAlignment="1">
      <alignment horizontal="left"/>
    </xf>
    <xf numFmtId="183" fontId="66" fillId="24" borderId="0" xfId="102" applyNumberFormat="1" applyFont="1" applyFill="1"/>
    <xf numFmtId="183" fontId="64" fillId="24" borderId="0" xfId="102" applyNumberFormat="1" applyFont="1" applyFill="1"/>
    <xf numFmtId="37" fontId="7" fillId="24" borderId="0" xfId="37" applyFont="1" applyFill="1" applyAlignment="1" applyProtection="1">
      <alignment wrapText="1"/>
      <protection hidden="1"/>
    </xf>
    <xf numFmtId="175" fontId="45" fillId="24" borderId="0" xfId="37" applyNumberFormat="1" applyFont="1" applyFill="1" applyAlignment="1" applyProtection="1">
      <alignment horizontal="center" vertical="center"/>
      <protection hidden="1"/>
    </xf>
    <xf numFmtId="39" fontId="11" fillId="24" borderId="10" xfId="37" applyNumberFormat="1" applyFont="1" applyFill="1" applyBorder="1" applyAlignment="1" applyProtection="1">
      <alignment horizontal="center" vertical="center" wrapText="1"/>
      <protection hidden="1"/>
    </xf>
    <xf numFmtId="39" fontId="11" fillId="24" borderId="0" xfId="37" applyNumberFormat="1" applyFont="1" applyFill="1" applyBorder="1" applyAlignment="1" applyProtection="1">
      <alignment horizontal="center" vertical="center" wrapText="1"/>
      <protection hidden="1"/>
    </xf>
    <xf numFmtId="37" fontId="36" fillId="24" borderId="0" xfId="37" applyFont="1" applyFill="1" applyBorder="1" applyAlignment="1" applyProtection="1">
      <alignment horizontal="center" vertical="center" wrapText="1"/>
      <protection hidden="1"/>
    </xf>
    <xf numFmtId="39" fontId="34" fillId="24" borderId="0" xfId="37" applyNumberFormat="1" applyFont="1" applyFill="1" applyBorder="1" applyAlignment="1" applyProtection="1">
      <alignment horizontal="center" vertical="center" wrapText="1"/>
      <protection hidden="1"/>
    </xf>
    <xf numFmtId="175" fontId="34" fillId="24" borderId="0" xfId="112" applyNumberFormat="1" applyFont="1" applyFill="1" applyBorder="1" applyAlignment="1" applyProtection="1">
      <alignment horizontal="center" vertical="center" wrapText="1"/>
      <protection hidden="1"/>
    </xf>
    <xf numFmtId="175" fontId="34" fillId="24" borderId="0" xfId="37" applyNumberFormat="1" applyFont="1" applyFill="1" applyProtection="1">
      <protection hidden="1"/>
    </xf>
    <xf numFmtId="175" fontId="39" fillId="24" borderId="0" xfId="37" applyNumberFormat="1" applyFont="1" applyFill="1" applyProtection="1">
      <protection hidden="1"/>
    </xf>
    <xf numFmtId="39" fontId="39" fillId="24" borderId="0" xfId="37" applyNumberFormat="1" applyFont="1" applyFill="1" applyBorder="1" applyAlignment="1" applyProtection="1">
      <alignment horizontal="center" vertical="center" wrapText="1"/>
      <protection hidden="1"/>
    </xf>
    <xf numFmtId="175" fontId="39" fillId="24" borderId="0" xfId="37" applyNumberFormat="1" applyFont="1" applyFill="1" applyBorder="1" applyAlignment="1" applyProtection="1">
      <alignment horizontal="center" vertical="center" wrapText="1"/>
      <protection hidden="1"/>
    </xf>
    <xf numFmtId="175" fontId="34" fillId="24" borderId="0" xfId="37" applyNumberFormat="1" applyFont="1" applyFill="1" applyAlignment="1" applyProtection="1">
      <alignment horizontal="center" vertical="center" wrapText="1"/>
      <protection hidden="1"/>
    </xf>
    <xf numFmtId="37" fontId="7" fillId="24" borderId="11" xfId="37" applyNumberFormat="1" applyFont="1" applyFill="1" applyBorder="1" applyProtection="1">
      <protection hidden="1"/>
    </xf>
    <xf numFmtId="175" fontId="7" fillId="24" borderId="16" xfId="33" applyNumberFormat="1" applyFont="1" applyFill="1" applyBorder="1" applyProtection="1">
      <protection hidden="1"/>
    </xf>
    <xf numFmtId="37" fontId="7" fillId="24" borderId="87" xfId="37" applyFont="1" applyFill="1" applyBorder="1" applyProtection="1">
      <protection hidden="1"/>
    </xf>
    <xf numFmtId="175" fontId="7" fillId="24" borderId="21" xfId="37" applyNumberFormat="1" applyFont="1" applyFill="1" applyBorder="1" applyProtection="1">
      <protection hidden="1"/>
    </xf>
    <xf numFmtId="37" fontId="7" fillId="24" borderId="12" xfId="37" applyNumberFormat="1" applyFont="1" applyFill="1" applyBorder="1" applyProtection="1">
      <protection hidden="1"/>
    </xf>
    <xf numFmtId="175" fontId="7" fillId="24" borderId="17" xfId="33" applyNumberFormat="1" applyFont="1" applyFill="1" applyBorder="1" applyProtection="1">
      <protection hidden="1"/>
    </xf>
    <xf numFmtId="175" fontId="7" fillId="24" borderId="19" xfId="37" applyNumberFormat="1" applyFont="1" applyFill="1" applyBorder="1" applyProtection="1">
      <protection hidden="1"/>
    </xf>
    <xf numFmtId="37" fontId="11" fillId="24" borderId="13" xfId="37" applyNumberFormat="1" applyFont="1" applyFill="1" applyBorder="1" applyProtection="1">
      <protection hidden="1"/>
    </xf>
    <xf numFmtId="175" fontId="11" fillId="24" borderId="18" xfId="40" applyNumberFormat="1" applyFont="1" applyFill="1" applyBorder="1" applyProtection="1">
      <protection hidden="1"/>
    </xf>
    <xf numFmtId="175" fontId="11" fillId="24" borderId="15" xfId="37" applyNumberFormat="1" applyFont="1" applyFill="1" applyBorder="1" applyProtection="1">
      <protection hidden="1"/>
    </xf>
    <xf numFmtId="37" fontId="11" fillId="24" borderId="27" xfId="37" applyFont="1" applyFill="1" applyBorder="1" applyAlignment="1" applyProtection="1">
      <alignment horizontal="center" vertical="center" wrapText="1"/>
      <protection hidden="1"/>
    </xf>
    <xf numFmtId="37" fontId="11" fillId="24" borderId="0" xfId="37" applyFont="1" applyFill="1" applyBorder="1" applyAlignment="1" applyProtection="1">
      <alignment horizontal="center" vertical="center" wrapText="1"/>
      <protection hidden="1"/>
    </xf>
    <xf numFmtId="175" fontId="44" fillId="24" borderId="10" xfId="106" applyNumberFormat="1" applyFont="1" applyFill="1" applyBorder="1" applyAlignment="1" applyProtection="1">
      <alignment horizontal="center" vertical="center" wrapText="1"/>
      <protection hidden="1"/>
    </xf>
    <xf numFmtId="0" fontId="11" fillId="24" borderId="61" xfId="106" applyFont="1" applyFill="1" applyBorder="1" applyAlignment="1" applyProtection="1">
      <alignment horizontal="center" vertical="center" wrapText="1"/>
      <protection hidden="1"/>
    </xf>
    <xf numFmtId="175" fontId="11" fillId="24" borderId="61" xfId="106" applyNumberFormat="1" applyFont="1" applyFill="1" applyBorder="1" applyAlignment="1" applyProtection="1">
      <alignment horizontal="center" vertical="center" wrapText="1"/>
      <protection hidden="1"/>
    </xf>
    <xf numFmtId="175" fontId="44" fillId="24" borderId="27" xfId="106" applyNumberFormat="1" applyFont="1" applyFill="1" applyBorder="1" applyAlignment="1" applyProtection="1">
      <alignment horizontal="center" vertical="center" wrapText="1"/>
      <protection hidden="1"/>
    </xf>
    <xf numFmtId="0" fontId="11" fillId="24" borderId="0" xfId="106" applyFont="1" applyFill="1" applyBorder="1" applyAlignment="1" applyProtection="1">
      <alignment horizontal="center" vertical="center" wrapText="1"/>
      <protection hidden="1"/>
    </xf>
    <xf numFmtId="175" fontId="11" fillId="24" borderId="0" xfId="106" applyNumberFormat="1" applyFont="1" applyFill="1" applyBorder="1" applyAlignment="1" applyProtection="1">
      <alignment horizontal="center" vertical="center" wrapText="1"/>
      <protection hidden="1"/>
    </xf>
    <xf numFmtId="175" fontId="34" fillId="24" borderId="0" xfId="106" applyNumberFormat="1" applyFont="1" applyFill="1" applyBorder="1" applyAlignment="1" applyProtection="1">
      <alignment horizontal="center" vertical="center" wrapText="1"/>
      <protection hidden="1"/>
    </xf>
    <xf numFmtId="175" fontId="40" fillId="24" borderId="0" xfId="106" applyNumberFormat="1" applyFont="1" applyFill="1" applyAlignment="1" applyProtection="1">
      <alignment horizontal="center" vertical="center" wrapText="1"/>
      <protection hidden="1"/>
    </xf>
    <xf numFmtId="3" fontId="33" fillId="24" borderId="87" xfId="106" applyNumberFormat="1" applyFont="1" applyFill="1" applyBorder="1" applyProtection="1">
      <protection hidden="1"/>
    </xf>
    <xf numFmtId="3" fontId="33" fillId="24" borderId="22" xfId="106" applyNumberFormat="1" applyFont="1" applyFill="1" applyBorder="1" applyProtection="1">
      <protection hidden="1"/>
    </xf>
    <xf numFmtId="3" fontId="67" fillId="24" borderId="0" xfId="106" applyNumberFormat="1" applyFont="1" applyFill="1"/>
    <xf numFmtId="3" fontId="35" fillId="24" borderId="14" xfId="106" applyNumberFormat="1" applyFont="1" applyFill="1" applyBorder="1" applyProtection="1">
      <protection hidden="1"/>
    </xf>
    <xf numFmtId="0" fontId="65" fillId="27" borderId="61" xfId="109" applyFont="1" applyFill="1" applyBorder="1"/>
    <xf numFmtId="43" fontId="65" fillId="27" borderId="61" xfId="110" applyFont="1" applyFill="1" applyBorder="1" applyAlignment="1">
      <alignment horizontal="center" vertical="center"/>
    </xf>
    <xf numFmtId="0" fontId="65" fillId="27" borderId="61" xfId="109" applyFont="1" applyFill="1" applyBorder="1" applyAlignment="1">
      <alignment horizontal="center"/>
    </xf>
    <xf numFmtId="0" fontId="66" fillId="0" borderId="77" xfId="109" applyFont="1" applyBorder="1"/>
    <xf numFmtId="43" fontId="66" fillId="0" borderId="73" xfId="110" applyFont="1" applyBorder="1" applyAlignment="1">
      <alignment horizontal="center"/>
    </xf>
    <xf numFmtId="187" fontId="66" fillId="0" borderId="63" xfId="109" applyNumberFormat="1" applyFont="1" applyBorder="1" applyAlignment="1">
      <alignment horizontal="center"/>
    </xf>
    <xf numFmtId="3" fontId="66" fillId="0" borderId="68" xfId="109" applyNumberFormat="1" applyFont="1" applyBorder="1" applyAlignment="1"/>
    <xf numFmtId="0" fontId="66" fillId="0" borderId="78" xfId="109" applyFont="1" applyBorder="1"/>
    <xf numFmtId="43" fontId="66" fillId="0" borderId="74" xfId="110" applyFont="1" applyBorder="1"/>
    <xf numFmtId="187" fontId="66" fillId="0" borderId="62" xfId="109" applyNumberFormat="1" applyFont="1" applyBorder="1" applyAlignment="1">
      <alignment horizontal="center"/>
    </xf>
    <xf numFmtId="3" fontId="66" fillId="0" borderId="69" xfId="109" applyNumberFormat="1" applyFont="1" applyBorder="1"/>
    <xf numFmtId="0" fontId="66" fillId="0" borderId="78" xfId="109" applyFont="1" applyFill="1" applyBorder="1"/>
    <xf numFmtId="43" fontId="66" fillId="0" borderId="74" xfId="110" applyFont="1" applyFill="1" applyBorder="1" applyAlignment="1" applyProtection="1"/>
    <xf numFmtId="43" fontId="69" fillId="0" borderId="74" xfId="110" applyFont="1" applyBorder="1" applyAlignment="1">
      <alignment vertical="center"/>
    </xf>
    <xf numFmtId="0" fontId="66" fillId="24" borderId="78" xfId="109" applyFont="1" applyFill="1" applyBorder="1"/>
    <xf numFmtId="43" fontId="66" fillId="24" borderId="74" xfId="110" applyFont="1" applyFill="1" applyBorder="1"/>
    <xf numFmtId="43" fontId="61" fillId="0" borderId="74" xfId="110" applyFont="1" applyBorder="1"/>
    <xf numFmtId="0" fontId="63" fillId="0" borderId="78" xfId="109" applyFont="1" applyFill="1" applyBorder="1"/>
    <xf numFmtId="0" fontId="66" fillId="0" borderId="79" xfId="109" applyFont="1" applyBorder="1"/>
    <xf numFmtId="43" fontId="66" fillId="0" borderId="75" xfId="110" applyFont="1" applyBorder="1"/>
    <xf numFmtId="3" fontId="66" fillId="0" borderId="70" xfId="109" applyNumberFormat="1" applyFont="1" applyBorder="1"/>
    <xf numFmtId="0" fontId="65" fillId="28" borderId="72" xfId="109" applyFont="1" applyFill="1" applyBorder="1"/>
    <xf numFmtId="43" fontId="65" fillId="28" borderId="76" xfId="110" applyFont="1" applyFill="1" applyBorder="1"/>
    <xf numFmtId="187" fontId="65" fillId="28" borderId="67" xfId="109" applyNumberFormat="1" applyFont="1" applyFill="1" applyBorder="1"/>
    <xf numFmtId="3" fontId="65" fillId="28" borderId="71" xfId="109" applyNumberFormat="1" applyFont="1" applyFill="1" applyBorder="1"/>
    <xf numFmtId="0" fontId="66" fillId="0" borderId="0" xfId="109" applyFont="1"/>
    <xf numFmtId="43" fontId="66" fillId="0" borderId="0" xfId="110" applyFont="1"/>
    <xf numFmtId="0" fontId="65" fillId="28" borderId="30" xfId="109" applyFont="1" applyFill="1" applyBorder="1"/>
    <xf numFmtId="43" fontId="65" fillId="0" borderId="33" xfId="110" applyFont="1" applyBorder="1"/>
    <xf numFmtId="0" fontId="65" fillId="28" borderId="66" xfId="109" applyFont="1" applyFill="1" applyBorder="1"/>
    <xf numFmtId="43" fontId="65" fillId="0" borderId="66" xfId="110" applyFont="1" applyBorder="1"/>
    <xf numFmtId="38" fontId="7" fillId="0" borderId="61" xfId="33" applyNumberFormat="1" applyFont="1" applyFill="1" applyBorder="1" applyAlignment="1">
      <alignment vertical="center" wrapText="1"/>
    </xf>
    <xf numFmtId="38" fontId="62" fillId="24" borderId="92" xfId="102" applyNumberFormat="1" applyFont="1" applyFill="1" applyBorder="1"/>
    <xf numFmtId="38" fontId="63" fillId="24" borderId="22" xfId="102" applyNumberFormat="1" applyFont="1" applyFill="1" applyBorder="1"/>
    <xf numFmtId="38" fontId="63" fillId="24" borderId="90" xfId="102" applyNumberFormat="1" applyFont="1" applyFill="1" applyBorder="1"/>
    <xf numFmtId="38" fontId="63" fillId="24" borderId="69" xfId="102" applyNumberFormat="1" applyFont="1" applyFill="1" applyBorder="1"/>
    <xf numFmtId="38" fontId="64" fillId="0" borderId="22" xfId="113" applyNumberFormat="1" applyFont="1" applyBorder="1"/>
    <xf numFmtId="38" fontId="63" fillId="24" borderId="70" xfId="102" applyNumberFormat="1" applyFont="1" applyFill="1" applyBorder="1"/>
    <xf numFmtId="44" fontId="66" fillId="24" borderId="0" xfId="114" applyFont="1" applyFill="1" applyAlignment="1">
      <alignment horizontal="left"/>
    </xf>
    <xf numFmtId="0" fontId="11" fillId="0" borderId="61" xfId="53" applyFont="1" applyBorder="1" applyAlignment="1">
      <alignment horizontal="center"/>
    </xf>
    <xf numFmtId="0" fontId="11" fillId="0" borderId="0" xfId="53" applyFont="1" applyAlignment="1">
      <alignment horizontal="center" vertical="center"/>
    </xf>
    <xf numFmtId="183" fontId="11" fillId="0" borderId="0" xfId="51" applyNumberFormat="1" applyFont="1" applyAlignment="1">
      <alignment horizontal="center"/>
    </xf>
    <xf numFmtId="183" fontId="7" fillId="0" borderId="60" xfId="51" applyNumberFormat="1" applyFont="1" applyBorder="1" applyAlignment="1">
      <alignment horizontal="center"/>
    </xf>
    <xf numFmtId="183" fontId="11" fillId="0" borderId="35" xfId="51" applyNumberFormat="1" applyFont="1" applyBorder="1" applyAlignment="1">
      <alignment horizontal="center"/>
    </xf>
    <xf numFmtId="183" fontId="11" fillId="0" borderId="36" xfId="51" applyNumberFormat="1" applyFont="1" applyBorder="1" applyAlignment="1">
      <alignment horizontal="center"/>
    </xf>
    <xf numFmtId="183" fontId="11" fillId="0" borderId="37" xfId="51" applyNumberFormat="1" applyFont="1" applyBorder="1" applyAlignment="1">
      <alignment horizontal="center"/>
    </xf>
    <xf numFmtId="0" fontId="58" fillId="29" borderId="80" xfId="0" applyFont="1" applyFill="1" applyBorder="1" applyAlignment="1" applyProtection="1">
      <alignment horizontal="center" vertical="center" wrapText="1"/>
    </xf>
    <xf numFmtId="37" fontId="7" fillId="24" borderId="0" xfId="37" applyFont="1" applyFill="1" applyAlignment="1" applyProtection="1">
      <alignment horizontal="left" vertical="top" wrapText="1"/>
      <protection hidden="1"/>
    </xf>
    <xf numFmtId="0" fontId="45" fillId="0" borderId="28" xfId="0" applyFont="1" applyBorder="1" applyAlignment="1">
      <alignment horizontal="center"/>
    </xf>
    <xf numFmtId="37" fontId="45" fillId="0" borderId="28" xfId="37" applyFont="1" applyBorder="1" applyAlignment="1" applyProtection="1">
      <alignment horizontal="center"/>
      <protection hidden="1"/>
    </xf>
    <xf numFmtId="37" fontId="11" fillId="24" borderId="27" xfId="37" applyFont="1" applyFill="1" applyBorder="1" applyAlignment="1" applyProtection="1">
      <alignment horizontal="center" vertical="center" wrapText="1"/>
      <protection hidden="1"/>
    </xf>
    <xf numFmtId="37" fontId="11" fillId="24" borderId="0" xfId="37" applyFont="1" applyFill="1" applyBorder="1" applyAlignment="1" applyProtection="1">
      <alignment horizontal="center" vertical="center" wrapText="1"/>
      <protection hidden="1"/>
    </xf>
    <xf numFmtId="37" fontId="11" fillId="24" borderId="33" xfId="37" applyFont="1" applyFill="1" applyBorder="1" applyAlignment="1" applyProtection="1">
      <alignment horizontal="center" vertical="center" wrapText="1"/>
      <protection hidden="1"/>
    </xf>
    <xf numFmtId="37" fontId="11" fillId="24" borderId="41" xfId="37" applyFont="1" applyFill="1" applyBorder="1" applyAlignment="1" applyProtection="1">
      <alignment horizontal="center" vertical="center" wrapText="1"/>
      <protection hidden="1"/>
    </xf>
    <xf numFmtId="37" fontId="49" fillId="24" borderId="0" xfId="37" applyFont="1" applyFill="1" applyAlignment="1" applyProtection="1">
      <alignment horizontal="center" vertical="center" wrapText="1"/>
      <protection hidden="1"/>
    </xf>
    <xf numFmtId="37" fontId="7" fillId="24" borderId="0" xfId="37" applyFont="1" applyFill="1" applyAlignment="1" applyProtection="1">
      <alignment horizontal="center" vertical="center" wrapText="1"/>
      <protection hidden="1"/>
    </xf>
    <xf numFmtId="49" fontId="47" fillId="24" borderId="30" xfId="54" applyNumberFormat="1" applyFont="1" applyFill="1" applyBorder="1" applyAlignment="1" applyProtection="1">
      <alignment horizontal="center" vertical="center" wrapText="1"/>
      <protection hidden="1"/>
    </xf>
    <xf numFmtId="49" fontId="11" fillId="24" borderId="31" xfId="54" applyNumberFormat="1" applyFont="1" applyFill="1" applyBorder="1" applyAlignment="1" applyProtection="1">
      <alignment horizontal="center" vertical="center" wrapText="1"/>
      <protection hidden="1"/>
    </xf>
    <xf numFmtId="37" fontId="11" fillId="24" borderId="30" xfId="37" applyFont="1" applyFill="1" applyBorder="1" applyAlignment="1" applyProtection="1">
      <alignment horizontal="center" vertical="center" wrapText="1"/>
      <protection hidden="1"/>
    </xf>
    <xf numFmtId="37" fontId="11" fillId="24" borderId="31" xfId="37" applyFont="1" applyFill="1" applyBorder="1" applyAlignment="1" applyProtection="1">
      <alignment horizontal="center" vertical="center" wrapText="1"/>
      <protection hidden="1"/>
    </xf>
    <xf numFmtId="49" fontId="47" fillId="24" borderId="31" xfId="54" applyNumberFormat="1" applyFont="1" applyFill="1" applyBorder="1" applyAlignment="1" applyProtection="1">
      <alignment horizontal="center" vertical="center" wrapText="1"/>
      <protection hidden="1"/>
    </xf>
    <xf numFmtId="37" fontId="11" fillId="24" borderId="32" xfId="37" applyFont="1" applyFill="1" applyBorder="1" applyAlignment="1" applyProtection="1">
      <alignment horizontal="center" vertical="center" wrapText="1"/>
      <protection hidden="1"/>
    </xf>
    <xf numFmtId="37" fontId="11" fillId="24" borderId="40" xfId="37" applyFont="1" applyFill="1" applyBorder="1" applyAlignment="1" applyProtection="1">
      <alignment horizontal="center" vertical="center" wrapText="1"/>
      <protection hidden="1"/>
    </xf>
    <xf numFmtId="37" fontId="46" fillId="24" borderId="0" xfId="37" applyFont="1" applyFill="1" applyAlignment="1" applyProtection="1">
      <alignment horizontal="center" wrapText="1"/>
      <protection hidden="1"/>
    </xf>
    <xf numFmtId="37" fontId="48" fillId="24" borderId="0" xfId="37" applyFont="1" applyFill="1" applyAlignment="1" applyProtection="1">
      <alignment horizontal="center" wrapText="1"/>
      <protection hidden="1"/>
    </xf>
    <xf numFmtId="37" fontId="45" fillId="24" borderId="28" xfId="37" applyFont="1" applyFill="1" applyBorder="1" applyAlignment="1" applyProtection="1">
      <alignment horizontal="center" vertical="center"/>
      <protection hidden="1"/>
    </xf>
    <xf numFmtId="37" fontId="7" fillId="24" borderId="28" xfId="37" applyFont="1" applyFill="1" applyBorder="1" applyAlignment="1" applyProtection="1">
      <alignment horizontal="center" vertical="center"/>
      <protection hidden="1"/>
    </xf>
    <xf numFmtId="37" fontId="45" fillId="24" borderId="28" xfId="37" applyFont="1" applyFill="1" applyBorder="1" applyAlignment="1" applyProtection="1">
      <alignment horizontal="center" vertical="center" wrapText="1"/>
      <protection hidden="1"/>
    </xf>
    <xf numFmtId="0" fontId="7" fillId="24" borderId="0" xfId="106" applyFill="1" applyBorder="1" applyAlignment="1">
      <alignment horizontal="center" vertical="center"/>
    </xf>
    <xf numFmtId="0" fontId="11" fillId="24" borderId="60" xfId="106" applyFont="1" applyFill="1" applyBorder="1" applyAlignment="1">
      <alignment horizontal="center" vertical="center"/>
    </xf>
    <xf numFmtId="0" fontId="11" fillId="24" borderId="60" xfId="106" applyFont="1" applyFill="1" applyBorder="1" applyAlignment="1">
      <alignment horizontal="center"/>
    </xf>
    <xf numFmtId="0" fontId="7" fillId="24" borderId="0" xfId="106" applyFill="1" applyAlignment="1">
      <alignment horizontal="center" vertical="center"/>
    </xf>
    <xf numFmtId="0" fontId="11" fillId="24" borderId="0" xfId="106" applyFont="1" applyFill="1" applyBorder="1" applyAlignment="1">
      <alignment horizontal="center" vertical="center"/>
    </xf>
    <xf numFmtId="0" fontId="11" fillId="24" borderId="0" xfId="106" applyFont="1" applyFill="1" applyBorder="1" applyAlignment="1">
      <alignment horizontal="center"/>
    </xf>
    <xf numFmtId="0" fontId="65" fillId="27" borderId="61" xfId="109" applyNumberFormat="1" applyFont="1" applyFill="1" applyBorder="1" applyAlignment="1">
      <alignment horizontal="center"/>
    </xf>
    <xf numFmtId="0" fontId="68" fillId="27" borderId="64" xfId="108" applyNumberFormat="1" applyFont="1" applyFill="1" applyBorder="1" applyAlignment="1">
      <alignment horizontal="center"/>
    </xf>
    <xf numFmtId="0" fontId="68" fillId="27" borderId="65" xfId="108" applyNumberFormat="1" applyFont="1" applyFill="1" applyBorder="1" applyAlignment="1">
      <alignment horizontal="center"/>
    </xf>
    <xf numFmtId="183" fontId="70" fillId="24" borderId="0" xfId="102" applyNumberFormat="1" applyFont="1" applyFill="1" applyAlignment="1">
      <alignment horizontal="center"/>
    </xf>
  </cellXfs>
  <cellStyles count="115">
    <cellStyle name="=C:\WINNT\SYSTEM32\COMMAND.COM" xfId="57"/>
    <cellStyle name="20% - Énfasis1" xfId="1" builtinId="30" customBuiltin="1"/>
    <cellStyle name="20% - Énfasis1 2" xfId="58"/>
    <cellStyle name="20% - Énfasis2" xfId="2" builtinId="34" customBuiltin="1"/>
    <cellStyle name="20% - Énfasis2 2" xfId="59"/>
    <cellStyle name="20% - Énfasis3" xfId="3" builtinId="38" customBuiltin="1"/>
    <cellStyle name="20% - Énfasis3 2" xfId="60"/>
    <cellStyle name="20% - Énfasis4" xfId="4" builtinId="42" customBuiltin="1"/>
    <cellStyle name="20% - Énfasis4 2" xfId="61"/>
    <cellStyle name="20% - Énfasis5" xfId="5" builtinId="46" customBuiltin="1"/>
    <cellStyle name="20% - Énfasis5 2" xfId="62"/>
    <cellStyle name="20% - Énfasis6" xfId="6" builtinId="50" customBuiltin="1"/>
    <cellStyle name="20% - Énfasis6 2" xfId="63"/>
    <cellStyle name="40% - Énfasis1" xfId="7" builtinId="31" customBuiltin="1"/>
    <cellStyle name="40% - Énfasis1 2" xfId="64"/>
    <cellStyle name="40% - Énfasis2" xfId="8" builtinId="35" customBuiltin="1"/>
    <cellStyle name="40% - Énfasis2 2" xfId="65"/>
    <cellStyle name="40% - Énfasis3" xfId="9" builtinId="39" customBuiltin="1"/>
    <cellStyle name="40% - Énfasis3 2" xfId="66"/>
    <cellStyle name="40% - Énfasis4" xfId="10" builtinId="43" customBuiltin="1"/>
    <cellStyle name="40% - Énfasis4 2" xfId="67"/>
    <cellStyle name="40% - Énfasis5" xfId="11" builtinId="47" customBuiltin="1"/>
    <cellStyle name="40% - Énfasis5 2" xfId="68"/>
    <cellStyle name="40% - Énfasis6" xfId="12" builtinId="51" customBuiltin="1"/>
    <cellStyle name="40% - Énfasis6 2" xfId="69"/>
    <cellStyle name="60% - Énfasis1" xfId="13" builtinId="32" customBuiltin="1"/>
    <cellStyle name="60% - Énfasis1 2" xfId="70"/>
    <cellStyle name="60% - Énfasis2" xfId="14" builtinId="36" customBuiltin="1"/>
    <cellStyle name="60% - Énfasis2 2" xfId="71"/>
    <cellStyle name="60% - Énfasis3" xfId="15" builtinId="40" customBuiltin="1"/>
    <cellStyle name="60% - Énfasis3 2" xfId="72"/>
    <cellStyle name="60% - Énfasis4" xfId="16" builtinId="44" customBuiltin="1"/>
    <cellStyle name="60% - Énfasis4 2" xfId="73"/>
    <cellStyle name="60% - Énfasis5" xfId="17" builtinId="48" customBuiltin="1"/>
    <cellStyle name="60% - Énfasis5 2" xfId="74"/>
    <cellStyle name="60% - Énfasis6" xfId="18" builtinId="52" customBuiltin="1"/>
    <cellStyle name="60% - Énfasis6 2" xfId="75"/>
    <cellStyle name="Buena" xfId="19" builtinId="26" customBuiltin="1"/>
    <cellStyle name="Buena 2" xfId="76"/>
    <cellStyle name="Buena 3" xfId="108"/>
    <cellStyle name="Cálculo" xfId="20" builtinId="22" customBuiltin="1"/>
    <cellStyle name="Cálculo 2" xfId="77"/>
    <cellStyle name="Celda de comprobación" xfId="21" builtinId="23" customBuiltin="1"/>
    <cellStyle name="Celda de comprobación 2" xfId="78"/>
    <cellStyle name="Celda vinculada" xfId="22" builtinId="24" customBuiltin="1"/>
    <cellStyle name="Celda vinculada 2" xfId="79"/>
    <cellStyle name="Encabezado 1" xfId="46" builtinId="16" customBuiltin="1"/>
    <cellStyle name="Encabezado 4" xfId="23" builtinId="19" customBuiltin="1"/>
    <cellStyle name="Encabezado 4 2" xfId="80"/>
    <cellStyle name="Énfasis1" xfId="24" builtinId="29" customBuiltin="1"/>
    <cellStyle name="Énfasis1 2" xfId="81"/>
    <cellStyle name="Énfasis2" xfId="25" builtinId="33" customBuiltin="1"/>
    <cellStyle name="Énfasis2 2" xfId="82"/>
    <cellStyle name="Énfasis3" xfId="26" builtinId="37" customBuiltin="1"/>
    <cellStyle name="Énfasis3 2" xfId="83"/>
    <cellStyle name="Énfasis4" xfId="27" builtinId="41" customBuiltin="1"/>
    <cellStyle name="Énfasis4 2" xfId="84"/>
    <cellStyle name="Énfasis5" xfId="28" builtinId="45" customBuiltin="1"/>
    <cellStyle name="Énfasis5 2" xfId="85"/>
    <cellStyle name="Énfasis6" xfId="29" builtinId="49" customBuiltin="1"/>
    <cellStyle name="Énfasis6 2" xfId="86"/>
    <cellStyle name="Entrada" xfId="30" builtinId="20" customBuiltin="1"/>
    <cellStyle name="Entrada 2" xfId="87"/>
    <cellStyle name="Euro" xfId="31"/>
    <cellStyle name="Euro 2" xfId="88"/>
    <cellStyle name="Incorrecto" xfId="32" builtinId="27" customBuiltin="1"/>
    <cellStyle name="Incorrecto 2" xfId="89"/>
    <cellStyle name="Millares" xfId="33" builtinId="3"/>
    <cellStyle name="Millares [0] 2" xfId="90"/>
    <cellStyle name="Millares 12" xfId="105"/>
    <cellStyle name="Millares 2" xfId="51"/>
    <cellStyle name="Millares 2 2" xfId="54"/>
    <cellStyle name="Millares 2 2 2" xfId="102"/>
    <cellStyle name="Millares 3" xfId="52"/>
    <cellStyle name="Millares 4" xfId="110"/>
    <cellStyle name="Moneda 2" xfId="114"/>
    <cellStyle name="Neutral" xfId="34" builtinId="28" customBuiltin="1"/>
    <cellStyle name="Neutral 2" xfId="91"/>
    <cellStyle name="Normal" xfId="0" builtinId="0"/>
    <cellStyle name="Normal 2" xfId="35"/>
    <cellStyle name="Normal 2 2" xfId="103"/>
    <cellStyle name="Normal 2 3" xfId="106"/>
    <cellStyle name="Normal 3" xfId="36"/>
    <cellStyle name="Normal 4" xfId="53"/>
    <cellStyle name="Normal 5" xfId="101"/>
    <cellStyle name="Normal 6" xfId="104"/>
    <cellStyle name="Normal 7" xfId="109"/>
    <cellStyle name="Normal 8" xfId="111"/>
    <cellStyle name="Normal 9" xfId="113"/>
    <cellStyle name="Normal_FGPAGO95" xfId="37"/>
    <cellStyle name="Notas" xfId="38" builtinId="10" customBuiltin="1"/>
    <cellStyle name="Notas 2" xfId="92"/>
    <cellStyle name="PESOS" xfId="39"/>
    <cellStyle name="PESOS 2" xfId="112"/>
    <cellStyle name="Porcentaje" xfId="40" builtinId="5"/>
    <cellStyle name="Porcentaje 2" xfId="107"/>
    <cellStyle name="Porcentual 2" xfId="41"/>
    <cellStyle name="Porcentual 3" xfId="55"/>
    <cellStyle name="Porcentual 4" xfId="56"/>
    <cellStyle name="Salida" xfId="42" builtinId="21" customBuiltin="1"/>
    <cellStyle name="Salida 2" xfId="93"/>
    <cellStyle name="Texto de advertencia" xfId="43" builtinId="11" customBuiltin="1"/>
    <cellStyle name="Texto de advertencia 2" xfId="94"/>
    <cellStyle name="Texto explicativo" xfId="44" builtinId="53" customBuiltin="1"/>
    <cellStyle name="Texto explicativo 2" xfId="95"/>
    <cellStyle name="Título" xfId="45" builtinId="15" customBuiltin="1"/>
    <cellStyle name="Título 1 2" xfId="96"/>
    <cellStyle name="Título 2" xfId="47" builtinId="17" customBuiltin="1"/>
    <cellStyle name="Título 2 2" xfId="97"/>
    <cellStyle name="Título 3" xfId="48" builtinId="18" customBuiltin="1"/>
    <cellStyle name="Título 3 2" xfId="98"/>
    <cellStyle name="Título 4" xfId="99"/>
    <cellStyle name="Total" xfId="49" builtinId="25" customBuiltin="1"/>
    <cellStyle name="Total 2" xfId="100"/>
    <cellStyle name="UDI´s" xfId="50"/>
  </cellStyles>
  <dxfs count="1">
    <dxf>
      <fill>
        <gradientFill degree="180">
          <stop position="0">
            <color theme="0"/>
          </stop>
          <stop position="1">
            <color theme="9" tint="-0.25098422193060094"/>
          </stop>
        </gradientFill>
      </fill>
    </dxf>
  </dxfs>
  <tableStyles count="0" defaultTableStyle="TableStyleMedium9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I~1/CONFIG~1/Temp/C.Lotus.Notes.Data/CUADERNOS/2002/SEPTIEMBRE/PERFIL%201997-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82924/AppData/Local/Microsoft/Windows/Temporary%20Internet%20Files/Content.Outlook/HC2V6S0S/Base%20de%20formatos%202019_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82924/AppData/Local/Microsoft/Windows/Temporary%20Internet%20Files/Content.Outlook/HC2V6S0S/PREDIAL2018INFORMACIONCOMPLETARORDEN%20NL%20(002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gresos\excel\2001\Noviembre\Techos%20Redistribuido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IEPSGYD%20FEBRERO%20Part%20Fed%20%202021%20UCEF%20NL%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64017/Desktop/AJUSTE%20SEMESTRAL%202020/ajuste%20semestr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. LLegadas"/>
      <sheetName val="SumP"/>
      <sheetName val="SumA"/>
      <sheetName val="FORMATO 002"/>
      <sheetName val="Formato 001"/>
      <sheetName val="FORMATO 002 (2)"/>
      <sheetName val="datos predial"/>
      <sheetName val="FORMATO 002 (3)"/>
      <sheetName val="FORMATO 009 (3)"/>
      <sheetName val="FORMATO 009 (2)"/>
      <sheetName val="FORMATO 003"/>
      <sheetName val="FORMATO 004"/>
      <sheetName val="FORMATO 004 (2)"/>
      <sheetName val="FORMATO 005"/>
      <sheetName val="FORMATO 006"/>
      <sheetName val="FORMATO 007"/>
      <sheetName val="FORMATO 009"/>
      <sheetName val="FORMATO 008"/>
      <sheetName val="datos agua"/>
      <sheetName val="FORMATO 010"/>
      <sheetName val="FORMATO 011"/>
      <sheetName val="FORMATO 011 (2)"/>
      <sheetName val="FORMATO 012"/>
      <sheetName val="FORMATO 013"/>
      <sheetName val="FORMATO 014"/>
      <sheetName val="Compendio de nomb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C2" t="str">
            <v>Aguascalientes</v>
          </cell>
        </row>
        <row r="3">
          <cell r="C3" t="str">
            <v>Baja California</v>
          </cell>
        </row>
        <row r="4">
          <cell r="C4" t="str">
            <v>Baja California Sur</v>
          </cell>
        </row>
        <row r="5">
          <cell r="C5" t="str">
            <v>Campeche</v>
          </cell>
        </row>
        <row r="6">
          <cell r="C6" t="str">
            <v>Chiapas</v>
          </cell>
        </row>
        <row r="7">
          <cell r="C7" t="str">
            <v>Chihuahua</v>
          </cell>
        </row>
        <row r="8">
          <cell r="C8" t="str">
            <v>Ciudad de México</v>
          </cell>
        </row>
        <row r="9">
          <cell r="C9" t="str">
            <v>Coahuila de Zaragoza</v>
          </cell>
        </row>
        <row r="10">
          <cell r="C10" t="str">
            <v>Colima</v>
          </cell>
        </row>
        <row r="11">
          <cell r="C11" t="str">
            <v>Durango</v>
          </cell>
        </row>
        <row r="12">
          <cell r="C12" t="str">
            <v>Guanajuato</v>
          </cell>
        </row>
        <row r="13">
          <cell r="C13" t="str">
            <v>Guerrero</v>
          </cell>
        </row>
        <row r="14">
          <cell r="C14" t="str">
            <v>Hidalgo</v>
          </cell>
        </row>
        <row r="15">
          <cell r="C15" t="str">
            <v>Jalisco</v>
          </cell>
        </row>
        <row r="16">
          <cell r="C16" t="str">
            <v>México</v>
          </cell>
        </row>
        <row r="17">
          <cell r="C17" t="str">
            <v>Michoacán de Ocampo</v>
          </cell>
        </row>
        <row r="18">
          <cell r="C18" t="str">
            <v>Morelos</v>
          </cell>
        </row>
        <row r="19">
          <cell r="C19" t="str">
            <v>Nayarit</v>
          </cell>
        </row>
        <row r="20">
          <cell r="C20" t="str">
            <v>Nuevo León</v>
          </cell>
        </row>
        <row r="21">
          <cell r="C21" t="str">
            <v>Oaxaca</v>
          </cell>
        </row>
        <row r="22">
          <cell r="C22" t="str">
            <v>Puebla</v>
          </cell>
        </row>
        <row r="23">
          <cell r="C23" t="str">
            <v>Querétaro</v>
          </cell>
        </row>
        <row r="24">
          <cell r="C24" t="str">
            <v>Quintana Roo</v>
          </cell>
        </row>
        <row r="25">
          <cell r="C25" t="str">
            <v>San Luis Potosí</v>
          </cell>
        </row>
        <row r="26">
          <cell r="C26" t="str">
            <v>Sinaloa</v>
          </cell>
        </row>
        <row r="27">
          <cell r="C27" t="str">
            <v>Sonora</v>
          </cell>
        </row>
        <row r="28">
          <cell r="C28" t="str">
            <v>Tabasco</v>
          </cell>
        </row>
        <row r="29">
          <cell r="C29" t="str">
            <v>Tamaulipas</v>
          </cell>
        </row>
        <row r="30">
          <cell r="C30" t="str">
            <v>Tlaxcala</v>
          </cell>
        </row>
        <row r="31">
          <cell r="C31" t="str">
            <v>Veracruz de Ignacio de la Llave</v>
          </cell>
        </row>
        <row r="32">
          <cell r="C32" t="str">
            <v>Yucatán</v>
          </cell>
        </row>
        <row r="33">
          <cell r="C33" t="str">
            <v>Zacatecas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PH - 1-2-3"/>
      <sheetName val="IMPORTE"/>
      <sheetName val="DESCUENTOS"/>
      <sheetName val="NETO"/>
      <sheetName val="EXPEDIENTES"/>
      <sheetName val="fact 2018"/>
      <sheetName val="AÑO ANT"/>
      <sheetName val="COMP NOMINAL"/>
      <sheetName val="COMP %"/>
      <sheetName val="seleccion"/>
      <sheetName val="FACTURACIÓN"/>
    </sheetNames>
    <sheetDataSet>
      <sheetData sheetId="0" refreshError="1"/>
      <sheetData sheetId="1">
        <row r="3">
          <cell r="A3" t="str">
            <v>ABASOLO</v>
          </cell>
        </row>
        <row r="4">
          <cell r="A4" t="str">
            <v>AGUALEGUAS</v>
          </cell>
        </row>
        <row r="5">
          <cell r="A5" t="str">
            <v>ALDAMAS, LOS</v>
          </cell>
        </row>
        <row r="6">
          <cell r="A6" t="str">
            <v>ALLENDE</v>
          </cell>
        </row>
        <row r="7">
          <cell r="A7" t="str">
            <v>ANAHUAC</v>
          </cell>
        </row>
        <row r="8">
          <cell r="A8" t="str">
            <v>APODACA</v>
          </cell>
        </row>
        <row r="9">
          <cell r="A9" t="str">
            <v>ARAMBERRI</v>
          </cell>
        </row>
        <row r="10">
          <cell r="A10" t="str">
            <v>BUSTAMANTE</v>
          </cell>
        </row>
        <row r="11">
          <cell r="A11" t="str">
            <v>CADEREYTA JIMENEZ</v>
          </cell>
        </row>
        <row r="12">
          <cell r="A12" t="str">
            <v>CARMEN</v>
          </cell>
        </row>
        <row r="13">
          <cell r="A13" t="str">
            <v xml:space="preserve">CERRALVO </v>
          </cell>
        </row>
        <row r="14">
          <cell r="A14" t="str">
            <v>CHINA</v>
          </cell>
        </row>
        <row r="15">
          <cell r="A15" t="str">
            <v>CIENEGA DE FLORES</v>
          </cell>
        </row>
        <row r="16">
          <cell r="A16" t="str">
            <v>DOCTOR ARROYO</v>
          </cell>
        </row>
        <row r="17">
          <cell r="A17" t="str">
            <v>DOCTOR COSS</v>
          </cell>
        </row>
        <row r="18">
          <cell r="A18" t="str">
            <v>DOCTOR GONZALEZ</v>
          </cell>
        </row>
        <row r="19">
          <cell r="A19" t="str">
            <v>GALEANA</v>
          </cell>
        </row>
        <row r="20">
          <cell r="A20" t="str">
            <v>GARCIA</v>
          </cell>
        </row>
        <row r="21">
          <cell r="A21" t="str">
            <v>GENERAL BRAVO</v>
          </cell>
        </row>
        <row r="22">
          <cell r="A22" t="str">
            <v>GENERAL ESCOBEDO</v>
          </cell>
        </row>
        <row r="23">
          <cell r="A23" t="str">
            <v>GENERAL TERAN</v>
          </cell>
        </row>
        <row r="24">
          <cell r="A24" t="str">
            <v>GENERAL TREVIÑO</v>
          </cell>
        </row>
        <row r="25">
          <cell r="A25" t="str">
            <v>GENERAL ZARAGOZA</v>
          </cell>
        </row>
        <row r="26">
          <cell r="A26" t="str">
            <v>GENERAL ZUAZUA</v>
          </cell>
        </row>
        <row r="27">
          <cell r="A27" t="str">
            <v>GUADALUPE</v>
          </cell>
        </row>
        <row r="28">
          <cell r="A28" t="str">
            <v>HERRERAS</v>
          </cell>
        </row>
        <row r="29">
          <cell r="A29" t="str">
            <v>HIDALGO</v>
          </cell>
        </row>
        <row r="30">
          <cell r="A30" t="str">
            <v>HIGUERAS</v>
          </cell>
        </row>
        <row r="31">
          <cell r="A31" t="str">
            <v>HUALAHUISES</v>
          </cell>
        </row>
        <row r="32">
          <cell r="A32" t="str">
            <v>ITURBIDE</v>
          </cell>
        </row>
        <row r="33">
          <cell r="A33" t="str">
            <v>JUAREZ</v>
          </cell>
        </row>
        <row r="34">
          <cell r="A34" t="str">
            <v>LAMPAZOS DE NARANJO</v>
          </cell>
        </row>
        <row r="35">
          <cell r="A35" t="str">
            <v>LINARES</v>
          </cell>
        </row>
        <row r="36">
          <cell r="A36" t="str">
            <v>MARIN</v>
          </cell>
        </row>
        <row r="37">
          <cell r="A37" t="str">
            <v>MELCHOR OCAMPO</v>
          </cell>
        </row>
        <row r="38">
          <cell r="A38" t="str">
            <v>MIER Y NORIEGA</v>
          </cell>
        </row>
        <row r="39">
          <cell r="A39" t="str">
            <v>MINA</v>
          </cell>
        </row>
        <row r="40">
          <cell r="A40" t="str">
            <v>MONTEMORELOS</v>
          </cell>
        </row>
        <row r="41">
          <cell r="A41" t="str">
            <v>MONTERREY</v>
          </cell>
        </row>
        <row r="42">
          <cell r="A42" t="str">
            <v>PARAS</v>
          </cell>
        </row>
        <row r="43">
          <cell r="A43" t="str">
            <v>PESQUERIA</v>
          </cell>
        </row>
        <row r="44">
          <cell r="A44" t="str">
            <v>RAMONES</v>
          </cell>
        </row>
        <row r="45">
          <cell r="A45" t="str">
            <v>RAYONES</v>
          </cell>
        </row>
        <row r="46">
          <cell r="A46" t="str">
            <v>SABINAS HIDALGO</v>
          </cell>
        </row>
        <row r="47">
          <cell r="A47" t="str">
            <v>SALINAS VICTORIA</v>
          </cell>
        </row>
        <row r="48">
          <cell r="A48" t="str">
            <v>SAN NICOLAS DE LOS GARZA</v>
          </cell>
        </row>
        <row r="49">
          <cell r="A49" t="str">
            <v>SAN PEDRO GARZA GARCIA</v>
          </cell>
        </row>
        <row r="50">
          <cell r="A50" t="str">
            <v>SANTA CATARINA</v>
          </cell>
        </row>
        <row r="51">
          <cell r="A51" t="str">
            <v>SANTIAGO</v>
          </cell>
        </row>
        <row r="52">
          <cell r="A52" t="str">
            <v>VALLECILLO</v>
          </cell>
        </row>
        <row r="53">
          <cell r="A53" t="str">
            <v>VILLALDAMA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"/>
      <sheetName val="TECHO"/>
      <sheetName val="TECHO (2)"/>
      <sheetName val="TECHO (3)"/>
      <sheetName val="TECHO (4)"/>
    </sheetNames>
    <sheetDataSet>
      <sheetData sheetId="0" refreshError="1"/>
      <sheetData sheetId="1" refreshError="1">
        <row r="1">
          <cell r="B1" t="str">
            <v>SPART</v>
          </cell>
          <cell r="C1" t="str">
            <v>SECUNI</v>
          </cell>
          <cell r="D1" t="str">
            <v>CUENTA</v>
          </cell>
          <cell r="E1" t="str">
            <v>SOLIC</v>
          </cell>
          <cell r="F1" t="str">
            <v>SOL01</v>
          </cell>
          <cell r="G1" t="str">
            <v>SOL02</v>
          </cell>
          <cell r="H1" t="str">
            <v>SOL03</v>
          </cell>
          <cell r="I1" t="str">
            <v>SOL04</v>
          </cell>
          <cell r="J1" t="str">
            <v>SOL05</v>
          </cell>
          <cell r="K1" t="str">
            <v>SOL06</v>
          </cell>
          <cell r="L1" t="str">
            <v>SOL07</v>
          </cell>
          <cell r="M1" t="str">
            <v>SOL08</v>
          </cell>
          <cell r="N1" t="str">
            <v>SOL09</v>
          </cell>
          <cell r="O1" t="str">
            <v>SOL10</v>
          </cell>
          <cell r="P1" t="str">
            <v>SOL11</v>
          </cell>
          <cell r="Q1" t="str">
            <v>SOL12</v>
          </cell>
        </row>
        <row r="2">
          <cell r="B2" t="str">
            <v>30100041302</v>
          </cell>
          <cell r="C2" t="str">
            <v>30100</v>
          </cell>
          <cell r="D2">
            <v>1302</v>
          </cell>
          <cell r="E2">
            <v>45000</v>
          </cell>
          <cell r="F2">
            <v>3750</v>
          </cell>
          <cell r="G2">
            <v>3750</v>
          </cell>
          <cell r="H2">
            <v>3750</v>
          </cell>
          <cell r="I2">
            <v>3750</v>
          </cell>
          <cell r="J2">
            <v>3750</v>
          </cell>
          <cell r="K2">
            <v>3750</v>
          </cell>
          <cell r="L2">
            <v>3750</v>
          </cell>
          <cell r="M2">
            <v>3750</v>
          </cell>
          <cell r="N2">
            <v>3750</v>
          </cell>
          <cell r="O2">
            <v>3750</v>
          </cell>
          <cell r="P2">
            <v>3750</v>
          </cell>
          <cell r="Q2">
            <v>3750</v>
          </cell>
        </row>
        <row r="3">
          <cell r="B3" t="str">
            <v>30100042103</v>
          </cell>
          <cell r="C3" t="str">
            <v>30100</v>
          </cell>
          <cell r="D3">
            <v>2103</v>
          </cell>
          <cell r="E3">
            <v>5500</v>
          </cell>
          <cell r="F3">
            <v>458</v>
          </cell>
          <cell r="G3">
            <v>458</v>
          </cell>
          <cell r="H3">
            <v>458</v>
          </cell>
          <cell r="I3">
            <v>458</v>
          </cell>
          <cell r="J3">
            <v>458</v>
          </cell>
          <cell r="K3">
            <v>458</v>
          </cell>
          <cell r="L3">
            <v>458</v>
          </cell>
          <cell r="M3">
            <v>458</v>
          </cell>
          <cell r="N3">
            <v>458</v>
          </cell>
          <cell r="O3">
            <v>458</v>
          </cell>
          <cell r="P3">
            <v>458</v>
          </cell>
          <cell r="Q3">
            <v>462</v>
          </cell>
        </row>
        <row r="4">
          <cell r="B4" t="str">
            <v>30100042201</v>
          </cell>
          <cell r="C4" t="str">
            <v>30100</v>
          </cell>
          <cell r="D4">
            <v>2201</v>
          </cell>
          <cell r="E4">
            <v>12000</v>
          </cell>
          <cell r="F4">
            <v>1000</v>
          </cell>
          <cell r="G4">
            <v>1000</v>
          </cell>
          <cell r="H4">
            <v>1000</v>
          </cell>
          <cell r="I4">
            <v>1000</v>
          </cell>
          <cell r="J4">
            <v>1000</v>
          </cell>
          <cell r="K4">
            <v>1000</v>
          </cell>
          <cell r="L4">
            <v>1000</v>
          </cell>
          <cell r="M4">
            <v>1000</v>
          </cell>
          <cell r="N4">
            <v>1000</v>
          </cell>
          <cell r="O4">
            <v>1000</v>
          </cell>
          <cell r="P4">
            <v>1000</v>
          </cell>
          <cell r="Q4">
            <v>1000</v>
          </cell>
        </row>
        <row r="5">
          <cell r="B5" t="str">
            <v>30100042202</v>
          </cell>
          <cell r="C5" t="str">
            <v>30100</v>
          </cell>
          <cell r="D5">
            <v>2202</v>
          </cell>
          <cell r="E5">
            <v>45000</v>
          </cell>
          <cell r="F5">
            <v>3750</v>
          </cell>
          <cell r="G5">
            <v>3750</v>
          </cell>
          <cell r="H5">
            <v>3750</v>
          </cell>
          <cell r="I5">
            <v>3750</v>
          </cell>
          <cell r="J5">
            <v>3750</v>
          </cell>
          <cell r="K5">
            <v>3750</v>
          </cell>
          <cell r="L5">
            <v>3750</v>
          </cell>
          <cell r="M5">
            <v>3750</v>
          </cell>
          <cell r="N5">
            <v>3750</v>
          </cell>
          <cell r="O5">
            <v>3750</v>
          </cell>
          <cell r="P5">
            <v>3750</v>
          </cell>
          <cell r="Q5">
            <v>3750</v>
          </cell>
        </row>
        <row r="6">
          <cell r="B6" t="str">
            <v>30100042207</v>
          </cell>
          <cell r="C6" t="str">
            <v>30100</v>
          </cell>
          <cell r="D6">
            <v>2207</v>
          </cell>
          <cell r="E6">
            <v>200000</v>
          </cell>
          <cell r="F6">
            <v>16666</v>
          </cell>
          <cell r="G6">
            <v>16666</v>
          </cell>
          <cell r="H6">
            <v>16666</v>
          </cell>
          <cell r="I6">
            <v>16666</v>
          </cell>
          <cell r="J6">
            <v>16666</v>
          </cell>
          <cell r="K6">
            <v>16666</v>
          </cell>
          <cell r="L6">
            <v>16666</v>
          </cell>
          <cell r="M6">
            <v>16666</v>
          </cell>
          <cell r="N6">
            <v>16666</v>
          </cell>
          <cell r="O6">
            <v>16666</v>
          </cell>
          <cell r="P6">
            <v>16666</v>
          </cell>
          <cell r="Q6">
            <v>16674</v>
          </cell>
        </row>
        <row r="7">
          <cell r="B7" t="str">
            <v>30100042208</v>
          </cell>
          <cell r="C7" t="str">
            <v>30100</v>
          </cell>
          <cell r="D7">
            <v>2208</v>
          </cell>
          <cell r="E7">
            <v>3600</v>
          </cell>
          <cell r="F7">
            <v>300</v>
          </cell>
          <cell r="G7">
            <v>300</v>
          </cell>
          <cell r="H7">
            <v>300</v>
          </cell>
          <cell r="I7">
            <v>300</v>
          </cell>
          <cell r="J7">
            <v>300</v>
          </cell>
          <cell r="K7">
            <v>300</v>
          </cell>
          <cell r="L7">
            <v>300</v>
          </cell>
          <cell r="M7">
            <v>300</v>
          </cell>
          <cell r="N7">
            <v>300</v>
          </cell>
          <cell r="O7">
            <v>300</v>
          </cell>
          <cell r="P7">
            <v>300</v>
          </cell>
          <cell r="Q7">
            <v>300</v>
          </cell>
        </row>
        <row r="8">
          <cell r="B8" t="str">
            <v>30100042701</v>
          </cell>
          <cell r="C8" t="str">
            <v>30100</v>
          </cell>
          <cell r="D8">
            <v>2701</v>
          </cell>
          <cell r="E8">
            <v>210000</v>
          </cell>
          <cell r="F8">
            <v>17500</v>
          </cell>
          <cell r="G8">
            <v>17500</v>
          </cell>
          <cell r="H8">
            <v>17500</v>
          </cell>
          <cell r="I8">
            <v>17500</v>
          </cell>
          <cell r="J8">
            <v>17500</v>
          </cell>
          <cell r="K8">
            <v>17500</v>
          </cell>
          <cell r="L8">
            <v>17500</v>
          </cell>
          <cell r="M8">
            <v>17500</v>
          </cell>
          <cell r="N8">
            <v>17500</v>
          </cell>
          <cell r="O8">
            <v>17500</v>
          </cell>
          <cell r="P8">
            <v>17500</v>
          </cell>
          <cell r="Q8">
            <v>17500</v>
          </cell>
        </row>
        <row r="9">
          <cell r="B9" t="str">
            <v>30100042702</v>
          </cell>
          <cell r="C9" t="str">
            <v>30100</v>
          </cell>
          <cell r="D9">
            <v>2702</v>
          </cell>
          <cell r="E9">
            <v>12000</v>
          </cell>
          <cell r="F9">
            <v>1000</v>
          </cell>
          <cell r="G9">
            <v>1000</v>
          </cell>
          <cell r="H9">
            <v>1000</v>
          </cell>
          <cell r="I9">
            <v>1000</v>
          </cell>
          <cell r="J9">
            <v>1000</v>
          </cell>
          <cell r="K9">
            <v>1000</v>
          </cell>
          <cell r="L9">
            <v>1000</v>
          </cell>
          <cell r="M9">
            <v>1000</v>
          </cell>
          <cell r="N9">
            <v>1000</v>
          </cell>
          <cell r="O9">
            <v>1000</v>
          </cell>
          <cell r="P9">
            <v>1000</v>
          </cell>
          <cell r="Q9">
            <v>1000</v>
          </cell>
        </row>
        <row r="10">
          <cell r="B10" t="str">
            <v>30100042705</v>
          </cell>
          <cell r="C10" t="str">
            <v>30100</v>
          </cell>
          <cell r="D10">
            <v>2705</v>
          </cell>
          <cell r="E10">
            <v>24000</v>
          </cell>
          <cell r="F10">
            <v>2000</v>
          </cell>
          <cell r="G10">
            <v>2000</v>
          </cell>
          <cell r="H10">
            <v>2000</v>
          </cell>
          <cell r="I10">
            <v>2000</v>
          </cell>
          <cell r="J10">
            <v>2000</v>
          </cell>
          <cell r="K10">
            <v>2000</v>
          </cell>
          <cell r="L10">
            <v>2000</v>
          </cell>
          <cell r="M10">
            <v>2000</v>
          </cell>
          <cell r="N10">
            <v>2000</v>
          </cell>
          <cell r="O10">
            <v>2000</v>
          </cell>
          <cell r="P10">
            <v>2000</v>
          </cell>
          <cell r="Q10">
            <v>2000</v>
          </cell>
        </row>
        <row r="11">
          <cell r="B11" t="str">
            <v>30100042900</v>
          </cell>
          <cell r="C11" t="str">
            <v>30100</v>
          </cell>
          <cell r="D11">
            <v>2900</v>
          </cell>
          <cell r="E11">
            <v>240000</v>
          </cell>
          <cell r="F11">
            <v>20000</v>
          </cell>
          <cell r="G11">
            <v>20000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  <cell r="M11">
            <v>20000</v>
          </cell>
          <cell r="N11">
            <v>20000</v>
          </cell>
          <cell r="O11">
            <v>20000</v>
          </cell>
          <cell r="P11">
            <v>20000</v>
          </cell>
          <cell r="Q11">
            <v>20000</v>
          </cell>
        </row>
        <row r="12">
          <cell r="B12" t="str">
            <v>30100042907</v>
          </cell>
          <cell r="C12" t="str">
            <v>30100</v>
          </cell>
          <cell r="D12">
            <v>2907</v>
          </cell>
          <cell r="E12">
            <v>606500</v>
          </cell>
          <cell r="F12">
            <v>50541</v>
          </cell>
          <cell r="G12">
            <v>50541</v>
          </cell>
          <cell r="H12">
            <v>50541</v>
          </cell>
          <cell r="I12">
            <v>50541</v>
          </cell>
          <cell r="J12">
            <v>50541</v>
          </cell>
          <cell r="K12">
            <v>50541</v>
          </cell>
          <cell r="L12">
            <v>50541</v>
          </cell>
          <cell r="M12">
            <v>50541</v>
          </cell>
          <cell r="N12">
            <v>50541</v>
          </cell>
          <cell r="O12">
            <v>50541</v>
          </cell>
          <cell r="P12">
            <v>50541</v>
          </cell>
          <cell r="Q12">
            <v>50549</v>
          </cell>
        </row>
        <row r="13">
          <cell r="B13" t="str">
            <v>30100042908</v>
          </cell>
          <cell r="C13" t="str">
            <v>30100</v>
          </cell>
          <cell r="D13">
            <v>2908</v>
          </cell>
          <cell r="E13">
            <v>232080</v>
          </cell>
          <cell r="F13">
            <v>19340</v>
          </cell>
          <cell r="G13">
            <v>19340</v>
          </cell>
          <cell r="H13">
            <v>19340</v>
          </cell>
          <cell r="I13">
            <v>19340</v>
          </cell>
          <cell r="J13">
            <v>19340</v>
          </cell>
          <cell r="K13">
            <v>19340</v>
          </cell>
          <cell r="L13">
            <v>19340</v>
          </cell>
          <cell r="M13">
            <v>19340</v>
          </cell>
          <cell r="N13">
            <v>19340</v>
          </cell>
          <cell r="O13">
            <v>19340</v>
          </cell>
          <cell r="P13">
            <v>19340</v>
          </cell>
          <cell r="Q13">
            <v>19340</v>
          </cell>
        </row>
        <row r="14">
          <cell r="B14" t="str">
            <v>30100043101</v>
          </cell>
          <cell r="C14" t="str">
            <v>30100</v>
          </cell>
          <cell r="D14">
            <v>3101</v>
          </cell>
          <cell r="E14">
            <v>24000</v>
          </cell>
          <cell r="F14">
            <v>2000</v>
          </cell>
          <cell r="G14">
            <v>2000</v>
          </cell>
          <cell r="H14">
            <v>2000</v>
          </cell>
          <cell r="I14">
            <v>2000</v>
          </cell>
          <cell r="J14">
            <v>2000</v>
          </cell>
          <cell r="K14">
            <v>2000</v>
          </cell>
          <cell r="L14">
            <v>2000</v>
          </cell>
          <cell r="M14">
            <v>2000</v>
          </cell>
          <cell r="N14">
            <v>2000</v>
          </cell>
          <cell r="O14">
            <v>2000</v>
          </cell>
          <cell r="P14">
            <v>2000</v>
          </cell>
          <cell r="Q14">
            <v>2000</v>
          </cell>
        </row>
        <row r="15">
          <cell r="B15" t="str">
            <v>30100043103</v>
          </cell>
          <cell r="C15" t="str">
            <v>30100</v>
          </cell>
          <cell r="D15">
            <v>3103</v>
          </cell>
          <cell r="E15">
            <v>24000</v>
          </cell>
          <cell r="F15">
            <v>2000</v>
          </cell>
          <cell r="G15">
            <v>2000</v>
          </cell>
          <cell r="H15">
            <v>2000</v>
          </cell>
          <cell r="I15">
            <v>2000</v>
          </cell>
          <cell r="J15">
            <v>2000</v>
          </cell>
          <cell r="K15">
            <v>2000</v>
          </cell>
          <cell r="L15">
            <v>2000</v>
          </cell>
          <cell r="M15">
            <v>2000</v>
          </cell>
          <cell r="N15">
            <v>2000</v>
          </cell>
          <cell r="O15">
            <v>2000</v>
          </cell>
          <cell r="P15">
            <v>2000</v>
          </cell>
          <cell r="Q15">
            <v>2000</v>
          </cell>
        </row>
        <row r="16">
          <cell r="B16" t="str">
            <v>30100043302</v>
          </cell>
          <cell r="C16" t="str">
            <v>30100</v>
          </cell>
          <cell r="D16">
            <v>3302</v>
          </cell>
          <cell r="E16">
            <v>279300</v>
          </cell>
          <cell r="F16">
            <v>23275</v>
          </cell>
          <cell r="G16">
            <v>23275</v>
          </cell>
          <cell r="H16">
            <v>23275</v>
          </cell>
          <cell r="I16">
            <v>23275</v>
          </cell>
          <cell r="J16">
            <v>23275</v>
          </cell>
          <cell r="K16">
            <v>23275</v>
          </cell>
          <cell r="L16">
            <v>23275</v>
          </cell>
          <cell r="M16">
            <v>23275</v>
          </cell>
          <cell r="N16">
            <v>23275</v>
          </cell>
          <cell r="O16">
            <v>23275</v>
          </cell>
          <cell r="P16">
            <v>23275</v>
          </cell>
          <cell r="Q16">
            <v>23275</v>
          </cell>
        </row>
        <row r="17">
          <cell r="B17" t="str">
            <v>30100043303</v>
          </cell>
          <cell r="C17" t="str">
            <v>30100</v>
          </cell>
          <cell r="D17">
            <v>3303</v>
          </cell>
          <cell r="E17">
            <v>12000</v>
          </cell>
          <cell r="F17">
            <v>1000</v>
          </cell>
          <cell r="G17">
            <v>1000</v>
          </cell>
          <cell r="H17">
            <v>1000</v>
          </cell>
          <cell r="I17">
            <v>1000</v>
          </cell>
          <cell r="J17">
            <v>1000</v>
          </cell>
          <cell r="K17">
            <v>1000</v>
          </cell>
          <cell r="L17">
            <v>1000</v>
          </cell>
          <cell r="M17">
            <v>1000</v>
          </cell>
          <cell r="N17">
            <v>1000</v>
          </cell>
          <cell r="O17">
            <v>1000</v>
          </cell>
          <cell r="P17">
            <v>1000</v>
          </cell>
          <cell r="Q17">
            <v>1000</v>
          </cell>
        </row>
        <row r="18">
          <cell r="B18" t="str">
            <v>30200041302</v>
          </cell>
          <cell r="C18" t="str">
            <v>30200</v>
          </cell>
          <cell r="D18">
            <v>1302</v>
          </cell>
          <cell r="E18">
            <v>228000</v>
          </cell>
          <cell r="F18">
            <v>19000</v>
          </cell>
          <cell r="G18">
            <v>19000</v>
          </cell>
          <cell r="H18">
            <v>19000</v>
          </cell>
          <cell r="I18">
            <v>19000</v>
          </cell>
          <cell r="J18">
            <v>19000</v>
          </cell>
          <cell r="K18">
            <v>19000</v>
          </cell>
          <cell r="L18">
            <v>19000</v>
          </cell>
          <cell r="M18">
            <v>19000</v>
          </cell>
          <cell r="N18">
            <v>19000</v>
          </cell>
          <cell r="O18">
            <v>19000</v>
          </cell>
          <cell r="P18">
            <v>19000</v>
          </cell>
          <cell r="Q18">
            <v>19000</v>
          </cell>
        </row>
        <row r="19">
          <cell r="B19" t="str">
            <v>30200042103</v>
          </cell>
          <cell r="C19" t="str">
            <v>30200</v>
          </cell>
          <cell r="D19">
            <v>2103</v>
          </cell>
          <cell r="E19">
            <v>57600</v>
          </cell>
          <cell r="F19">
            <v>4800</v>
          </cell>
          <cell r="G19">
            <v>4800</v>
          </cell>
          <cell r="H19">
            <v>4800</v>
          </cell>
          <cell r="I19">
            <v>4800</v>
          </cell>
          <cell r="J19">
            <v>4800</v>
          </cell>
          <cell r="K19">
            <v>4800</v>
          </cell>
          <cell r="L19">
            <v>4800</v>
          </cell>
          <cell r="M19">
            <v>4800</v>
          </cell>
          <cell r="N19">
            <v>4800</v>
          </cell>
          <cell r="O19">
            <v>4800</v>
          </cell>
          <cell r="P19">
            <v>4800</v>
          </cell>
          <cell r="Q19">
            <v>4800</v>
          </cell>
        </row>
        <row r="20">
          <cell r="B20" t="str">
            <v>30200042105</v>
          </cell>
          <cell r="C20" t="str">
            <v>30200</v>
          </cell>
          <cell r="D20">
            <v>2105</v>
          </cell>
          <cell r="E20">
            <v>12000</v>
          </cell>
          <cell r="F20">
            <v>1000</v>
          </cell>
          <cell r="G20">
            <v>1000</v>
          </cell>
          <cell r="H20">
            <v>1000</v>
          </cell>
          <cell r="I20">
            <v>1000</v>
          </cell>
          <cell r="J20">
            <v>1000</v>
          </cell>
          <cell r="K20">
            <v>1000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1000</v>
          </cell>
        </row>
        <row r="21">
          <cell r="B21" t="str">
            <v>30200042201</v>
          </cell>
          <cell r="C21" t="str">
            <v>30200</v>
          </cell>
          <cell r="D21">
            <v>2201</v>
          </cell>
          <cell r="E21">
            <v>3600</v>
          </cell>
          <cell r="F21">
            <v>300</v>
          </cell>
          <cell r="G21">
            <v>300</v>
          </cell>
          <cell r="H21">
            <v>300</v>
          </cell>
          <cell r="I21">
            <v>300</v>
          </cell>
          <cell r="J21">
            <v>300</v>
          </cell>
          <cell r="K21">
            <v>300</v>
          </cell>
          <cell r="L21">
            <v>300</v>
          </cell>
          <cell r="M21">
            <v>300</v>
          </cell>
          <cell r="N21">
            <v>300</v>
          </cell>
          <cell r="O21">
            <v>300</v>
          </cell>
          <cell r="P21">
            <v>300</v>
          </cell>
          <cell r="Q21">
            <v>300</v>
          </cell>
        </row>
        <row r="22">
          <cell r="B22" t="str">
            <v>30200042202</v>
          </cell>
          <cell r="C22" t="str">
            <v>30200</v>
          </cell>
          <cell r="D22">
            <v>2202</v>
          </cell>
          <cell r="E22">
            <v>624000</v>
          </cell>
          <cell r="F22">
            <v>52000</v>
          </cell>
          <cell r="G22">
            <v>52000</v>
          </cell>
          <cell r="H22">
            <v>52000</v>
          </cell>
          <cell r="I22">
            <v>52000</v>
          </cell>
          <cell r="J22">
            <v>52000</v>
          </cell>
          <cell r="K22">
            <v>52000</v>
          </cell>
          <cell r="L22">
            <v>52000</v>
          </cell>
          <cell r="M22">
            <v>52000</v>
          </cell>
          <cell r="N22">
            <v>52000</v>
          </cell>
          <cell r="O22">
            <v>52000</v>
          </cell>
          <cell r="P22">
            <v>52000</v>
          </cell>
          <cell r="Q22">
            <v>52000</v>
          </cell>
        </row>
        <row r="23">
          <cell r="B23" t="str">
            <v>30200042207</v>
          </cell>
          <cell r="C23" t="str">
            <v>30200</v>
          </cell>
          <cell r="D23">
            <v>2207</v>
          </cell>
          <cell r="E23">
            <v>288000</v>
          </cell>
          <cell r="F23">
            <v>24000</v>
          </cell>
          <cell r="G23">
            <v>24000</v>
          </cell>
          <cell r="H23">
            <v>24000</v>
          </cell>
          <cell r="I23">
            <v>24000</v>
          </cell>
          <cell r="J23">
            <v>24000</v>
          </cell>
          <cell r="K23">
            <v>24000</v>
          </cell>
          <cell r="L23">
            <v>24000</v>
          </cell>
          <cell r="M23">
            <v>24000</v>
          </cell>
          <cell r="N23">
            <v>24000</v>
          </cell>
          <cell r="O23">
            <v>24000</v>
          </cell>
          <cell r="P23">
            <v>24000</v>
          </cell>
          <cell r="Q23">
            <v>24000</v>
          </cell>
        </row>
        <row r="24">
          <cell r="B24" t="str">
            <v>30200042208</v>
          </cell>
          <cell r="C24" t="str">
            <v>30200</v>
          </cell>
          <cell r="D24">
            <v>2208</v>
          </cell>
          <cell r="E24">
            <v>13200</v>
          </cell>
          <cell r="F24">
            <v>1100</v>
          </cell>
          <cell r="G24">
            <v>1100</v>
          </cell>
          <cell r="H24">
            <v>1100</v>
          </cell>
          <cell r="I24">
            <v>1100</v>
          </cell>
          <cell r="J24">
            <v>1100</v>
          </cell>
          <cell r="K24">
            <v>1100</v>
          </cell>
          <cell r="L24">
            <v>1100</v>
          </cell>
          <cell r="M24">
            <v>1100</v>
          </cell>
          <cell r="N24">
            <v>1100</v>
          </cell>
          <cell r="O24">
            <v>1100</v>
          </cell>
          <cell r="P24">
            <v>1100</v>
          </cell>
          <cell r="Q24">
            <v>1100</v>
          </cell>
        </row>
        <row r="25">
          <cell r="B25" t="str">
            <v>30200042306</v>
          </cell>
          <cell r="C25" t="str">
            <v>30200</v>
          </cell>
          <cell r="D25">
            <v>2306</v>
          </cell>
          <cell r="E25">
            <v>88800</v>
          </cell>
          <cell r="F25">
            <v>7400</v>
          </cell>
          <cell r="G25">
            <v>7400</v>
          </cell>
          <cell r="H25">
            <v>7400</v>
          </cell>
          <cell r="I25">
            <v>7400</v>
          </cell>
          <cell r="J25">
            <v>7400</v>
          </cell>
          <cell r="K25">
            <v>7400</v>
          </cell>
          <cell r="L25">
            <v>7400</v>
          </cell>
          <cell r="M25">
            <v>7400</v>
          </cell>
          <cell r="N25">
            <v>7400</v>
          </cell>
          <cell r="O25">
            <v>7400</v>
          </cell>
          <cell r="P25">
            <v>7400</v>
          </cell>
          <cell r="Q25">
            <v>7400</v>
          </cell>
        </row>
        <row r="26">
          <cell r="B26" t="str">
            <v>30200042701</v>
          </cell>
          <cell r="C26" t="str">
            <v>30200</v>
          </cell>
          <cell r="D26">
            <v>2701</v>
          </cell>
          <cell r="E26">
            <v>248400</v>
          </cell>
          <cell r="F26">
            <v>20700</v>
          </cell>
          <cell r="G26">
            <v>20700</v>
          </cell>
          <cell r="H26">
            <v>20700</v>
          </cell>
          <cell r="I26">
            <v>20700</v>
          </cell>
          <cell r="J26">
            <v>20700</v>
          </cell>
          <cell r="K26">
            <v>20700</v>
          </cell>
          <cell r="L26">
            <v>20700</v>
          </cell>
          <cell r="M26">
            <v>20700</v>
          </cell>
          <cell r="N26">
            <v>20700</v>
          </cell>
          <cell r="O26">
            <v>20700</v>
          </cell>
          <cell r="P26">
            <v>20700</v>
          </cell>
          <cell r="Q26">
            <v>20700</v>
          </cell>
        </row>
        <row r="27">
          <cell r="B27" t="str">
            <v>30200042702</v>
          </cell>
          <cell r="C27" t="str">
            <v>30200</v>
          </cell>
          <cell r="D27">
            <v>2702</v>
          </cell>
          <cell r="E27">
            <v>67200</v>
          </cell>
          <cell r="F27">
            <v>5600</v>
          </cell>
          <cell r="G27">
            <v>5600</v>
          </cell>
          <cell r="H27">
            <v>5600</v>
          </cell>
          <cell r="I27">
            <v>5600</v>
          </cell>
          <cell r="J27">
            <v>5600</v>
          </cell>
          <cell r="K27">
            <v>5600</v>
          </cell>
          <cell r="L27">
            <v>5600</v>
          </cell>
          <cell r="M27">
            <v>5600</v>
          </cell>
          <cell r="N27">
            <v>5600</v>
          </cell>
          <cell r="O27">
            <v>5600</v>
          </cell>
          <cell r="P27">
            <v>5600</v>
          </cell>
          <cell r="Q27">
            <v>5600</v>
          </cell>
        </row>
        <row r="28">
          <cell r="B28" t="str">
            <v>30200042705</v>
          </cell>
          <cell r="C28" t="str">
            <v>30200</v>
          </cell>
          <cell r="D28">
            <v>2705</v>
          </cell>
          <cell r="E28">
            <v>20580</v>
          </cell>
          <cell r="F28">
            <v>1715</v>
          </cell>
          <cell r="G28">
            <v>1715</v>
          </cell>
          <cell r="H28">
            <v>1715</v>
          </cell>
          <cell r="I28">
            <v>1715</v>
          </cell>
          <cell r="J28">
            <v>1715</v>
          </cell>
          <cell r="K28">
            <v>1715</v>
          </cell>
          <cell r="L28">
            <v>1715</v>
          </cell>
          <cell r="M28">
            <v>1715</v>
          </cell>
          <cell r="N28">
            <v>1715</v>
          </cell>
          <cell r="O28">
            <v>1715</v>
          </cell>
          <cell r="P28">
            <v>1715</v>
          </cell>
          <cell r="Q28">
            <v>1715</v>
          </cell>
        </row>
        <row r="29">
          <cell r="B29" t="str">
            <v>30200042800</v>
          </cell>
          <cell r="C29" t="str">
            <v>30200</v>
          </cell>
          <cell r="D29">
            <v>2800</v>
          </cell>
          <cell r="E29">
            <v>18000</v>
          </cell>
          <cell r="F29">
            <v>1500</v>
          </cell>
          <cell r="G29">
            <v>1500</v>
          </cell>
          <cell r="H29">
            <v>1500</v>
          </cell>
          <cell r="I29">
            <v>1500</v>
          </cell>
          <cell r="J29">
            <v>1500</v>
          </cell>
          <cell r="K29">
            <v>1500</v>
          </cell>
          <cell r="L29">
            <v>1500</v>
          </cell>
          <cell r="M29">
            <v>1500</v>
          </cell>
          <cell r="N29">
            <v>1500</v>
          </cell>
          <cell r="O29">
            <v>1500</v>
          </cell>
          <cell r="P29">
            <v>1500</v>
          </cell>
          <cell r="Q29">
            <v>1500</v>
          </cell>
        </row>
        <row r="30">
          <cell r="B30" t="str">
            <v>30200042900</v>
          </cell>
          <cell r="C30" t="str">
            <v>30200</v>
          </cell>
          <cell r="D30">
            <v>2900</v>
          </cell>
          <cell r="E30">
            <v>174000</v>
          </cell>
          <cell r="F30">
            <v>14500</v>
          </cell>
          <cell r="G30">
            <v>14500</v>
          </cell>
          <cell r="H30">
            <v>14500</v>
          </cell>
          <cell r="I30">
            <v>14500</v>
          </cell>
          <cell r="J30">
            <v>14500</v>
          </cell>
          <cell r="K30">
            <v>14500</v>
          </cell>
          <cell r="L30">
            <v>14500</v>
          </cell>
          <cell r="M30">
            <v>14500</v>
          </cell>
          <cell r="N30">
            <v>14500</v>
          </cell>
          <cell r="O30">
            <v>14500</v>
          </cell>
          <cell r="P30">
            <v>14500</v>
          </cell>
          <cell r="Q30">
            <v>14500</v>
          </cell>
        </row>
        <row r="31">
          <cell r="B31" t="str">
            <v>30200042907</v>
          </cell>
          <cell r="C31" t="str">
            <v>30200</v>
          </cell>
          <cell r="D31">
            <v>2907</v>
          </cell>
          <cell r="E31">
            <v>290000</v>
          </cell>
          <cell r="F31">
            <v>24166</v>
          </cell>
          <cell r="G31">
            <v>24166</v>
          </cell>
          <cell r="H31">
            <v>24166</v>
          </cell>
          <cell r="I31">
            <v>24166</v>
          </cell>
          <cell r="J31">
            <v>24166</v>
          </cell>
          <cell r="K31">
            <v>24166</v>
          </cell>
          <cell r="L31">
            <v>24166</v>
          </cell>
          <cell r="M31">
            <v>24166</v>
          </cell>
          <cell r="N31">
            <v>24166</v>
          </cell>
          <cell r="O31">
            <v>24166</v>
          </cell>
          <cell r="P31">
            <v>24166</v>
          </cell>
          <cell r="Q31">
            <v>24174</v>
          </cell>
        </row>
        <row r="32">
          <cell r="B32" t="str">
            <v>30200042908</v>
          </cell>
          <cell r="C32" t="str">
            <v>30200</v>
          </cell>
          <cell r="D32">
            <v>2908</v>
          </cell>
          <cell r="E32">
            <v>186000</v>
          </cell>
          <cell r="F32">
            <v>15500</v>
          </cell>
          <cell r="G32">
            <v>15500</v>
          </cell>
          <cell r="H32">
            <v>15500</v>
          </cell>
          <cell r="I32">
            <v>15500</v>
          </cell>
          <cell r="J32">
            <v>15500</v>
          </cell>
          <cell r="K32">
            <v>15500</v>
          </cell>
          <cell r="L32">
            <v>15500</v>
          </cell>
          <cell r="M32">
            <v>15500</v>
          </cell>
          <cell r="N32">
            <v>15500</v>
          </cell>
          <cell r="O32">
            <v>15500</v>
          </cell>
          <cell r="P32">
            <v>15500</v>
          </cell>
          <cell r="Q32">
            <v>15500</v>
          </cell>
        </row>
        <row r="33">
          <cell r="B33" t="str">
            <v>30200043101</v>
          </cell>
          <cell r="C33" t="str">
            <v>30200</v>
          </cell>
          <cell r="D33">
            <v>3101</v>
          </cell>
          <cell r="E33">
            <v>201600</v>
          </cell>
          <cell r="F33">
            <v>16800</v>
          </cell>
          <cell r="G33">
            <v>16800</v>
          </cell>
          <cell r="H33">
            <v>16800</v>
          </cell>
          <cell r="I33">
            <v>16800</v>
          </cell>
          <cell r="J33">
            <v>16800</v>
          </cell>
          <cell r="K33">
            <v>16800</v>
          </cell>
          <cell r="L33">
            <v>16800</v>
          </cell>
          <cell r="M33">
            <v>16800</v>
          </cell>
          <cell r="N33">
            <v>16800</v>
          </cell>
          <cell r="O33">
            <v>16800</v>
          </cell>
          <cell r="P33">
            <v>16800</v>
          </cell>
          <cell r="Q33">
            <v>16800</v>
          </cell>
        </row>
        <row r="34">
          <cell r="B34" t="str">
            <v>30200043103</v>
          </cell>
          <cell r="C34" t="str">
            <v>30200</v>
          </cell>
          <cell r="D34">
            <v>3103</v>
          </cell>
          <cell r="E34">
            <v>64800</v>
          </cell>
          <cell r="F34">
            <v>5400</v>
          </cell>
          <cell r="G34">
            <v>5400</v>
          </cell>
          <cell r="H34">
            <v>5400</v>
          </cell>
          <cell r="I34">
            <v>5400</v>
          </cell>
          <cell r="J34">
            <v>5400</v>
          </cell>
          <cell r="K34">
            <v>5400</v>
          </cell>
          <cell r="L34">
            <v>5400</v>
          </cell>
          <cell r="M34">
            <v>5400</v>
          </cell>
          <cell r="N34">
            <v>5400</v>
          </cell>
          <cell r="O34">
            <v>5400</v>
          </cell>
          <cell r="P34">
            <v>5400</v>
          </cell>
          <cell r="Q34">
            <v>5400</v>
          </cell>
        </row>
        <row r="35">
          <cell r="B35" t="str">
            <v>30200043302</v>
          </cell>
          <cell r="C35" t="str">
            <v>30200</v>
          </cell>
          <cell r="D35">
            <v>3302</v>
          </cell>
          <cell r="E35">
            <v>624212</v>
          </cell>
          <cell r="F35">
            <v>52017</v>
          </cell>
          <cell r="G35">
            <v>52017</v>
          </cell>
          <cell r="H35">
            <v>52017</v>
          </cell>
          <cell r="I35">
            <v>52017</v>
          </cell>
          <cell r="J35">
            <v>52017</v>
          </cell>
          <cell r="K35">
            <v>52017</v>
          </cell>
          <cell r="L35">
            <v>52017</v>
          </cell>
          <cell r="M35">
            <v>52017</v>
          </cell>
          <cell r="N35">
            <v>52017</v>
          </cell>
          <cell r="O35">
            <v>52017</v>
          </cell>
          <cell r="P35">
            <v>52017</v>
          </cell>
          <cell r="Q35">
            <v>52025</v>
          </cell>
        </row>
        <row r="36">
          <cell r="B36" t="str">
            <v>30200043303</v>
          </cell>
          <cell r="C36" t="str">
            <v>30200</v>
          </cell>
          <cell r="D36">
            <v>3303</v>
          </cell>
          <cell r="E36">
            <v>25565</v>
          </cell>
          <cell r="F36">
            <v>2130</v>
          </cell>
          <cell r="G36">
            <v>2130</v>
          </cell>
          <cell r="H36">
            <v>2130</v>
          </cell>
          <cell r="I36">
            <v>2130</v>
          </cell>
          <cell r="J36">
            <v>2130</v>
          </cell>
          <cell r="K36">
            <v>2130</v>
          </cell>
          <cell r="L36">
            <v>2130</v>
          </cell>
          <cell r="M36">
            <v>2130</v>
          </cell>
          <cell r="N36">
            <v>2130</v>
          </cell>
          <cell r="O36">
            <v>2130</v>
          </cell>
          <cell r="P36">
            <v>2130</v>
          </cell>
          <cell r="Q36">
            <v>2135</v>
          </cell>
        </row>
        <row r="37">
          <cell r="B37" t="str">
            <v>30200043401</v>
          </cell>
          <cell r="C37" t="str">
            <v>30200</v>
          </cell>
          <cell r="D37">
            <v>3401</v>
          </cell>
          <cell r="E37">
            <v>6005</v>
          </cell>
          <cell r="F37">
            <v>500</v>
          </cell>
          <cell r="G37">
            <v>500</v>
          </cell>
          <cell r="H37">
            <v>500</v>
          </cell>
          <cell r="I37">
            <v>500</v>
          </cell>
          <cell r="J37">
            <v>500</v>
          </cell>
          <cell r="K37">
            <v>500</v>
          </cell>
          <cell r="L37">
            <v>500</v>
          </cell>
          <cell r="M37">
            <v>500</v>
          </cell>
          <cell r="N37">
            <v>500</v>
          </cell>
          <cell r="O37">
            <v>500</v>
          </cell>
          <cell r="P37">
            <v>500</v>
          </cell>
          <cell r="Q37">
            <v>505</v>
          </cell>
        </row>
        <row r="38">
          <cell r="B38" t="str">
            <v>30201042103</v>
          </cell>
          <cell r="C38" t="str">
            <v>30201</v>
          </cell>
          <cell r="D38">
            <v>2103</v>
          </cell>
          <cell r="E38">
            <v>12000</v>
          </cell>
          <cell r="F38">
            <v>1000</v>
          </cell>
          <cell r="G38">
            <v>1000</v>
          </cell>
          <cell r="H38">
            <v>1000</v>
          </cell>
          <cell r="I38">
            <v>1000</v>
          </cell>
          <cell r="J38">
            <v>1000</v>
          </cell>
          <cell r="K38">
            <v>1000</v>
          </cell>
          <cell r="L38">
            <v>1000</v>
          </cell>
          <cell r="M38">
            <v>1000</v>
          </cell>
          <cell r="N38">
            <v>1000</v>
          </cell>
          <cell r="O38">
            <v>1000</v>
          </cell>
          <cell r="P38">
            <v>1000</v>
          </cell>
          <cell r="Q38">
            <v>1000</v>
          </cell>
        </row>
        <row r="39">
          <cell r="B39" t="str">
            <v>30201042201</v>
          </cell>
          <cell r="C39" t="str">
            <v>30201</v>
          </cell>
          <cell r="D39">
            <v>2201</v>
          </cell>
          <cell r="E39">
            <v>31200</v>
          </cell>
          <cell r="F39">
            <v>2600</v>
          </cell>
          <cell r="G39">
            <v>2600</v>
          </cell>
          <cell r="H39">
            <v>2600</v>
          </cell>
          <cell r="I39">
            <v>2600</v>
          </cell>
          <cell r="J39">
            <v>2600</v>
          </cell>
          <cell r="K39">
            <v>2600</v>
          </cell>
          <cell r="L39">
            <v>2600</v>
          </cell>
          <cell r="M39">
            <v>2600</v>
          </cell>
          <cell r="N39">
            <v>2600</v>
          </cell>
          <cell r="O39">
            <v>2600</v>
          </cell>
          <cell r="P39">
            <v>2600</v>
          </cell>
          <cell r="Q39">
            <v>2600</v>
          </cell>
        </row>
        <row r="40">
          <cell r="B40" t="str">
            <v>30201042202</v>
          </cell>
          <cell r="C40" t="str">
            <v>30201</v>
          </cell>
          <cell r="D40">
            <v>2202</v>
          </cell>
          <cell r="E40">
            <v>120000</v>
          </cell>
          <cell r="F40">
            <v>10000</v>
          </cell>
          <cell r="G40">
            <v>10000</v>
          </cell>
          <cell r="H40">
            <v>10000</v>
          </cell>
          <cell r="I40">
            <v>10000</v>
          </cell>
          <cell r="J40">
            <v>10000</v>
          </cell>
          <cell r="K40">
            <v>10000</v>
          </cell>
          <cell r="L40">
            <v>10000</v>
          </cell>
          <cell r="M40">
            <v>10000</v>
          </cell>
          <cell r="N40">
            <v>10000</v>
          </cell>
          <cell r="O40">
            <v>10000</v>
          </cell>
          <cell r="P40">
            <v>10000</v>
          </cell>
          <cell r="Q40">
            <v>10000</v>
          </cell>
        </row>
        <row r="41">
          <cell r="B41" t="str">
            <v>30201042207</v>
          </cell>
          <cell r="C41" t="str">
            <v>30201</v>
          </cell>
          <cell r="D41">
            <v>2207</v>
          </cell>
          <cell r="E41">
            <v>135000</v>
          </cell>
          <cell r="F41">
            <v>11250</v>
          </cell>
          <cell r="G41">
            <v>11250</v>
          </cell>
          <cell r="H41">
            <v>11250</v>
          </cell>
          <cell r="I41">
            <v>11250</v>
          </cell>
          <cell r="J41">
            <v>11250</v>
          </cell>
          <cell r="K41">
            <v>11250</v>
          </cell>
          <cell r="L41">
            <v>11250</v>
          </cell>
          <cell r="M41">
            <v>11250</v>
          </cell>
          <cell r="N41">
            <v>11250</v>
          </cell>
          <cell r="O41">
            <v>11250</v>
          </cell>
          <cell r="P41">
            <v>11250</v>
          </cell>
          <cell r="Q41">
            <v>11250</v>
          </cell>
        </row>
        <row r="42">
          <cell r="B42" t="str">
            <v>30201042208</v>
          </cell>
          <cell r="C42" t="str">
            <v>30201</v>
          </cell>
          <cell r="D42">
            <v>2208</v>
          </cell>
          <cell r="E42">
            <v>24000</v>
          </cell>
          <cell r="F42">
            <v>2000</v>
          </cell>
          <cell r="G42">
            <v>2000</v>
          </cell>
          <cell r="H42">
            <v>2000</v>
          </cell>
          <cell r="I42">
            <v>2000</v>
          </cell>
          <cell r="J42">
            <v>2000</v>
          </cell>
          <cell r="K42">
            <v>2000</v>
          </cell>
          <cell r="L42">
            <v>2000</v>
          </cell>
          <cell r="M42">
            <v>2000</v>
          </cell>
          <cell r="N42">
            <v>2000</v>
          </cell>
          <cell r="O42">
            <v>2000</v>
          </cell>
          <cell r="P42">
            <v>2000</v>
          </cell>
          <cell r="Q42">
            <v>2000</v>
          </cell>
        </row>
        <row r="43">
          <cell r="B43" t="str">
            <v>30201042701</v>
          </cell>
          <cell r="C43" t="str">
            <v>30201</v>
          </cell>
          <cell r="D43">
            <v>2701</v>
          </cell>
          <cell r="E43">
            <v>204000</v>
          </cell>
          <cell r="F43">
            <v>17000</v>
          </cell>
          <cell r="G43">
            <v>17000</v>
          </cell>
          <cell r="H43">
            <v>17000</v>
          </cell>
          <cell r="I43">
            <v>17000</v>
          </cell>
          <cell r="J43">
            <v>17000</v>
          </cell>
          <cell r="K43">
            <v>17000</v>
          </cell>
          <cell r="L43">
            <v>17000</v>
          </cell>
          <cell r="M43">
            <v>17000</v>
          </cell>
          <cell r="N43">
            <v>17000</v>
          </cell>
          <cell r="O43">
            <v>17000</v>
          </cell>
          <cell r="P43">
            <v>17000</v>
          </cell>
          <cell r="Q43">
            <v>17000</v>
          </cell>
        </row>
        <row r="44">
          <cell r="B44" t="str">
            <v>30201042705</v>
          </cell>
          <cell r="C44" t="str">
            <v>30201</v>
          </cell>
          <cell r="D44">
            <v>2705</v>
          </cell>
          <cell r="E44">
            <v>40800</v>
          </cell>
          <cell r="F44">
            <v>3400</v>
          </cell>
          <cell r="G44">
            <v>3400</v>
          </cell>
          <cell r="H44">
            <v>3400</v>
          </cell>
          <cell r="I44">
            <v>3400</v>
          </cell>
          <cell r="J44">
            <v>3400</v>
          </cell>
          <cell r="K44">
            <v>3400</v>
          </cell>
          <cell r="L44">
            <v>3400</v>
          </cell>
          <cell r="M44">
            <v>3400</v>
          </cell>
          <cell r="N44">
            <v>3400</v>
          </cell>
          <cell r="O44">
            <v>3400</v>
          </cell>
          <cell r="P44">
            <v>3400</v>
          </cell>
          <cell r="Q44">
            <v>3400</v>
          </cell>
        </row>
        <row r="45">
          <cell r="B45" t="str">
            <v>30201042900</v>
          </cell>
          <cell r="C45" t="str">
            <v>30201</v>
          </cell>
          <cell r="D45">
            <v>2900</v>
          </cell>
          <cell r="E45">
            <v>366770</v>
          </cell>
          <cell r="F45">
            <v>30564</v>
          </cell>
          <cell r="G45">
            <v>30564</v>
          </cell>
          <cell r="H45">
            <v>30564</v>
          </cell>
          <cell r="I45">
            <v>30564</v>
          </cell>
          <cell r="J45">
            <v>30564</v>
          </cell>
          <cell r="K45">
            <v>30564</v>
          </cell>
          <cell r="L45">
            <v>30564</v>
          </cell>
          <cell r="M45">
            <v>30564</v>
          </cell>
          <cell r="N45">
            <v>30564</v>
          </cell>
          <cell r="O45">
            <v>30564</v>
          </cell>
          <cell r="P45">
            <v>30564</v>
          </cell>
          <cell r="Q45">
            <v>30566</v>
          </cell>
        </row>
        <row r="46">
          <cell r="B46" t="str">
            <v>30201042907</v>
          </cell>
          <cell r="C46" t="str">
            <v>30201</v>
          </cell>
          <cell r="D46">
            <v>2907</v>
          </cell>
          <cell r="E46">
            <v>167700</v>
          </cell>
          <cell r="F46">
            <v>13975</v>
          </cell>
          <cell r="G46">
            <v>13975</v>
          </cell>
          <cell r="H46">
            <v>13975</v>
          </cell>
          <cell r="I46">
            <v>13975</v>
          </cell>
          <cell r="J46">
            <v>13975</v>
          </cell>
          <cell r="K46">
            <v>13975</v>
          </cell>
          <cell r="L46">
            <v>13975</v>
          </cell>
          <cell r="M46">
            <v>13975</v>
          </cell>
          <cell r="N46">
            <v>13975</v>
          </cell>
          <cell r="O46">
            <v>13975</v>
          </cell>
          <cell r="P46">
            <v>13975</v>
          </cell>
          <cell r="Q46">
            <v>13975</v>
          </cell>
        </row>
        <row r="47">
          <cell r="B47" t="str">
            <v>30201042908</v>
          </cell>
          <cell r="C47" t="str">
            <v>30201</v>
          </cell>
          <cell r="D47">
            <v>2908</v>
          </cell>
          <cell r="E47">
            <v>154800</v>
          </cell>
          <cell r="F47">
            <v>12900</v>
          </cell>
          <cell r="G47">
            <v>12900</v>
          </cell>
          <cell r="H47">
            <v>12900</v>
          </cell>
          <cell r="I47">
            <v>12900</v>
          </cell>
          <cell r="J47">
            <v>12900</v>
          </cell>
          <cell r="K47">
            <v>12900</v>
          </cell>
          <cell r="L47">
            <v>12900</v>
          </cell>
          <cell r="M47">
            <v>12900</v>
          </cell>
          <cell r="N47">
            <v>12900</v>
          </cell>
          <cell r="O47">
            <v>12900</v>
          </cell>
          <cell r="P47">
            <v>12900</v>
          </cell>
          <cell r="Q47">
            <v>12900</v>
          </cell>
        </row>
        <row r="48">
          <cell r="B48" t="str">
            <v>30201043101</v>
          </cell>
          <cell r="C48" t="str">
            <v>30201</v>
          </cell>
          <cell r="D48">
            <v>3101</v>
          </cell>
          <cell r="E48">
            <v>34000</v>
          </cell>
          <cell r="F48">
            <v>2833</v>
          </cell>
          <cell r="G48">
            <v>2833</v>
          </cell>
          <cell r="H48">
            <v>2833</v>
          </cell>
          <cell r="I48">
            <v>2833</v>
          </cell>
          <cell r="J48">
            <v>2833</v>
          </cell>
          <cell r="K48">
            <v>2833</v>
          </cell>
          <cell r="L48">
            <v>2833</v>
          </cell>
          <cell r="M48">
            <v>2833</v>
          </cell>
          <cell r="N48">
            <v>2833</v>
          </cell>
          <cell r="O48">
            <v>2833</v>
          </cell>
          <cell r="P48">
            <v>2833</v>
          </cell>
          <cell r="Q48">
            <v>2837</v>
          </cell>
        </row>
        <row r="49">
          <cell r="B49" t="str">
            <v>30201043103</v>
          </cell>
          <cell r="C49" t="str">
            <v>30201</v>
          </cell>
          <cell r="D49">
            <v>3103</v>
          </cell>
          <cell r="E49">
            <v>43200</v>
          </cell>
          <cell r="F49">
            <v>3600</v>
          </cell>
          <cell r="G49">
            <v>3600</v>
          </cell>
          <cell r="H49">
            <v>3600</v>
          </cell>
          <cell r="I49">
            <v>3600</v>
          </cell>
          <cell r="J49">
            <v>3600</v>
          </cell>
          <cell r="K49">
            <v>3600</v>
          </cell>
          <cell r="L49">
            <v>3600</v>
          </cell>
          <cell r="M49">
            <v>3600</v>
          </cell>
          <cell r="N49">
            <v>3600</v>
          </cell>
          <cell r="O49">
            <v>3600</v>
          </cell>
          <cell r="P49">
            <v>3600</v>
          </cell>
          <cell r="Q49">
            <v>3600</v>
          </cell>
        </row>
        <row r="50">
          <cell r="B50" t="str">
            <v>30201043106</v>
          </cell>
          <cell r="C50" t="str">
            <v>30201</v>
          </cell>
          <cell r="D50">
            <v>3106</v>
          </cell>
          <cell r="E50">
            <v>18000</v>
          </cell>
          <cell r="F50">
            <v>1500</v>
          </cell>
          <cell r="G50">
            <v>1500</v>
          </cell>
          <cell r="H50">
            <v>1500</v>
          </cell>
          <cell r="I50">
            <v>1500</v>
          </cell>
          <cell r="J50">
            <v>1500</v>
          </cell>
          <cell r="K50">
            <v>1500</v>
          </cell>
          <cell r="L50">
            <v>1500</v>
          </cell>
          <cell r="M50">
            <v>1500</v>
          </cell>
          <cell r="N50">
            <v>1500</v>
          </cell>
          <cell r="O50">
            <v>1500</v>
          </cell>
          <cell r="P50">
            <v>1500</v>
          </cell>
          <cell r="Q50">
            <v>1500</v>
          </cell>
        </row>
        <row r="51">
          <cell r="B51" t="str">
            <v>30201043302</v>
          </cell>
          <cell r="C51" t="str">
            <v>30201</v>
          </cell>
          <cell r="D51">
            <v>3302</v>
          </cell>
          <cell r="E51">
            <v>120000</v>
          </cell>
          <cell r="F51">
            <v>10000</v>
          </cell>
          <cell r="G51">
            <v>10000</v>
          </cell>
          <cell r="H51">
            <v>10000</v>
          </cell>
          <cell r="I51">
            <v>10000</v>
          </cell>
          <cell r="J51">
            <v>10000</v>
          </cell>
          <cell r="K51">
            <v>10000</v>
          </cell>
          <cell r="L51">
            <v>10000</v>
          </cell>
          <cell r="M51">
            <v>10000</v>
          </cell>
          <cell r="N51">
            <v>10000</v>
          </cell>
          <cell r="O51">
            <v>10000</v>
          </cell>
          <cell r="P51">
            <v>10000</v>
          </cell>
          <cell r="Q51">
            <v>10000</v>
          </cell>
        </row>
        <row r="52">
          <cell r="B52" t="str">
            <v>30201043303</v>
          </cell>
          <cell r="C52" t="str">
            <v>30201</v>
          </cell>
          <cell r="D52">
            <v>3303</v>
          </cell>
          <cell r="E52">
            <v>48000</v>
          </cell>
          <cell r="F52">
            <v>4000</v>
          </cell>
          <cell r="G52">
            <v>4000</v>
          </cell>
          <cell r="H52">
            <v>4000</v>
          </cell>
          <cell r="I52">
            <v>4000</v>
          </cell>
          <cell r="J52">
            <v>4000</v>
          </cell>
          <cell r="K52">
            <v>4000</v>
          </cell>
          <cell r="L52">
            <v>4000</v>
          </cell>
          <cell r="M52">
            <v>4000</v>
          </cell>
          <cell r="N52">
            <v>4000</v>
          </cell>
          <cell r="O52">
            <v>4000</v>
          </cell>
          <cell r="P52">
            <v>4000</v>
          </cell>
          <cell r="Q52">
            <v>4000</v>
          </cell>
        </row>
        <row r="53">
          <cell r="B53" t="str">
            <v>30202041302</v>
          </cell>
          <cell r="C53" t="str">
            <v>30202</v>
          </cell>
          <cell r="D53">
            <v>1302</v>
          </cell>
          <cell r="E53">
            <v>100000</v>
          </cell>
          <cell r="F53">
            <v>8333</v>
          </cell>
          <cell r="G53">
            <v>8333</v>
          </cell>
          <cell r="H53">
            <v>8333</v>
          </cell>
          <cell r="I53">
            <v>8333</v>
          </cell>
          <cell r="J53">
            <v>8333</v>
          </cell>
          <cell r="K53">
            <v>8333</v>
          </cell>
          <cell r="L53">
            <v>8333</v>
          </cell>
          <cell r="M53">
            <v>8333</v>
          </cell>
          <cell r="N53">
            <v>8333</v>
          </cell>
          <cell r="O53">
            <v>8333</v>
          </cell>
          <cell r="P53">
            <v>8333</v>
          </cell>
          <cell r="Q53">
            <v>8337</v>
          </cell>
        </row>
        <row r="54">
          <cell r="B54" t="str">
            <v>30202042103</v>
          </cell>
          <cell r="C54" t="str">
            <v>30202</v>
          </cell>
          <cell r="D54">
            <v>2103</v>
          </cell>
          <cell r="E54">
            <v>53100</v>
          </cell>
          <cell r="F54">
            <v>4425</v>
          </cell>
          <cell r="G54">
            <v>4425</v>
          </cell>
          <cell r="H54">
            <v>4425</v>
          </cell>
          <cell r="I54">
            <v>4425</v>
          </cell>
          <cell r="J54">
            <v>4425</v>
          </cell>
          <cell r="K54">
            <v>4425</v>
          </cell>
          <cell r="L54">
            <v>4425</v>
          </cell>
          <cell r="M54">
            <v>4425</v>
          </cell>
          <cell r="N54">
            <v>4425</v>
          </cell>
          <cell r="O54">
            <v>4425</v>
          </cell>
          <cell r="P54">
            <v>4425</v>
          </cell>
          <cell r="Q54">
            <v>4425</v>
          </cell>
        </row>
        <row r="55">
          <cell r="B55" t="str">
            <v>30202042201</v>
          </cell>
          <cell r="C55" t="str">
            <v>30202</v>
          </cell>
          <cell r="D55">
            <v>2201</v>
          </cell>
          <cell r="E55">
            <v>42000</v>
          </cell>
          <cell r="F55">
            <v>3500</v>
          </cell>
          <cell r="G55">
            <v>3500</v>
          </cell>
          <cell r="H55">
            <v>3500</v>
          </cell>
          <cell r="I55">
            <v>3500</v>
          </cell>
          <cell r="J55">
            <v>3500</v>
          </cell>
          <cell r="K55">
            <v>3500</v>
          </cell>
          <cell r="L55">
            <v>3500</v>
          </cell>
          <cell r="M55">
            <v>3500</v>
          </cell>
          <cell r="N55">
            <v>3500</v>
          </cell>
          <cell r="O55">
            <v>3500</v>
          </cell>
          <cell r="P55">
            <v>3500</v>
          </cell>
          <cell r="Q55">
            <v>3500</v>
          </cell>
        </row>
        <row r="56">
          <cell r="B56" t="str">
            <v>30202042202</v>
          </cell>
          <cell r="C56" t="str">
            <v>30202</v>
          </cell>
          <cell r="D56">
            <v>2202</v>
          </cell>
          <cell r="E56">
            <v>501865</v>
          </cell>
          <cell r="F56">
            <v>41822</v>
          </cell>
          <cell r="G56">
            <v>41822</v>
          </cell>
          <cell r="H56">
            <v>41822</v>
          </cell>
          <cell r="I56">
            <v>41822</v>
          </cell>
          <cell r="J56">
            <v>41822</v>
          </cell>
          <cell r="K56">
            <v>41822</v>
          </cell>
          <cell r="L56">
            <v>41822</v>
          </cell>
          <cell r="M56">
            <v>41822</v>
          </cell>
          <cell r="N56">
            <v>41822</v>
          </cell>
          <cell r="O56">
            <v>41822</v>
          </cell>
          <cell r="P56">
            <v>41822</v>
          </cell>
          <cell r="Q56">
            <v>41823</v>
          </cell>
        </row>
        <row r="57">
          <cell r="B57" t="str">
            <v>30202042207</v>
          </cell>
          <cell r="C57" t="str">
            <v>30202</v>
          </cell>
          <cell r="D57">
            <v>2207</v>
          </cell>
          <cell r="E57">
            <v>480000</v>
          </cell>
          <cell r="F57">
            <v>40000</v>
          </cell>
          <cell r="G57">
            <v>40000</v>
          </cell>
          <cell r="H57">
            <v>40000</v>
          </cell>
          <cell r="I57">
            <v>40000</v>
          </cell>
          <cell r="J57">
            <v>40000</v>
          </cell>
          <cell r="K57">
            <v>40000</v>
          </cell>
          <cell r="L57">
            <v>40000</v>
          </cell>
          <cell r="M57">
            <v>40000</v>
          </cell>
          <cell r="N57">
            <v>40000</v>
          </cell>
          <cell r="O57">
            <v>40000</v>
          </cell>
          <cell r="P57">
            <v>40000</v>
          </cell>
          <cell r="Q57">
            <v>40000</v>
          </cell>
        </row>
        <row r="58">
          <cell r="B58" t="str">
            <v>30202042208</v>
          </cell>
          <cell r="C58" t="str">
            <v>30202</v>
          </cell>
          <cell r="D58">
            <v>2208</v>
          </cell>
          <cell r="E58">
            <v>18000</v>
          </cell>
          <cell r="F58">
            <v>1500</v>
          </cell>
          <cell r="G58">
            <v>1500</v>
          </cell>
          <cell r="H58">
            <v>1500</v>
          </cell>
          <cell r="I58">
            <v>1500</v>
          </cell>
          <cell r="J58">
            <v>1500</v>
          </cell>
          <cell r="K58">
            <v>1500</v>
          </cell>
          <cell r="L58">
            <v>1500</v>
          </cell>
          <cell r="M58">
            <v>1500</v>
          </cell>
          <cell r="N58">
            <v>1500</v>
          </cell>
          <cell r="O58">
            <v>1500</v>
          </cell>
          <cell r="P58">
            <v>1500</v>
          </cell>
          <cell r="Q58">
            <v>1500</v>
          </cell>
        </row>
        <row r="59">
          <cell r="B59" t="str">
            <v>30202042306</v>
          </cell>
          <cell r="C59" t="str">
            <v>30202</v>
          </cell>
          <cell r="D59">
            <v>2306</v>
          </cell>
          <cell r="E59">
            <v>35000</v>
          </cell>
          <cell r="F59">
            <v>2917</v>
          </cell>
          <cell r="G59">
            <v>2917</v>
          </cell>
          <cell r="H59">
            <v>2917</v>
          </cell>
          <cell r="I59">
            <v>2917</v>
          </cell>
          <cell r="J59">
            <v>2917</v>
          </cell>
          <cell r="K59">
            <v>2917</v>
          </cell>
          <cell r="L59">
            <v>2917</v>
          </cell>
          <cell r="M59">
            <v>2917</v>
          </cell>
          <cell r="N59">
            <v>2917</v>
          </cell>
          <cell r="O59">
            <v>2917</v>
          </cell>
          <cell r="P59">
            <v>2917</v>
          </cell>
          <cell r="Q59">
            <v>2913</v>
          </cell>
        </row>
        <row r="60">
          <cell r="B60" t="str">
            <v>30202042701</v>
          </cell>
          <cell r="C60" t="str">
            <v>30202</v>
          </cell>
          <cell r="D60">
            <v>2701</v>
          </cell>
          <cell r="E60">
            <v>279100</v>
          </cell>
          <cell r="F60">
            <v>23258</v>
          </cell>
          <cell r="G60">
            <v>23258</v>
          </cell>
          <cell r="H60">
            <v>23258</v>
          </cell>
          <cell r="I60">
            <v>23258</v>
          </cell>
          <cell r="J60">
            <v>23258</v>
          </cell>
          <cell r="K60">
            <v>23258</v>
          </cell>
          <cell r="L60">
            <v>23258</v>
          </cell>
          <cell r="M60">
            <v>23258</v>
          </cell>
          <cell r="N60">
            <v>23258</v>
          </cell>
          <cell r="O60">
            <v>23258</v>
          </cell>
          <cell r="P60">
            <v>23258</v>
          </cell>
          <cell r="Q60">
            <v>23262</v>
          </cell>
        </row>
        <row r="61">
          <cell r="B61" t="str">
            <v>30202042702</v>
          </cell>
          <cell r="C61" t="str">
            <v>30202</v>
          </cell>
          <cell r="D61">
            <v>2702</v>
          </cell>
          <cell r="E61">
            <v>180000</v>
          </cell>
          <cell r="F61">
            <v>15000</v>
          </cell>
          <cell r="G61">
            <v>15000</v>
          </cell>
          <cell r="H61">
            <v>15000</v>
          </cell>
          <cell r="I61">
            <v>15000</v>
          </cell>
          <cell r="J61">
            <v>15000</v>
          </cell>
          <cell r="K61">
            <v>15000</v>
          </cell>
          <cell r="L61">
            <v>15000</v>
          </cell>
          <cell r="M61">
            <v>15000</v>
          </cell>
          <cell r="N61">
            <v>15000</v>
          </cell>
          <cell r="O61">
            <v>15000</v>
          </cell>
          <cell r="P61">
            <v>15000</v>
          </cell>
          <cell r="Q61">
            <v>15000</v>
          </cell>
        </row>
        <row r="62">
          <cell r="B62" t="str">
            <v>30202042705</v>
          </cell>
          <cell r="C62" t="str">
            <v>30202</v>
          </cell>
          <cell r="D62">
            <v>2705</v>
          </cell>
          <cell r="E62">
            <v>12000</v>
          </cell>
          <cell r="F62">
            <v>1000</v>
          </cell>
          <cell r="G62">
            <v>1000</v>
          </cell>
          <cell r="H62">
            <v>1000</v>
          </cell>
          <cell r="I62">
            <v>1000</v>
          </cell>
          <cell r="J62">
            <v>1000</v>
          </cell>
          <cell r="K62">
            <v>1000</v>
          </cell>
          <cell r="L62">
            <v>1000</v>
          </cell>
          <cell r="M62">
            <v>1000</v>
          </cell>
          <cell r="N62">
            <v>1000</v>
          </cell>
          <cell r="O62">
            <v>1000</v>
          </cell>
          <cell r="P62">
            <v>1000</v>
          </cell>
          <cell r="Q62">
            <v>1000</v>
          </cell>
        </row>
        <row r="63">
          <cell r="B63" t="str">
            <v>30202042800</v>
          </cell>
          <cell r="C63" t="str">
            <v>30202</v>
          </cell>
          <cell r="D63">
            <v>2800</v>
          </cell>
          <cell r="E63">
            <v>360000</v>
          </cell>
          <cell r="F63">
            <v>30000</v>
          </cell>
          <cell r="G63">
            <v>30000</v>
          </cell>
          <cell r="H63">
            <v>30000</v>
          </cell>
          <cell r="I63">
            <v>30000</v>
          </cell>
          <cell r="J63">
            <v>30000</v>
          </cell>
          <cell r="K63">
            <v>30000</v>
          </cell>
          <cell r="L63">
            <v>30000</v>
          </cell>
          <cell r="M63">
            <v>30000</v>
          </cell>
          <cell r="N63">
            <v>30000</v>
          </cell>
          <cell r="O63">
            <v>30000</v>
          </cell>
          <cell r="P63">
            <v>30000</v>
          </cell>
          <cell r="Q63">
            <v>30000</v>
          </cell>
        </row>
        <row r="64">
          <cell r="B64" t="str">
            <v>30202042900</v>
          </cell>
          <cell r="C64" t="str">
            <v>30202</v>
          </cell>
          <cell r="D64">
            <v>2900</v>
          </cell>
          <cell r="E64">
            <v>480000</v>
          </cell>
          <cell r="F64">
            <v>40000</v>
          </cell>
          <cell r="G64">
            <v>40000</v>
          </cell>
          <cell r="H64">
            <v>40000</v>
          </cell>
          <cell r="I64">
            <v>40000</v>
          </cell>
          <cell r="J64">
            <v>40000</v>
          </cell>
          <cell r="K64">
            <v>40000</v>
          </cell>
          <cell r="L64">
            <v>40000</v>
          </cell>
          <cell r="M64">
            <v>40000</v>
          </cell>
          <cell r="N64">
            <v>40000</v>
          </cell>
          <cell r="O64">
            <v>40000</v>
          </cell>
          <cell r="P64">
            <v>40000</v>
          </cell>
          <cell r="Q64">
            <v>40000</v>
          </cell>
        </row>
        <row r="65">
          <cell r="B65" t="str">
            <v>30202042907</v>
          </cell>
          <cell r="C65" t="str">
            <v>30202</v>
          </cell>
          <cell r="D65">
            <v>2907</v>
          </cell>
          <cell r="E65">
            <v>1200000</v>
          </cell>
          <cell r="F65">
            <v>100000</v>
          </cell>
          <cell r="G65">
            <v>100000</v>
          </cell>
          <cell r="H65">
            <v>100000</v>
          </cell>
          <cell r="I65">
            <v>100000</v>
          </cell>
          <cell r="J65">
            <v>100000</v>
          </cell>
          <cell r="K65">
            <v>100000</v>
          </cell>
          <cell r="L65">
            <v>100000</v>
          </cell>
          <cell r="M65">
            <v>100000</v>
          </cell>
          <cell r="N65">
            <v>100000</v>
          </cell>
          <cell r="O65">
            <v>100000</v>
          </cell>
          <cell r="P65">
            <v>100000</v>
          </cell>
          <cell r="Q65">
            <v>100000</v>
          </cell>
        </row>
        <row r="66">
          <cell r="B66" t="str">
            <v>30202042908</v>
          </cell>
          <cell r="C66" t="str">
            <v>30202</v>
          </cell>
          <cell r="D66">
            <v>2908</v>
          </cell>
          <cell r="E66">
            <v>240000</v>
          </cell>
          <cell r="F66">
            <v>20000</v>
          </cell>
          <cell r="G66">
            <v>20000</v>
          </cell>
          <cell r="H66">
            <v>20000</v>
          </cell>
          <cell r="I66">
            <v>20000</v>
          </cell>
          <cell r="J66">
            <v>20000</v>
          </cell>
          <cell r="K66">
            <v>20000</v>
          </cell>
          <cell r="L66">
            <v>20000</v>
          </cell>
          <cell r="M66">
            <v>20000</v>
          </cell>
          <cell r="N66">
            <v>20000</v>
          </cell>
          <cell r="O66">
            <v>20000</v>
          </cell>
          <cell r="P66">
            <v>20000</v>
          </cell>
          <cell r="Q66">
            <v>20000</v>
          </cell>
        </row>
        <row r="67">
          <cell r="B67" t="str">
            <v>30202042911</v>
          </cell>
          <cell r="C67" t="str">
            <v>30202</v>
          </cell>
          <cell r="D67">
            <v>2911</v>
          </cell>
          <cell r="E67">
            <v>720000</v>
          </cell>
          <cell r="F67">
            <v>60000</v>
          </cell>
          <cell r="G67">
            <v>60000</v>
          </cell>
          <cell r="H67">
            <v>60000</v>
          </cell>
          <cell r="I67">
            <v>60000</v>
          </cell>
          <cell r="J67">
            <v>60000</v>
          </cell>
          <cell r="K67">
            <v>60000</v>
          </cell>
          <cell r="L67">
            <v>60000</v>
          </cell>
          <cell r="M67">
            <v>60000</v>
          </cell>
          <cell r="N67">
            <v>60000</v>
          </cell>
          <cell r="O67">
            <v>60000</v>
          </cell>
          <cell r="P67">
            <v>60000</v>
          </cell>
          <cell r="Q67">
            <v>60000</v>
          </cell>
        </row>
        <row r="68">
          <cell r="B68" t="str">
            <v>30202042925</v>
          </cell>
          <cell r="C68" t="str">
            <v>30202</v>
          </cell>
          <cell r="D68">
            <v>2925</v>
          </cell>
          <cell r="E68">
            <v>12000</v>
          </cell>
          <cell r="F68">
            <v>1000</v>
          </cell>
          <cell r="G68">
            <v>1000</v>
          </cell>
          <cell r="H68">
            <v>1000</v>
          </cell>
          <cell r="I68">
            <v>1000</v>
          </cell>
          <cell r="J68">
            <v>1000</v>
          </cell>
          <cell r="K68">
            <v>1000</v>
          </cell>
          <cell r="L68">
            <v>1000</v>
          </cell>
          <cell r="M68">
            <v>1000</v>
          </cell>
          <cell r="N68">
            <v>1000</v>
          </cell>
          <cell r="O68">
            <v>1000</v>
          </cell>
          <cell r="P68">
            <v>1000</v>
          </cell>
          <cell r="Q68">
            <v>1000</v>
          </cell>
        </row>
        <row r="69">
          <cell r="B69" t="str">
            <v>30202043101</v>
          </cell>
          <cell r="C69" t="str">
            <v>30202</v>
          </cell>
          <cell r="D69">
            <v>3101</v>
          </cell>
          <cell r="E69">
            <v>96000</v>
          </cell>
          <cell r="F69">
            <v>8000</v>
          </cell>
          <cell r="G69">
            <v>8000</v>
          </cell>
          <cell r="H69">
            <v>8000</v>
          </cell>
          <cell r="I69">
            <v>8000</v>
          </cell>
          <cell r="J69">
            <v>8000</v>
          </cell>
          <cell r="K69">
            <v>8000</v>
          </cell>
          <cell r="L69">
            <v>8000</v>
          </cell>
          <cell r="M69">
            <v>8000</v>
          </cell>
          <cell r="N69">
            <v>8000</v>
          </cell>
          <cell r="O69">
            <v>8000</v>
          </cell>
          <cell r="P69">
            <v>8000</v>
          </cell>
          <cell r="Q69">
            <v>8000</v>
          </cell>
        </row>
        <row r="70">
          <cell r="B70" t="str">
            <v>30202043103</v>
          </cell>
          <cell r="C70" t="str">
            <v>30202</v>
          </cell>
          <cell r="D70">
            <v>3103</v>
          </cell>
          <cell r="E70">
            <v>55000</v>
          </cell>
          <cell r="F70">
            <v>4583</v>
          </cell>
          <cell r="G70">
            <v>4583</v>
          </cell>
          <cell r="H70">
            <v>4583</v>
          </cell>
          <cell r="I70">
            <v>4583</v>
          </cell>
          <cell r="J70">
            <v>4583</v>
          </cell>
          <cell r="K70">
            <v>4583</v>
          </cell>
          <cell r="L70">
            <v>4583</v>
          </cell>
          <cell r="M70">
            <v>4583</v>
          </cell>
          <cell r="N70">
            <v>4583</v>
          </cell>
          <cell r="O70">
            <v>4583</v>
          </cell>
          <cell r="P70">
            <v>4583</v>
          </cell>
          <cell r="Q70">
            <v>4587</v>
          </cell>
        </row>
        <row r="71">
          <cell r="B71" t="str">
            <v>30202043302</v>
          </cell>
          <cell r="C71" t="str">
            <v>30202</v>
          </cell>
          <cell r="D71">
            <v>3302</v>
          </cell>
          <cell r="E71">
            <v>500000</v>
          </cell>
          <cell r="F71">
            <v>41666</v>
          </cell>
          <cell r="G71">
            <v>41666</v>
          </cell>
          <cell r="H71">
            <v>41666</v>
          </cell>
          <cell r="I71">
            <v>41666</v>
          </cell>
          <cell r="J71">
            <v>41666</v>
          </cell>
          <cell r="K71">
            <v>41666</v>
          </cell>
          <cell r="L71">
            <v>41666</v>
          </cell>
          <cell r="M71">
            <v>41666</v>
          </cell>
          <cell r="N71">
            <v>41666</v>
          </cell>
          <cell r="O71">
            <v>41666</v>
          </cell>
          <cell r="P71">
            <v>41666</v>
          </cell>
          <cell r="Q71">
            <v>41674</v>
          </cell>
        </row>
        <row r="72">
          <cell r="B72" t="str">
            <v>30202043303</v>
          </cell>
          <cell r="C72" t="str">
            <v>30202</v>
          </cell>
          <cell r="D72">
            <v>3303</v>
          </cell>
          <cell r="E72">
            <v>40000</v>
          </cell>
          <cell r="F72">
            <v>3333</v>
          </cell>
          <cell r="G72">
            <v>3333</v>
          </cell>
          <cell r="H72">
            <v>3333</v>
          </cell>
          <cell r="I72">
            <v>3333</v>
          </cell>
          <cell r="J72">
            <v>3333</v>
          </cell>
          <cell r="K72">
            <v>3333</v>
          </cell>
          <cell r="L72">
            <v>3333</v>
          </cell>
          <cell r="M72">
            <v>3333</v>
          </cell>
          <cell r="N72">
            <v>3333</v>
          </cell>
          <cell r="O72">
            <v>3333</v>
          </cell>
          <cell r="P72">
            <v>3333</v>
          </cell>
          <cell r="Q72">
            <v>3337</v>
          </cell>
        </row>
        <row r="73">
          <cell r="B73" t="str">
            <v>30202043401</v>
          </cell>
          <cell r="C73" t="str">
            <v>30202</v>
          </cell>
          <cell r="D73">
            <v>3401</v>
          </cell>
          <cell r="E73">
            <v>275000</v>
          </cell>
          <cell r="F73">
            <v>22916</v>
          </cell>
          <cell r="G73">
            <v>22916</v>
          </cell>
          <cell r="H73">
            <v>22916</v>
          </cell>
          <cell r="I73">
            <v>22916</v>
          </cell>
          <cell r="J73">
            <v>22916</v>
          </cell>
          <cell r="K73">
            <v>22916</v>
          </cell>
          <cell r="L73">
            <v>22916</v>
          </cell>
          <cell r="M73">
            <v>22916</v>
          </cell>
          <cell r="N73">
            <v>22916</v>
          </cell>
          <cell r="O73">
            <v>22916</v>
          </cell>
          <cell r="P73">
            <v>22916</v>
          </cell>
          <cell r="Q73">
            <v>22924</v>
          </cell>
        </row>
        <row r="74">
          <cell r="B74" t="str">
            <v>30202043424</v>
          </cell>
          <cell r="C74" t="str">
            <v>30202</v>
          </cell>
          <cell r="D74">
            <v>3424</v>
          </cell>
          <cell r="E74">
            <v>948050</v>
          </cell>
          <cell r="F74">
            <v>79004</v>
          </cell>
          <cell r="G74">
            <v>79004</v>
          </cell>
          <cell r="H74">
            <v>79004</v>
          </cell>
          <cell r="I74">
            <v>79004</v>
          </cell>
          <cell r="J74">
            <v>79004</v>
          </cell>
          <cell r="K74">
            <v>79004</v>
          </cell>
          <cell r="L74">
            <v>79004</v>
          </cell>
          <cell r="M74">
            <v>79004</v>
          </cell>
          <cell r="N74">
            <v>79004</v>
          </cell>
          <cell r="O74">
            <v>79004</v>
          </cell>
          <cell r="P74">
            <v>79004</v>
          </cell>
          <cell r="Q74">
            <v>79006</v>
          </cell>
        </row>
        <row r="75">
          <cell r="B75" t="str">
            <v>30203041302</v>
          </cell>
          <cell r="C75" t="str">
            <v>30203</v>
          </cell>
          <cell r="D75">
            <v>1302</v>
          </cell>
          <cell r="E75">
            <v>978500</v>
          </cell>
          <cell r="F75">
            <v>81541</v>
          </cell>
          <cell r="G75">
            <v>81541</v>
          </cell>
          <cell r="H75">
            <v>81541</v>
          </cell>
          <cell r="I75">
            <v>81541</v>
          </cell>
          <cell r="J75">
            <v>81541</v>
          </cell>
          <cell r="K75">
            <v>81541</v>
          </cell>
          <cell r="L75">
            <v>81541</v>
          </cell>
          <cell r="M75">
            <v>81541</v>
          </cell>
          <cell r="N75">
            <v>81541</v>
          </cell>
          <cell r="O75">
            <v>81541</v>
          </cell>
          <cell r="P75">
            <v>81541</v>
          </cell>
          <cell r="Q75">
            <v>81549</v>
          </cell>
        </row>
        <row r="76">
          <cell r="B76" t="str">
            <v>30203042103</v>
          </cell>
          <cell r="C76" t="str">
            <v>30203</v>
          </cell>
          <cell r="D76">
            <v>2103</v>
          </cell>
          <cell r="E76">
            <v>253000</v>
          </cell>
          <cell r="F76">
            <v>21083</v>
          </cell>
          <cell r="G76">
            <v>21083</v>
          </cell>
          <cell r="H76">
            <v>21083</v>
          </cell>
          <cell r="I76">
            <v>21083</v>
          </cell>
          <cell r="J76">
            <v>21083</v>
          </cell>
          <cell r="K76">
            <v>21083</v>
          </cell>
          <cell r="L76">
            <v>21083</v>
          </cell>
          <cell r="M76">
            <v>21083</v>
          </cell>
          <cell r="N76">
            <v>21083</v>
          </cell>
          <cell r="O76">
            <v>21083</v>
          </cell>
          <cell r="P76">
            <v>21083</v>
          </cell>
          <cell r="Q76">
            <v>21087</v>
          </cell>
        </row>
        <row r="77">
          <cell r="B77" t="str">
            <v>30203042202</v>
          </cell>
          <cell r="C77" t="str">
            <v>30203</v>
          </cell>
          <cell r="D77">
            <v>2202</v>
          </cell>
          <cell r="E77">
            <v>1098547</v>
          </cell>
          <cell r="F77">
            <v>91545</v>
          </cell>
          <cell r="G77">
            <v>91545</v>
          </cell>
          <cell r="H77">
            <v>91545</v>
          </cell>
          <cell r="I77">
            <v>91545</v>
          </cell>
          <cell r="J77">
            <v>91545</v>
          </cell>
          <cell r="K77">
            <v>91545</v>
          </cell>
          <cell r="L77">
            <v>91545</v>
          </cell>
          <cell r="M77">
            <v>91545</v>
          </cell>
          <cell r="N77">
            <v>91545</v>
          </cell>
          <cell r="O77">
            <v>91545</v>
          </cell>
          <cell r="P77">
            <v>91545</v>
          </cell>
          <cell r="Q77">
            <v>91552</v>
          </cell>
        </row>
        <row r="78">
          <cell r="B78" t="str">
            <v>30203042207</v>
          </cell>
          <cell r="C78" t="str">
            <v>30203</v>
          </cell>
          <cell r="D78">
            <v>2207</v>
          </cell>
          <cell r="E78">
            <v>435919</v>
          </cell>
          <cell r="F78">
            <v>36326</v>
          </cell>
          <cell r="G78">
            <v>36326</v>
          </cell>
          <cell r="H78">
            <v>36326</v>
          </cell>
          <cell r="I78">
            <v>36326</v>
          </cell>
          <cell r="J78">
            <v>36326</v>
          </cell>
          <cell r="K78">
            <v>36326</v>
          </cell>
          <cell r="L78">
            <v>36326</v>
          </cell>
          <cell r="M78">
            <v>36326</v>
          </cell>
          <cell r="N78">
            <v>36326</v>
          </cell>
          <cell r="O78">
            <v>36326</v>
          </cell>
          <cell r="P78">
            <v>36326</v>
          </cell>
          <cell r="Q78">
            <v>36333</v>
          </cell>
        </row>
        <row r="79">
          <cell r="B79" t="str">
            <v>30203042208</v>
          </cell>
          <cell r="C79" t="str">
            <v>30203</v>
          </cell>
          <cell r="D79">
            <v>2208</v>
          </cell>
          <cell r="E79">
            <v>74111</v>
          </cell>
          <cell r="F79">
            <v>6175</v>
          </cell>
          <cell r="G79">
            <v>6175</v>
          </cell>
          <cell r="H79">
            <v>6175</v>
          </cell>
          <cell r="I79">
            <v>6175</v>
          </cell>
          <cell r="J79">
            <v>6175</v>
          </cell>
          <cell r="K79">
            <v>6175</v>
          </cell>
          <cell r="L79">
            <v>6175</v>
          </cell>
          <cell r="M79">
            <v>6175</v>
          </cell>
          <cell r="N79">
            <v>6175</v>
          </cell>
          <cell r="O79">
            <v>6175</v>
          </cell>
          <cell r="P79">
            <v>6175</v>
          </cell>
          <cell r="Q79">
            <v>6186</v>
          </cell>
        </row>
        <row r="80">
          <cell r="B80" t="str">
            <v>30203042405</v>
          </cell>
          <cell r="C80" t="str">
            <v>30203</v>
          </cell>
          <cell r="D80">
            <v>2405</v>
          </cell>
          <cell r="E80">
            <v>194700</v>
          </cell>
          <cell r="F80">
            <v>16225</v>
          </cell>
          <cell r="G80">
            <v>16225</v>
          </cell>
          <cell r="H80">
            <v>16225</v>
          </cell>
          <cell r="I80">
            <v>16225</v>
          </cell>
          <cell r="J80">
            <v>16225</v>
          </cell>
          <cell r="K80">
            <v>16225</v>
          </cell>
          <cell r="L80">
            <v>16225</v>
          </cell>
          <cell r="M80">
            <v>16225</v>
          </cell>
          <cell r="N80">
            <v>16225</v>
          </cell>
          <cell r="O80">
            <v>16225</v>
          </cell>
          <cell r="P80">
            <v>16225</v>
          </cell>
          <cell r="Q80">
            <v>16225</v>
          </cell>
        </row>
        <row r="81">
          <cell r="B81" t="str">
            <v>30203042701</v>
          </cell>
          <cell r="C81" t="str">
            <v>30203</v>
          </cell>
          <cell r="D81">
            <v>2701</v>
          </cell>
          <cell r="E81">
            <v>227700</v>
          </cell>
          <cell r="F81">
            <v>18975</v>
          </cell>
          <cell r="G81">
            <v>18975</v>
          </cell>
          <cell r="H81">
            <v>18975</v>
          </cell>
          <cell r="I81">
            <v>18975</v>
          </cell>
          <cell r="J81">
            <v>18975</v>
          </cell>
          <cell r="K81">
            <v>18975</v>
          </cell>
          <cell r="L81">
            <v>18975</v>
          </cell>
          <cell r="M81">
            <v>18975</v>
          </cell>
          <cell r="N81">
            <v>18975</v>
          </cell>
          <cell r="O81">
            <v>18975</v>
          </cell>
          <cell r="P81">
            <v>18975</v>
          </cell>
          <cell r="Q81">
            <v>18975</v>
          </cell>
        </row>
        <row r="82">
          <cell r="B82" t="str">
            <v>30203042702</v>
          </cell>
          <cell r="C82" t="str">
            <v>30203</v>
          </cell>
          <cell r="D82">
            <v>2702</v>
          </cell>
          <cell r="E82">
            <v>41800</v>
          </cell>
          <cell r="F82">
            <v>3483</v>
          </cell>
          <cell r="G82">
            <v>3483</v>
          </cell>
          <cell r="H82">
            <v>3483</v>
          </cell>
          <cell r="I82">
            <v>3483</v>
          </cell>
          <cell r="J82">
            <v>3483</v>
          </cell>
          <cell r="K82">
            <v>3483</v>
          </cell>
          <cell r="L82">
            <v>3483</v>
          </cell>
          <cell r="M82">
            <v>3483</v>
          </cell>
          <cell r="N82">
            <v>3483</v>
          </cell>
          <cell r="O82">
            <v>3483</v>
          </cell>
          <cell r="P82">
            <v>3483</v>
          </cell>
          <cell r="Q82">
            <v>3487</v>
          </cell>
        </row>
        <row r="83">
          <cell r="B83" t="str">
            <v>30203042704</v>
          </cell>
          <cell r="C83" t="str">
            <v>30203</v>
          </cell>
          <cell r="D83">
            <v>2704</v>
          </cell>
          <cell r="E83">
            <v>76500</v>
          </cell>
          <cell r="F83">
            <v>6375</v>
          </cell>
          <cell r="G83">
            <v>6375</v>
          </cell>
          <cell r="H83">
            <v>6375</v>
          </cell>
          <cell r="I83">
            <v>6375</v>
          </cell>
          <cell r="J83">
            <v>6375</v>
          </cell>
          <cell r="K83">
            <v>6375</v>
          </cell>
          <cell r="L83">
            <v>6375</v>
          </cell>
          <cell r="M83">
            <v>6375</v>
          </cell>
          <cell r="N83">
            <v>6375</v>
          </cell>
          <cell r="O83">
            <v>6375</v>
          </cell>
          <cell r="P83">
            <v>6375</v>
          </cell>
          <cell r="Q83">
            <v>6375</v>
          </cell>
        </row>
        <row r="84">
          <cell r="B84" t="str">
            <v>30203042708</v>
          </cell>
          <cell r="C84" t="str">
            <v>30203</v>
          </cell>
          <cell r="D84">
            <v>2708</v>
          </cell>
          <cell r="E84">
            <v>85900</v>
          </cell>
          <cell r="F84">
            <v>7158</v>
          </cell>
          <cell r="G84">
            <v>7158</v>
          </cell>
          <cell r="H84">
            <v>7158</v>
          </cell>
          <cell r="I84">
            <v>7158</v>
          </cell>
          <cell r="J84">
            <v>7158</v>
          </cell>
          <cell r="K84">
            <v>7158</v>
          </cell>
          <cell r="L84">
            <v>7158</v>
          </cell>
          <cell r="M84">
            <v>7158</v>
          </cell>
          <cell r="N84">
            <v>7158</v>
          </cell>
          <cell r="O84">
            <v>7158</v>
          </cell>
          <cell r="P84">
            <v>7158</v>
          </cell>
          <cell r="Q84">
            <v>7162</v>
          </cell>
        </row>
        <row r="85">
          <cell r="B85" t="str">
            <v>30203042800</v>
          </cell>
          <cell r="C85" t="str">
            <v>30203</v>
          </cell>
          <cell r="D85">
            <v>2800</v>
          </cell>
          <cell r="E85">
            <v>201200</v>
          </cell>
          <cell r="F85">
            <v>16767</v>
          </cell>
          <cell r="G85">
            <v>16767</v>
          </cell>
          <cell r="H85">
            <v>16767</v>
          </cell>
          <cell r="I85">
            <v>16767</v>
          </cell>
          <cell r="J85">
            <v>16767</v>
          </cell>
          <cell r="K85">
            <v>16767</v>
          </cell>
          <cell r="L85">
            <v>16767</v>
          </cell>
          <cell r="M85">
            <v>16767</v>
          </cell>
          <cell r="N85">
            <v>16767</v>
          </cell>
          <cell r="O85">
            <v>16767</v>
          </cell>
          <cell r="P85">
            <v>16767</v>
          </cell>
          <cell r="Q85">
            <v>16763</v>
          </cell>
        </row>
        <row r="86">
          <cell r="B86" t="str">
            <v>30203042900</v>
          </cell>
          <cell r="C86" t="str">
            <v>30203</v>
          </cell>
          <cell r="D86">
            <v>2900</v>
          </cell>
          <cell r="E86">
            <v>230100</v>
          </cell>
          <cell r="F86">
            <v>19175</v>
          </cell>
          <cell r="G86">
            <v>19175</v>
          </cell>
          <cell r="H86">
            <v>19175</v>
          </cell>
          <cell r="I86">
            <v>19175</v>
          </cell>
          <cell r="J86">
            <v>19175</v>
          </cell>
          <cell r="K86">
            <v>19175</v>
          </cell>
          <cell r="L86">
            <v>19175</v>
          </cell>
          <cell r="M86">
            <v>19175</v>
          </cell>
          <cell r="N86">
            <v>19175</v>
          </cell>
          <cell r="O86">
            <v>19175</v>
          </cell>
          <cell r="P86">
            <v>19175</v>
          </cell>
          <cell r="Q86">
            <v>19175</v>
          </cell>
        </row>
        <row r="87">
          <cell r="B87" t="str">
            <v>30203042907</v>
          </cell>
          <cell r="C87" t="str">
            <v>30203</v>
          </cell>
          <cell r="D87">
            <v>2907</v>
          </cell>
          <cell r="E87">
            <v>364600</v>
          </cell>
          <cell r="F87">
            <v>30383</v>
          </cell>
          <cell r="G87">
            <v>30383</v>
          </cell>
          <cell r="H87">
            <v>30383</v>
          </cell>
          <cell r="I87">
            <v>30383</v>
          </cell>
          <cell r="J87">
            <v>30383</v>
          </cell>
          <cell r="K87">
            <v>30383</v>
          </cell>
          <cell r="L87">
            <v>30383</v>
          </cell>
          <cell r="M87">
            <v>30383</v>
          </cell>
          <cell r="N87">
            <v>30383</v>
          </cell>
          <cell r="O87">
            <v>30383</v>
          </cell>
          <cell r="P87">
            <v>30383</v>
          </cell>
          <cell r="Q87">
            <v>30387</v>
          </cell>
        </row>
        <row r="88">
          <cell r="B88" t="str">
            <v>30203043101</v>
          </cell>
          <cell r="C88" t="str">
            <v>30203</v>
          </cell>
          <cell r="D88">
            <v>3101</v>
          </cell>
          <cell r="E88">
            <v>168700</v>
          </cell>
          <cell r="F88">
            <v>14058</v>
          </cell>
          <cell r="G88">
            <v>14058</v>
          </cell>
          <cell r="H88">
            <v>14058</v>
          </cell>
          <cell r="I88">
            <v>14058</v>
          </cell>
          <cell r="J88">
            <v>14058</v>
          </cell>
          <cell r="K88">
            <v>14058</v>
          </cell>
          <cell r="L88">
            <v>14058</v>
          </cell>
          <cell r="M88">
            <v>14058</v>
          </cell>
          <cell r="N88">
            <v>14058</v>
          </cell>
          <cell r="O88">
            <v>14058</v>
          </cell>
          <cell r="P88">
            <v>14058</v>
          </cell>
          <cell r="Q88">
            <v>14062</v>
          </cell>
        </row>
        <row r="89">
          <cell r="B89" t="str">
            <v>30203043103</v>
          </cell>
          <cell r="C89" t="str">
            <v>30203</v>
          </cell>
          <cell r="D89">
            <v>3103</v>
          </cell>
          <cell r="E89">
            <v>79500</v>
          </cell>
          <cell r="F89">
            <v>6625</v>
          </cell>
          <cell r="G89">
            <v>6625</v>
          </cell>
          <cell r="H89">
            <v>6625</v>
          </cell>
          <cell r="I89">
            <v>6625</v>
          </cell>
          <cell r="J89">
            <v>6625</v>
          </cell>
          <cell r="K89">
            <v>6625</v>
          </cell>
          <cell r="L89">
            <v>6625</v>
          </cell>
          <cell r="M89">
            <v>6625</v>
          </cell>
          <cell r="N89">
            <v>6625</v>
          </cell>
          <cell r="O89">
            <v>6625</v>
          </cell>
          <cell r="P89">
            <v>6625</v>
          </cell>
          <cell r="Q89">
            <v>6625</v>
          </cell>
        </row>
        <row r="90">
          <cell r="B90" t="str">
            <v>30203043106</v>
          </cell>
          <cell r="C90" t="str">
            <v>30203</v>
          </cell>
          <cell r="D90">
            <v>3106</v>
          </cell>
          <cell r="E90">
            <v>714100</v>
          </cell>
          <cell r="F90">
            <v>59508</v>
          </cell>
          <cell r="G90">
            <v>59508</v>
          </cell>
          <cell r="H90">
            <v>59508</v>
          </cell>
          <cell r="I90">
            <v>59508</v>
          </cell>
          <cell r="J90">
            <v>59508</v>
          </cell>
          <cell r="K90">
            <v>59508</v>
          </cell>
          <cell r="L90">
            <v>59508</v>
          </cell>
          <cell r="M90">
            <v>59508</v>
          </cell>
          <cell r="N90">
            <v>59508</v>
          </cell>
          <cell r="O90">
            <v>59508</v>
          </cell>
          <cell r="P90">
            <v>59508</v>
          </cell>
          <cell r="Q90">
            <v>59512</v>
          </cell>
        </row>
        <row r="91">
          <cell r="B91" t="str">
            <v>30203043302</v>
          </cell>
          <cell r="C91" t="str">
            <v>30203</v>
          </cell>
          <cell r="D91">
            <v>3302</v>
          </cell>
          <cell r="E91">
            <v>419000</v>
          </cell>
          <cell r="F91">
            <v>34917</v>
          </cell>
          <cell r="G91">
            <v>34917</v>
          </cell>
          <cell r="H91">
            <v>34917</v>
          </cell>
          <cell r="I91">
            <v>34917</v>
          </cell>
          <cell r="J91">
            <v>34917</v>
          </cell>
          <cell r="K91">
            <v>34917</v>
          </cell>
          <cell r="L91">
            <v>34917</v>
          </cell>
          <cell r="M91">
            <v>34917</v>
          </cell>
          <cell r="N91">
            <v>34917</v>
          </cell>
          <cell r="O91">
            <v>34917</v>
          </cell>
          <cell r="P91">
            <v>34917</v>
          </cell>
          <cell r="Q91">
            <v>34913</v>
          </cell>
        </row>
        <row r="92">
          <cell r="B92" t="str">
            <v>30203043303</v>
          </cell>
          <cell r="C92" t="str">
            <v>30203</v>
          </cell>
          <cell r="D92">
            <v>3303</v>
          </cell>
          <cell r="E92">
            <v>16000</v>
          </cell>
          <cell r="F92">
            <v>1333</v>
          </cell>
          <cell r="G92">
            <v>1333</v>
          </cell>
          <cell r="H92">
            <v>1333</v>
          </cell>
          <cell r="I92">
            <v>1333</v>
          </cell>
          <cell r="J92">
            <v>1333</v>
          </cell>
          <cell r="K92">
            <v>1333</v>
          </cell>
          <cell r="L92">
            <v>1333</v>
          </cell>
          <cell r="M92">
            <v>1333</v>
          </cell>
          <cell r="N92">
            <v>1333</v>
          </cell>
          <cell r="O92">
            <v>1333</v>
          </cell>
          <cell r="P92">
            <v>1333</v>
          </cell>
          <cell r="Q92">
            <v>1337</v>
          </cell>
        </row>
        <row r="93">
          <cell r="B93" t="str">
            <v>30203043401</v>
          </cell>
          <cell r="C93" t="str">
            <v>30203</v>
          </cell>
          <cell r="D93">
            <v>3401</v>
          </cell>
          <cell r="E93">
            <v>72700</v>
          </cell>
          <cell r="F93">
            <v>6058</v>
          </cell>
          <cell r="G93">
            <v>6058</v>
          </cell>
          <cell r="H93">
            <v>6058</v>
          </cell>
          <cell r="I93">
            <v>6058</v>
          </cell>
          <cell r="J93">
            <v>6058</v>
          </cell>
          <cell r="K93">
            <v>6058</v>
          </cell>
          <cell r="L93">
            <v>6058</v>
          </cell>
          <cell r="M93">
            <v>6058</v>
          </cell>
          <cell r="N93">
            <v>6058</v>
          </cell>
          <cell r="O93">
            <v>6058</v>
          </cell>
          <cell r="P93">
            <v>6058</v>
          </cell>
          <cell r="Q93">
            <v>6062</v>
          </cell>
        </row>
        <row r="94">
          <cell r="B94" t="str">
            <v>30203043404</v>
          </cell>
          <cell r="C94" t="str">
            <v>30203</v>
          </cell>
          <cell r="D94">
            <v>3404</v>
          </cell>
          <cell r="E94">
            <v>157900</v>
          </cell>
          <cell r="F94">
            <v>13158</v>
          </cell>
          <cell r="G94">
            <v>13158</v>
          </cell>
          <cell r="H94">
            <v>13158</v>
          </cell>
          <cell r="I94">
            <v>13158</v>
          </cell>
          <cell r="J94">
            <v>13158</v>
          </cell>
          <cell r="K94">
            <v>13158</v>
          </cell>
          <cell r="L94">
            <v>13158</v>
          </cell>
          <cell r="M94">
            <v>13158</v>
          </cell>
          <cell r="N94">
            <v>13158</v>
          </cell>
          <cell r="O94">
            <v>13158</v>
          </cell>
          <cell r="P94">
            <v>13158</v>
          </cell>
          <cell r="Q94">
            <v>13162</v>
          </cell>
        </row>
        <row r="95">
          <cell r="B95" t="str">
            <v>30203043405</v>
          </cell>
          <cell r="C95" t="str">
            <v>30203</v>
          </cell>
          <cell r="D95">
            <v>3405</v>
          </cell>
          <cell r="E95">
            <v>46800</v>
          </cell>
          <cell r="F95">
            <v>3900</v>
          </cell>
          <cell r="G95">
            <v>3900</v>
          </cell>
          <cell r="H95">
            <v>3900</v>
          </cell>
          <cell r="I95">
            <v>3900</v>
          </cell>
          <cell r="J95">
            <v>3900</v>
          </cell>
          <cell r="K95">
            <v>3900</v>
          </cell>
          <cell r="L95">
            <v>3900</v>
          </cell>
          <cell r="M95">
            <v>3900</v>
          </cell>
          <cell r="N95">
            <v>3900</v>
          </cell>
          <cell r="O95">
            <v>3900</v>
          </cell>
          <cell r="P95">
            <v>3900</v>
          </cell>
          <cell r="Q95">
            <v>3900</v>
          </cell>
        </row>
        <row r="96">
          <cell r="B96" t="str">
            <v>30204042202</v>
          </cell>
          <cell r="C96" t="str">
            <v>30204</v>
          </cell>
          <cell r="D96">
            <v>2202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B97" t="str">
            <v>30204042701</v>
          </cell>
          <cell r="C97" t="str">
            <v>30204</v>
          </cell>
          <cell r="D97">
            <v>2701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 t="str">
            <v>30204042702</v>
          </cell>
          <cell r="C98" t="str">
            <v>30204</v>
          </cell>
          <cell r="D98">
            <v>2702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 t="str">
            <v>30204042705</v>
          </cell>
          <cell r="C99" t="str">
            <v>30204</v>
          </cell>
          <cell r="D99">
            <v>2705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B100" t="str">
            <v>30204042900</v>
          </cell>
          <cell r="C100" t="str">
            <v>30204</v>
          </cell>
          <cell r="D100">
            <v>2900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B101" t="str">
            <v>30204042907</v>
          </cell>
          <cell r="C101" t="str">
            <v>30204</v>
          </cell>
          <cell r="D101">
            <v>2907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B102" t="str">
            <v>30204042908</v>
          </cell>
          <cell r="C102" t="str">
            <v>30204</v>
          </cell>
          <cell r="D102">
            <v>2908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B103" t="str">
            <v>30204043101</v>
          </cell>
          <cell r="C103" t="str">
            <v>30204</v>
          </cell>
          <cell r="D103">
            <v>3101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B104" t="str">
            <v>30204043103</v>
          </cell>
          <cell r="C104" t="str">
            <v>30204</v>
          </cell>
          <cell r="D104">
            <v>3103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B105" t="str">
            <v>30204043302</v>
          </cell>
          <cell r="C105" t="str">
            <v>30204</v>
          </cell>
          <cell r="D105">
            <v>3302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 t="str">
            <v>30204043303</v>
          </cell>
          <cell r="C106" t="str">
            <v>30204</v>
          </cell>
          <cell r="D106">
            <v>3303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 t="str">
            <v>30205061302</v>
          </cell>
          <cell r="C107" t="str">
            <v>30205</v>
          </cell>
          <cell r="D107">
            <v>1302</v>
          </cell>
          <cell r="E107">
            <v>960000</v>
          </cell>
          <cell r="F107">
            <v>80000</v>
          </cell>
          <cell r="G107">
            <v>80000</v>
          </cell>
          <cell r="H107">
            <v>80000</v>
          </cell>
          <cell r="I107">
            <v>80000</v>
          </cell>
          <cell r="J107">
            <v>80000</v>
          </cell>
          <cell r="K107">
            <v>80000</v>
          </cell>
          <cell r="L107">
            <v>80000</v>
          </cell>
          <cell r="M107">
            <v>80000</v>
          </cell>
          <cell r="N107">
            <v>80000</v>
          </cell>
          <cell r="O107">
            <v>80000</v>
          </cell>
          <cell r="P107">
            <v>80000</v>
          </cell>
          <cell r="Q107">
            <v>80000</v>
          </cell>
        </row>
        <row r="108">
          <cell r="B108" t="str">
            <v>30205062103</v>
          </cell>
          <cell r="C108" t="str">
            <v>30205</v>
          </cell>
          <cell r="D108">
            <v>2103</v>
          </cell>
          <cell r="E108">
            <v>54000</v>
          </cell>
          <cell r="F108">
            <v>4500</v>
          </cell>
          <cell r="G108">
            <v>4500</v>
          </cell>
          <cell r="H108">
            <v>4500</v>
          </cell>
          <cell r="I108">
            <v>4500</v>
          </cell>
          <cell r="J108">
            <v>4500</v>
          </cell>
          <cell r="K108">
            <v>4500</v>
          </cell>
          <cell r="L108">
            <v>4500</v>
          </cell>
          <cell r="M108">
            <v>4500</v>
          </cell>
          <cell r="N108">
            <v>4500</v>
          </cell>
          <cell r="O108">
            <v>4500</v>
          </cell>
          <cell r="P108">
            <v>4500</v>
          </cell>
          <cell r="Q108">
            <v>4500</v>
          </cell>
        </row>
        <row r="109">
          <cell r="B109" t="str">
            <v>30205062201</v>
          </cell>
          <cell r="C109" t="str">
            <v>30205</v>
          </cell>
          <cell r="D109">
            <v>2201</v>
          </cell>
          <cell r="E109">
            <v>16100</v>
          </cell>
          <cell r="F109">
            <v>1342</v>
          </cell>
          <cell r="G109">
            <v>1342</v>
          </cell>
          <cell r="H109">
            <v>1342</v>
          </cell>
          <cell r="I109">
            <v>1342</v>
          </cell>
          <cell r="J109">
            <v>1342</v>
          </cell>
          <cell r="K109">
            <v>1342</v>
          </cell>
          <cell r="L109">
            <v>1342</v>
          </cell>
          <cell r="M109">
            <v>1342</v>
          </cell>
          <cell r="N109">
            <v>1342</v>
          </cell>
          <cell r="O109">
            <v>1342</v>
          </cell>
          <cell r="P109">
            <v>1342</v>
          </cell>
          <cell r="Q109">
            <v>1338</v>
          </cell>
        </row>
        <row r="110">
          <cell r="B110" t="str">
            <v>30205062202</v>
          </cell>
          <cell r="C110" t="str">
            <v>30205</v>
          </cell>
          <cell r="D110">
            <v>2202</v>
          </cell>
          <cell r="E110">
            <v>554682</v>
          </cell>
          <cell r="F110">
            <v>46223</v>
          </cell>
          <cell r="G110">
            <v>46223</v>
          </cell>
          <cell r="H110">
            <v>46223</v>
          </cell>
          <cell r="I110">
            <v>46223</v>
          </cell>
          <cell r="J110">
            <v>46223</v>
          </cell>
          <cell r="K110">
            <v>46223</v>
          </cell>
          <cell r="L110">
            <v>46223</v>
          </cell>
          <cell r="M110">
            <v>46223</v>
          </cell>
          <cell r="N110">
            <v>46223</v>
          </cell>
          <cell r="O110">
            <v>46223</v>
          </cell>
          <cell r="P110">
            <v>46223</v>
          </cell>
          <cell r="Q110">
            <v>46229</v>
          </cell>
        </row>
        <row r="111">
          <cell r="B111" t="str">
            <v>30205062207</v>
          </cell>
          <cell r="C111" t="str">
            <v>30205</v>
          </cell>
          <cell r="D111">
            <v>2207</v>
          </cell>
          <cell r="E111">
            <v>87543</v>
          </cell>
          <cell r="F111">
            <v>7295</v>
          </cell>
          <cell r="G111">
            <v>7295</v>
          </cell>
          <cell r="H111">
            <v>7295</v>
          </cell>
          <cell r="I111">
            <v>7295</v>
          </cell>
          <cell r="J111">
            <v>7295</v>
          </cell>
          <cell r="K111">
            <v>7295</v>
          </cell>
          <cell r="L111">
            <v>7295</v>
          </cell>
          <cell r="M111">
            <v>7295</v>
          </cell>
          <cell r="N111">
            <v>7295</v>
          </cell>
          <cell r="O111">
            <v>7295</v>
          </cell>
          <cell r="P111">
            <v>7295</v>
          </cell>
          <cell r="Q111">
            <v>7298</v>
          </cell>
        </row>
        <row r="112">
          <cell r="B112" t="str">
            <v>30205062208</v>
          </cell>
          <cell r="C112" t="str">
            <v>30205</v>
          </cell>
          <cell r="D112">
            <v>2208</v>
          </cell>
          <cell r="E112">
            <v>5226</v>
          </cell>
          <cell r="F112">
            <v>435</v>
          </cell>
          <cell r="G112">
            <v>435</v>
          </cell>
          <cell r="H112">
            <v>435</v>
          </cell>
          <cell r="I112">
            <v>435</v>
          </cell>
          <cell r="J112">
            <v>435</v>
          </cell>
          <cell r="K112">
            <v>435</v>
          </cell>
          <cell r="L112">
            <v>435</v>
          </cell>
          <cell r="M112">
            <v>435</v>
          </cell>
          <cell r="N112">
            <v>435</v>
          </cell>
          <cell r="O112">
            <v>435</v>
          </cell>
          <cell r="P112">
            <v>435</v>
          </cell>
          <cell r="Q112">
            <v>441</v>
          </cell>
        </row>
        <row r="113">
          <cell r="B113" t="str">
            <v>30205062305</v>
          </cell>
          <cell r="C113" t="str">
            <v>30205</v>
          </cell>
          <cell r="D113">
            <v>2305</v>
          </cell>
          <cell r="E113">
            <v>2511200</v>
          </cell>
          <cell r="F113">
            <v>209267</v>
          </cell>
          <cell r="G113">
            <v>209267</v>
          </cell>
          <cell r="H113">
            <v>209267</v>
          </cell>
          <cell r="I113">
            <v>209267</v>
          </cell>
          <cell r="J113">
            <v>209267</v>
          </cell>
          <cell r="K113">
            <v>209267</v>
          </cell>
          <cell r="L113">
            <v>209267</v>
          </cell>
          <cell r="M113">
            <v>209267</v>
          </cell>
          <cell r="N113">
            <v>209267</v>
          </cell>
          <cell r="O113">
            <v>209267</v>
          </cell>
          <cell r="P113">
            <v>209267</v>
          </cell>
          <cell r="Q113">
            <v>209263</v>
          </cell>
        </row>
        <row r="114">
          <cell r="B114" t="str">
            <v>30205062306</v>
          </cell>
          <cell r="C114" t="str">
            <v>30205</v>
          </cell>
          <cell r="D114">
            <v>2306</v>
          </cell>
          <cell r="E114">
            <v>21400</v>
          </cell>
          <cell r="F114">
            <v>1783</v>
          </cell>
          <cell r="G114">
            <v>1783</v>
          </cell>
          <cell r="H114">
            <v>1783</v>
          </cell>
          <cell r="I114">
            <v>1783</v>
          </cell>
          <cell r="J114">
            <v>1783</v>
          </cell>
          <cell r="K114">
            <v>1783</v>
          </cell>
          <cell r="L114">
            <v>1783</v>
          </cell>
          <cell r="M114">
            <v>1783</v>
          </cell>
          <cell r="N114">
            <v>1783</v>
          </cell>
          <cell r="O114">
            <v>1783</v>
          </cell>
          <cell r="P114">
            <v>1783</v>
          </cell>
          <cell r="Q114">
            <v>1787</v>
          </cell>
        </row>
        <row r="115">
          <cell r="B115" t="str">
            <v>30205062701</v>
          </cell>
          <cell r="C115" t="str">
            <v>30205</v>
          </cell>
          <cell r="D115">
            <v>2701</v>
          </cell>
          <cell r="E115">
            <v>300000</v>
          </cell>
          <cell r="F115">
            <v>25000</v>
          </cell>
          <cell r="G115">
            <v>25000</v>
          </cell>
          <cell r="H115">
            <v>25000</v>
          </cell>
          <cell r="I115">
            <v>25000</v>
          </cell>
          <cell r="J115">
            <v>25000</v>
          </cell>
          <cell r="K115">
            <v>25000</v>
          </cell>
          <cell r="L115">
            <v>25000</v>
          </cell>
          <cell r="M115">
            <v>25000</v>
          </cell>
          <cell r="N115">
            <v>25000</v>
          </cell>
          <cell r="O115">
            <v>25000</v>
          </cell>
          <cell r="P115">
            <v>25000</v>
          </cell>
          <cell r="Q115">
            <v>25000</v>
          </cell>
        </row>
        <row r="116">
          <cell r="B116" t="str">
            <v>30205062702</v>
          </cell>
          <cell r="C116" t="str">
            <v>30205</v>
          </cell>
          <cell r="D116">
            <v>2702</v>
          </cell>
          <cell r="E116">
            <v>9500</v>
          </cell>
          <cell r="F116">
            <v>792</v>
          </cell>
          <cell r="G116">
            <v>792</v>
          </cell>
          <cell r="H116">
            <v>792</v>
          </cell>
          <cell r="I116">
            <v>792</v>
          </cell>
          <cell r="J116">
            <v>792</v>
          </cell>
          <cell r="K116">
            <v>792</v>
          </cell>
          <cell r="L116">
            <v>792</v>
          </cell>
          <cell r="M116">
            <v>792</v>
          </cell>
          <cell r="N116">
            <v>792</v>
          </cell>
          <cell r="O116">
            <v>792</v>
          </cell>
          <cell r="P116">
            <v>792</v>
          </cell>
          <cell r="Q116">
            <v>788</v>
          </cell>
        </row>
        <row r="117">
          <cell r="B117" t="str">
            <v>30205062705</v>
          </cell>
          <cell r="C117" t="str">
            <v>30205</v>
          </cell>
          <cell r="D117">
            <v>2705</v>
          </cell>
          <cell r="E117">
            <v>60000</v>
          </cell>
          <cell r="F117">
            <v>5000</v>
          </cell>
          <cell r="G117">
            <v>5000</v>
          </cell>
          <cell r="H117">
            <v>5000</v>
          </cell>
          <cell r="I117">
            <v>5000</v>
          </cell>
          <cell r="J117">
            <v>5000</v>
          </cell>
          <cell r="K117">
            <v>5000</v>
          </cell>
          <cell r="L117">
            <v>5000</v>
          </cell>
          <cell r="M117">
            <v>5000</v>
          </cell>
          <cell r="N117">
            <v>5000</v>
          </cell>
          <cell r="O117">
            <v>5000</v>
          </cell>
          <cell r="P117">
            <v>5000</v>
          </cell>
          <cell r="Q117">
            <v>5000</v>
          </cell>
        </row>
        <row r="118">
          <cell r="B118" t="str">
            <v>30205062708</v>
          </cell>
          <cell r="C118" t="str">
            <v>30205</v>
          </cell>
          <cell r="D118">
            <v>2708</v>
          </cell>
          <cell r="E118">
            <v>1370434</v>
          </cell>
          <cell r="F118">
            <v>114202</v>
          </cell>
          <cell r="G118">
            <v>114202</v>
          </cell>
          <cell r="H118">
            <v>114202</v>
          </cell>
          <cell r="I118">
            <v>114202</v>
          </cell>
          <cell r="J118">
            <v>114202</v>
          </cell>
          <cell r="K118">
            <v>114202</v>
          </cell>
          <cell r="L118">
            <v>114202</v>
          </cell>
          <cell r="M118">
            <v>114202</v>
          </cell>
          <cell r="N118">
            <v>114202</v>
          </cell>
          <cell r="O118">
            <v>114202</v>
          </cell>
          <cell r="P118">
            <v>114202</v>
          </cell>
          <cell r="Q118">
            <v>114212</v>
          </cell>
        </row>
        <row r="119">
          <cell r="B119" t="str">
            <v>30205062800</v>
          </cell>
          <cell r="C119" t="str">
            <v>30205</v>
          </cell>
          <cell r="D119">
            <v>2800</v>
          </cell>
          <cell r="E119">
            <v>667700</v>
          </cell>
          <cell r="F119">
            <v>55642</v>
          </cell>
          <cell r="G119">
            <v>55642</v>
          </cell>
          <cell r="H119">
            <v>55642</v>
          </cell>
          <cell r="I119">
            <v>55642</v>
          </cell>
          <cell r="J119">
            <v>55642</v>
          </cell>
          <cell r="K119">
            <v>55642</v>
          </cell>
          <cell r="L119">
            <v>55642</v>
          </cell>
          <cell r="M119">
            <v>55642</v>
          </cell>
          <cell r="N119">
            <v>55642</v>
          </cell>
          <cell r="O119">
            <v>55642</v>
          </cell>
          <cell r="P119">
            <v>55642</v>
          </cell>
          <cell r="Q119">
            <v>55638</v>
          </cell>
        </row>
        <row r="120">
          <cell r="B120" t="str">
            <v>30205062900</v>
          </cell>
          <cell r="C120" t="str">
            <v>30205</v>
          </cell>
          <cell r="D120">
            <v>2900</v>
          </cell>
          <cell r="E120">
            <v>600000</v>
          </cell>
          <cell r="F120">
            <v>50000</v>
          </cell>
          <cell r="G120">
            <v>50000</v>
          </cell>
          <cell r="H120">
            <v>50000</v>
          </cell>
          <cell r="I120">
            <v>50000</v>
          </cell>
          <cell r="J120">
            <v>50000</v>
          </cell>
          <cell r="K120">
            <v>50000</v>
          </cell>
          <cell r="L120">
            <v>50000</v>
          </cell>
          <cell r="M120">
            <v>50000</v>
          </cell>
          <cell r="N120">
            <v>50000</v>
          </cell>
          <cell r="O120">
            <v>50000</v>
          </cell>
          <cell r="P120">
            <v>50000</v>
          </cell>
          <cell r="Q120">
            <v>50000</v>
          </cell>
        </row>
        <row r="121">
          <cell r="B121" t="str">
            <v>30205062907</v>
          </cell>
          <cell r="C121" t="str">
            <v>30205</v>
          </cell>
          <cell r="D121">
            <v>2907</v>
          </cell>
          <cell r="E121">
            <v>300000</v>
          </cell>
          <cell r="F121">
            <v>25000</v>
          </cell>
          <cell r="G121">
            <v>25000</v>
          </cell>
          <cell r="H121">
            <v>25000</v>
          </cell>
          <cell r="I121">
            <v>25000</v>
          </cell>
          <cell r="J121">
            <v>25000</v>
          </cell>
          <cell r="K121">
            <v>25000</v>
          </cell>
          <cell r="L121">
            <v>25000</v>
          </cell>
          <cell r="M121">
            <v>25000</v>
          </cell>
          <cell r="N121">
            <v>25000</v>
          </cell>
          <cell r="O121">
            <v>25000</v>
          </cell>
          <cell r="P121">
            <v>25000</v>
          </cell>
          <cell r="Q121">
            <v>25000</v>
          </cell>
        </row>
        <row r="122">
          <cell r="B122" t="str">
            <v>30205062908</v>
          </cell>
          <cell r="C122" t="str">
            <v>30205</v>
          </cell>
          <cell r="D122">
            <v>2908</v>
          </cell>
          <cell r="E122">
            <v>120000</v>
          </cell>
          <cell r="F122">
            <v>10000</v>
          </cell>
          <cell r="G122">
            <v>10000</v>
          </cell>
          <cell r="H122">
            <v>10000</v>
          </cell>
          <cell r="I122">
            <v>10000</v>
          </cell>
          <cell r="J122">
            <v>10000</v>
          </cell>
          <cell r="K122">
            <v>10000</v>
          </cell>
          <cell r="L122">
            <v>10000</v>
          </cell>
          <cell r="M122">
            <v>10000</v>
          </cell>
          <cell r="N122">
            <v>10000</v>
          </cell>
          <cell r="O122">
            <v>10000</v>
          </cell>
          <cell r="P122">
            <v>10000</v>
          </cell>
          <cell r="Q122">
            <v>10000</v>
          </cell>
        </row>
        <row r="123">
          <cell r="B123" t="str">
            <v>30205063101</v>
          </cell>
          <cell r="C123" t="str">
            <v>30205</v>
          </cell>
          <cell r="D123">
            <v>3101</v>
          </cell>
          <cell r="E123">
            <v>69600</v>
          </cell>
          <cell r="F123">
            <v>5800</v>
          </cell>
          <cell r="G123">
            <v>5800</v>
          </cell>
          <cell r="H123">
            <v>5800</v>
          </cell>
          <cell r="I123">
            <v>5800</v>
          </cell>
          <cell r="J123">
            <v>5800</v>
          </cell>
          <cell r="K123">
            <v>5800</v>
          </cell>
          <cell r="L123">
            <v>5800</v>
          </cell>
          <cell r="M123">
            <v>5800</v>
          </cell>
          <cell r="N123">
            <v>5800</v>
          </cell>
          <cell r="O123">
            <v>5800</v>
          </cell>
          <cell r="P123">
            <v>5800</v>
          </cell>
          <cell r="Q123">
            <v>5800</v>
          </cell>
        </row>
        <row r="124">
          <cell r="B124" t="str">
            <v>30205063103</v>
          </cell>
          <cell r="C124" t="str">
            <v>30205</v>
          </cell>
          <cell r="D124">
            <v>3103</v>
          </cell>
          <cell r="E124">
            <v>60000</v>
          </cell>
          <cell r="F124">
            <v>5000</v>
          </cell>
          <cell r="G124">
            <v>5000</v>
          </cell>
          <cell r="H124">
            <v>5000</v>
          </cell>
          <cell r="I124">
            <v>5000</v>
          </cell>
          <cell r="J124">
            <v>5000</v>
          </cell>
          <cell r="K124">
            <v>5000</v>
          </cell>
          <cell r="L124">
            <v>5000</v>
          </cell>
          <cell r="M124">
            <v>5000</v>
          </cell>
          <cell r="N124">
            <v>5000</v>
          </cell>
          <cell r="O124">
            <v>5000</v>
          </cell>
          <cell r="P124">
            <v>5000</v>
          </cell>
          <cell r="Q124">
            <v>5000</v>
          </cell>
        </row>
        <row r="125">
          <cell r="B125" t="str">
            <v>30205063302</v>
          </cell>
          <cell r="C125" t="str">
            <v>30205</v>
          </cell>
          <cell r="D125">
            <v>3302</v>
          </cell>
          <cell r="E125">
            <v>300000</v>
          </cell>
          <cell r="F125">
            <v>25000</v>
          </cell>
          <cell r="G125">
            <v>25000</v>
          </cell>
          <cell r="H125">
            <v>25000</v>
          </cell>
          <cell r="I125">
            <v>25000</v>
          </cell>
          <cell r="J125">
            <v>25000</v>
          </cell>
          <cell r="K125">
            <v>25000</v>
          </cell>
          <cell r="L125">
            <v>25000</v>
          </cell>
          <cell r="M125">
            <v>25000</v>
          </cell>
          <cell r="N125">
            <v>25000</v>
          </cell>
          <cell r="O125">
            <v>25000</v>
          </cell>
          <cell r="P125">
            <v>25000</v>
          </cell>
          <cell r="Q125">
            <v>25000</v>
          </cell>
        </row>
        <row r="126">
          <cell r="B126" t="str">
            <v>30205063303</v>
          </cell>
          <cell r="C126" t="str">
            <v>30205</v>
          </cell>
          <cell r="D126">
            <v>3303</v>
          </cell>
          <cell r="E126">
            <v>58900</v>
          </cell>
          <cell r="F126">
            <v>4908</v>
          </cell>
          <cell r="G126">
            <v>4908</v>
          </cell>
          <cell r="H126">
            <v>4908</v>
          </cell>
          <cell r="I126">
            <v>4908</v>
          </cell>
          <cell r="J126">
            <v>4908</v>
          </cell>
          <cell r="K126">
            <v>4908</v>
          </cell>
          <cell r="L126">
            <v>4908</v>
          </cell>
          <cell r="M126">
            <v>4908</v>
          </cell>
          <cell r="N126">
            <v>4908</v>
          </cell>
          <cell r="O126">
            <v>4908</v>
          </cell>
          <cell r="P126">
            <v>4908</v>
          </cell>
          <cell r="Q126">
            <v>4912</v>
          </cell>
        </row>
        <row r="127">
          <cell r="B127" t="str">
            <v>30205063401</v>
          </cell>
          <cell r="C127" t="str">
            <v>30205</v>
          </cell>
          <cell r="D127">
            <v>3401</v>
          </cell>
          <cell r="E127">
            <v>200000</v>
          </cell>
          <cell r="F127">
            <v>16667</v>
          </cell>
          <cell r="G127">
            <v>16667</v>
          </cell>
          <cell r="H127">
            <v>16667</v>
          </cell>
          <cell r="I127">
            <v>16667</v>
          </cell>
          <cell r="J127">
            <v>16667</v>
          </cell>
          <cell r="K127">
            <v>16667</v>
          </cell>
          <cell r="L127">
            <v>16667</v>
          </cell>
          <cell r="M127">
            <v>16667</v>
          </cell>
          <cell r="N127">
            <v>16667</v>
          </cell>
          <cell r="O127">
            <v>16667</v>
          </cell>
          <cell r="P127">
            <v>16667</v>
          </cell>
          <cell r="Q127">
            <v>16663</v>
          </cell>
        </row>
        <row r="128">
          <cell r="B128" t="str">
            <v>30205063404</v>
          </cell>
          <cell r="C128" t="str">
            <v>30205</v>
          </cell>
          <cell r="D128">
            <v>3404</v>
          </cell>
          <cell r="E128">
            <v>60000</v>
          </cell>
          <cell r="F128">
            <v>5000</v>
          </cell>
          <cell r="G128">
            <v>5000</v>
          </cell>
          <cell r="H128">
            <v>5000</v>
          </cell>
          <cell r="I128">
            <v>5000</v>
          </cell>
          <cell r="J128">
            <v>5000</v>
          </cell>
          <cell r="K128">
            <v>5000</v>
          </cell>
          <cell r="L128">
            <v>5000</v>
          </cell>
          <cell r="M128">
            <v>5000</v>
          </cell>
          <cell r="N128">
            <v>5000</v>
          </cell>
          <cell r="O128">
            <v>5000</v>
          </cell>
          <cell r="P128">
            <v>5000</v>
          </cell>
          <cell r="Q128">
            <v>5000</v>
          </cell>
        </row>
        <row r="129">
          <cell r="B129" t="str">
            <v>30205063406</v>
          </cell>
          <cell r="C129" t="str">
            <v>30205</v>
          </cell>
          <cell r="D129">
            <v>3406</v>
          </cell>
          <cell r="E129">
            <v>1855800</v>
          </cell>
          <cell r="F129">
            <v>154650</v>
          </cell>
          <cell r="G129">
            <v>154650</v>
          </cell>
          <cell r="H129">
            <v>154650</v>
          </cell>
          <cell r="I129">
            <v>154650</v>
          </cell>
          <cell r="J129">
            <v>154650</v>
          </cell>
          <cell r="K129">
            <v>154650</v>
          </cell>
          <cell r="L129">
            <v>154650</v>
          </cell>
          <cell r="M129">
            <v>154650</v>
          </cell>
          <cell r="N129">
            <v>154650</v>
          </cell>
          <cell r="O129">
            <v>154650</v>
          </cell>
          <cell r="P129">
            <v>154650</v>
          </cell>
          <cell r="Q129">
            <v>154650</v>
          </cell>
        </row>
        <row r="130">
          <cell r="B130" t="str">
            <v>30207042103</v>
          </cell>
          <cell r="C130" t="str">
            <v>30207</v>
          </cell>
          <cell r="D130">
            <v>2103</v>
          </cell>
          <cell r="E130">
            <v>2000</v>
          </cell>
          <cell r="F130">
            <v>166</v>
          </cell>
          <cell r="G130">
            <v>166</v>
          </cell>
          <cell r="H130">
            <v>166</v>
          </cell>
          <cell r="I130">
            <v>166</v>
          </cell>
          <cell r="J130">
            <v>166</v>
          </cell>
          <cell r="K130">
            <v>166</v>
          </cell>
          <cell r="L130">
            <v>166</v>
          </cell>
          <cell r="M130">
            <v>166</v>
          </cell>
          <cell r="N130">
            <v>166</v>
          </cell>
          <cell r="O130">
            <v>166</v>
          </cell>
          <cell r="P130">
            <v>166</v>
          </cell>
          <cell r="Q130">
            <v>174</v>
          </cell>
        </row>
        <row r="131">
          <cell r="B131" t="str">
            <v>30207042202</v>
          </cell>
          <cell r="C131" t="str">
            <v>30207</v>
          </cell>
          <cell r="D131">
            <v>2202</v>
          </cell>
          <cell r="E131">
            <v>31200</v>
          </cell>
          <cell r="F131">
            <v>2600</v>
          </cell>
          <cell r="G131">
            <v>2600</v>
          </cell>
          <cell r="H131">
            <v>2600</v>
          </cell>
          <cell r="I131">
            <v>2600</v>
          </cell>
          <cell r="J131">
            <v>2600</v>
          </cell>
          <cell r="K131">
            <v>2600</v>
          </cell>
          <cell r="L131">
            <v>2600</v>
          </cell>
          <cell r="M131">
            <v>2600</v>
          </cell>
          <cell r="N131">
            <v>2600</v>
          </cell>
          <cell r="O131">
            <v>2600</v>
          </cell>
          <cell r="P131">
            <v>2600</v>
          </cell>
          <cell r="Q131">
            <v>2600</v>
          </cell>
        </row>
        <row r="132">
          <cell r="B132" t="str">
            <v>30207042207</v>
          </cell>
          <cell r="C132" t="str">
            <v>30207</v>
          </cell>
          <cell r="D132">
            <v>2207</v>
          </cell>
          <cell r="E132">
            <v>20000</v>
          </cell>
          <cell r="F132">
            <v>1666</v>
          </cell>
          <cell r="G132">
            <v>1666</v>
          </cell>
          <cell r="H132">
            <v>1666</v>
          </cell>
          <cell r="I132">
            <v>1666</v>
          </cell>
          <cell r="J132">
            <v>1666</v>
          </cell>
          <cell r="K132">
            <v>1666</v>
          </cell>
          <cell r="L132">
            <v>1666</v>
          </cell>
          <cell r="M132">
            <v>1666</v>
          </cell>
          <cell r="N132">
            <v>1666</v>
          </cell>
          <cell r="O132">
            <v>1666</v>
          </cell>
          <cell r="P132">
            <v>1666</v>
          </cell>
          <cell r="Q132">
            <v>1674</v>
          </cell>
        </row>
        <row r="133">
          <cell r="B133" t="str">
            <v>30207042208</v>
          </cell>
          <cell r="C133" t="str">
            <v>30207</v>
          </cell>
          <cell r="D133">
            <v>2208</v>
          </cell>
          <cell r="E133">
            <v>12000</v>
          </cell>
          <cell r="F133">
            <v>1000</v>
          </cell>
          <cell r="G133">
            <v>1000</v>
          </cell>
          <cell r="H133">
            <v>1000</v>
          </cell>
          <cell r="I133">
            <v>1000</v>
          </cell>
          <cell r="J133">
            <v>1000</v>
          </cell>
          <cell r="K133">
            <v>1000</v>
          </cell>
          <cell r="L133">
            <v>1000</v>
          </cell>
          <cell r="M133">
            <v>1000</v>
          </cell>
          <cell r="N133">
            <v>1000</v>
          </cell>
          <cell r="O133">
            <v>1000</v>
          </cell>
          <cell r="P133">
            <v>1000</v>
          </cell>
          <cell r="Q133">
            <v>1000</v>
          </cell>
        </row>
        <row r="134">
          <cell r="B134" t="str">
            <v>30207042306</v>
          </cell>
          <cell r="C134" t="str">
            <v>30207</v>
          </cell>
          <cell r="D134">
            <v>2306</v>
          </cell>
          <cell r="E134">
            <v>22000</v>
          </cell>
          <cell r="F134">
            <v>1833</v>
          </cell>
          <cell r="G134">
            <v>1833</v>
          </cell>
          <cell r="H134">
            <v>1833</v>
          </cell>
          <cell r="I134">
            <v>1833</v>
          </cell>
          <cell r="J134">
            <v>1833</v>
          </cell>
          <cell r="K134">
            <v>1833</v>
          </cell>
          <cell r="L134">
            <v>1833</v>
          </cell>
          <cell r="M134">
            <v>1833</v>
          </cell>
          <cell r="N134">
            <v>1833</v>
          </cell>
          <cell r="O134">
            <v>1833</v>
          </cell>
          <cell r="P134">
            <v>1833</v>
          </cell>
          <cell r="Q134">
            <v>1837</v>
          </cell>
        </row>
        <row r="135">
          <cell r="B135" t="str">
            <v>30207042701</v>
          </cell>
          <cell r="C135" t="str">
            <v>30207</v>
          </cell>
          <cell r="D135">
            <v>2701</v>
          </cell>
          <cell r="E135">
            <v>24000</v>
          </cell>
          <cell r="F135">
            <v>2000</v>
          </cell>
          <cell r="G135">
            <v>2000</v>
          </cell>
          <cell r="H135">
            <v>2000</v>
          </cell>
          <cell r="I135">
            <v>2000</v>
          </cell>
          <cell r="J135">
            <v>2000</v>
          </cell>
          <cell r="K135">
            <v>2000</v>
          </cell>
          <cell r="L135">
            <v>2000</v>
          </cell>
          <cell r="M135">
            <v>2000</v>
          </cell>
          <cell r="N135">
            <v>2000</v>
          </cell>
          <cell r="O135">
            <v>2000</v>
          </cell>
          <cell r="P135">
            <v>2000</v>
          </cell>
          <cell r="Q135">
            <v>2000</v>
          </cell>
        </row>
        <row r="136">
          <cell r="B136" t="str">
            <v>30207042702</v>
          </cell>
          <cell r="C136" t="str">
            <v>30207</v>
          </cell>
          <cell r="D136">
            <v>2702</v>
          </cell>
          <cell r="E136">
            <v>12000</v>
          </cell>
          <cell r="F136">
            <v>1000</v>
          </cell>
          <cell r="G136">
            <v>1000</v>
          </cell>
          <cell r="H136">
            <v>1000</v>
          </cell>
          <cell r="I136">
            <v>1000</v>
          </cell>
          <cell r="J136">
            <v>1000</v>
          </cell>
          <cell r="K136">
            <v>1000</v>
          </cell>
          <cell r="L136">
            <v>1000</v>
          </cell>
          <cell r="M136">
            <v>1000</v>
          </cell>
          <cell r="N136">
            <v>1000</v>
          </cell>
          <cell r="O136">
            <v>1000</v>
          </cell>
          <cell r="P136">
            <v>1000</v>
          </cell>
          <cell r="Q136">
            <v>1000</v>
          </cell>
        </row>
        <row r="137">
          <cell r="B137" t="str">
            <v>30207042705</v>
          </cell>
          <cell r="C137" t="str">
            <v>30207</v>
          </cell>
          <cell r="D137">
            <v>2705</v>
          </cell>
          <cell r="E137">
            <v>12000</v>
          </cell>
          <cell r="F137">
            <v>1000</v>
          </cell>
          <cell r="G137">
            <v>1000</v>
          </cell>
          <cell r="H137">
            <v>1000</v>
          </cell>
          <cell r="I137">
            <v>1000</v>
          </cell>
          <cell r="J137">
            <v>1000</v>
          </cell>
          <cell r="K137">
            <v>1000</v>
          </cell>
          <cell r="L137">
            <v>1000</v>
          </cell>
          <cell r="M137">
            <v>1000</v>
          </cell>
          <cell r="N137">
            <v>1000</v>
          </cell>
          <cell r="O137">
            <v>1000</v>
          </cell>
          <cell r="P137">
            <v>1000</v>
          </cell>
          <cell r="Q137">
            <v>1000</v>
          </cell>
        </row>
        <row r="138">
          <cell r="B138" t="str">
            <v>30207042800</v>
          </cell>
          <cell r="C138" t="str">
            <v>30207</v>
          </cell>
          <cell r="D138">
            <v>2800</v>
          </cell>
          <cell r="E138">
            <v>24000</v>
          </cell>
          <cell r="F138">
            <v>2000</v>
          </cell>
          <cell r="G138">
            <v>2000</v>
          </cell>
          <cell r="H138">
            <v>2000</v>
          </cell>
          <cell r="I138">
            <v>2000</v>
          </cell>
          <cell r="J138">
            <v>2000</v>
          </cell>
          <cell r="K138">
            <v>2000</v>
          </cell>
          <cell r="L138">
            <v>2000</v>
          </cell>
          <cell r="M138">
            <v>2000</v>
          </cell>
          <cell r="N138">
            <v>2000</v>
          </cell>
          <cell r="O138">
            <v>2000</v>
          </cell>
          <cell r="P138">
            <v>2000</v>
          </cell>
          <cell r="Q138">
            <v>2000</v>
          </cell>
        </row>
        <row r="139">
          <cell r="B139" t="str">
            <v>30207042900</v>
          </cell>
          <cell r="C139" t="str">
            <v>30207</v>
          </cell>
          <cell r="D139">
            <v>2900</v>
          </cell>
          <cell r="E139">
            <v>34000</v>
          </cell>
          <cell r="F139">
            <v>2833</v>
          </cell>
          <cell r="G139">
            <v>2833</v>
          </cell>
          <cell r="H139">
            <v>2833</v>
          </cell>
          <cell r="I139">
            <v>2833</v>
          </cell>
          <cell r="J139">
            <v>2833</v>
          </cell>
          <cell r="K139">
            <v>2833</v>
          </cell>
          <cell r="L139">
            <v>2833</v>
          </cell>
          <cell r="M139">
            <v>2833</v>
          </cell>
          <cell r="N139">
            <v>2833</v>
          </cell>
          <cell r="O139">
            <v>2833</v>
          </cell>
          <cell r="P139">
            <v>2833</v>
          </cell>
          <cell r="Q139">
            <v>2837</v>
          </cell>
        </row>
        <row r="140">
          <cell r="B140" t="str">
            <v>30207042907</v>
          </cell>
          <cell r="C140" t="str">
            <v>30207</v>
          </cell>
          <cell r="D140">
            <v>2907</v>
          </cell>
          <cell r="E140">
            <v>41000</v>
          </cell>
          <cell r="F140">
            <v>3416</v>
          </cell>
          <cell r="G140">
            <v>3416</v>
          </cell>
          <cell r="H140">
            <v>3416</v>
          </cell>
          <cell r="I140">
            <v>3416</v>
          </cell>
          <cell r="J140">
            <v>3416</v>
          </cell>
          <cell r="K140">
            <v>3416</v>
          </cell>
          <cell r="L140">
            <v>3416</v>
          </cell>
          <cell r="M140">
            <v>3416</v>
          </cell>
          <cell r="N140">
            <v>3416</v>
          </cell>
          <cell r="O140">
            <v>3416</v>
          </cell>
          <cell r="P140">
            <v>3416</v>
          </cell>
          <cell r="Q140">
            <v>3424</v>
          </cell>
        </row>
        <row r="141">
          <cell r="B141" t="str">
            <v>30207043101</v>
          </cell>
          <cell r="C141" t="str">
            <v>30207</v>
          </cell>
          <cell r="D141">
            <v>3101</v>
          </cell>
          <cell r="E141">
            <v>12000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</row>
        <row r="142">
          <cell r="B142" t="str">
            <v>30207043103</v>
          </cell>
          <cell r="C142" t="str">
            <v>30207</v>
          </cell>
          <cell r="D142">
            <v>3103</v>
          </cell>
          <cell r="E142">
            <v>6093</v>
          </cell>
          <cell r="F142">
            <v>507</v>
          </cell>
          <cell r="G142">
            <v>507</v>
          </cell>
          <cell r="H142">
            <v>507</v>
          </cell>
          <cell r="I142">
            <v>507</v>
          </cell>
          <cell r="J142">
            <v>507</v>
          </cell>
          <cell r="K142">
            <v>507</v>
          </cell>
          <cell r="L142">
            <v>507</v>
          </cell>
          <cell r="M142">
            <v>507</v>
          </cell>
          <cell r="N142">
            <v>507</v>
          </cell>
          <cell r="O142">
            <v>507</v>
          </cell>
          <cell r="P142">
            <v>507</v>
          </cell>
          <cell r="Q142">
            <v>516</v>
          </cell>
        </row>
        <row r="143">
          <cell r="B143" t="str">
            <v>30207043302</v>
          </cell>
          <cell r="C143" t="str">
            <v>30207</v>
          </cell>
          <cell r="D143">
            <v>3302</v>
          </cell>
          <cell r="E143">
            <v>110000</v>
          </cell>
          <cell r="F143">
            <v>9166</v>
          </cell>
          <cell r="G143">
            <v>9166</v>
          </cell>
          <cell r="H143">
            <v>9166</v>
          </cell>
          <cell r="I143">
            <v>9166</v>
          </cell>
          <cell r="J143">
            <v>9166</v>
          </cell>
          <cell r="K143">
            <v>9166</v>
          </cell>
          <cell r="L143">
            <v>9166</v>
          </cell>
          <cell r="M143">
            <v>9166</v>
          </cell>
          <cell r="N143">
            <v>9166</v>
          </cell>
          <cell r="O143">
            <v>9166</v>
          </cell>
          <cell r="P143">
            <v>9166</v>
          </cell>
          <cell r="Q143">
            <v>9174</v>
          </cell>
        </row>
        <row r="144">
          <cell r="B144" t="str">
            <v>30207043303</v>
          </cell>
          <cell r="C144" t="str">
            <v>30207</v>
          </cell>
          <cell r="D144">
            <v>3303</v>
          </cell>
          <cell r="E144">
            <v>3000</v>
          </cell>
          <cell r="F144">
            <v>250</v>
          </cell>
          <cell r="G144">
            <v>250</v>
          </cell>
          <cell r="H144">
            <v>250</v>
          </cell>
          <cell r="I144">
            <v>250</v>
          </cell>
          <cell r="J144">
            <v>250</v>
          </cell>
          <cell r="K144">
            <v>250</v>
          </cell>
          <cell r="L144">
            <v>250</v>
          </cell>
          <cell r="M144">
            <v>250</v>
          </cell>
          <cell r="N144">
            <v>250</v>
          </cell>
          <cell r="O144">
            <v>250</v>
          </cell>
          <cell r="P144">
            <v>250</v>
          </cell>
          <cell r="Q144">
            <v>250</v>
          </cell>
        </row>
        <row r="145">
          <cell r="B145" t="str">
            <v>30300041302</v>
          </cell>
          <cell r="C145" t="str">
            <v>30300</v>
          </cell>
          <cell r="D145">
            <v>1302</v>
          </cell>
          <cell r="E145">
            <v>427900</v>
          </cell>
          <cell r="F145">
            <v>35658</v>
          </cell>
          <cell r="G145">
            <v>35658</v>
          </cell>
          <cell r="H145">
            <v>35658</v>
          </cell>
          <cell r="I145">
            <v>35658</v>
          </cell>
          <cell r="J145">
            <v>35658</v>
          </cell>
          <cell r="K145">
            <v>35658</v>
          </cell>
          <cell r="L145">
            <v>35658</v>
          </cell>
          <cell r="M145">
            <v>35658</v>
          </cell>
          <cell r="N145">
            <v>35658</v>
          </cell>
          <cell r="O145">
            <v>35658</v>
          </cell>
          <cell r="P145">
            <v>35658</v>
          </cell>
          <cell r="Q145">
            <v>35662</v>
          </cell>
        </row>
        <row r="146">
          <cell r="B146" t="str">
            <v>30300042103</v>
          </cell>
          <cell r="C146" t="str">
            <v>30300</v>
          </cell>
          <cell r="D146">
            <v>2103</v>
          </cell>
          <cell r="E146">
            <v>143400</v>
          </cell>
          <cell r="F146">
            <v>11950</v>
          </cell>
          <cell r="G146">
            <v>11950</v>
          </cell>
          <cell r="H146">
            <v>11950</v>
          </cell>
          <cell r="I146">
            <v>11950</v>
          </cell>
          <cell r="J146">
            <v>11950</v>
          </cell>
          <cell r="K146">
            <v>11950</v>
          </cell>
          <cell r="L146">
            <v>11950</v>
          </cell>
          <cell r="M146">
            <v>11950</v>
          </cell>
          <cell r="N146">
            <v>11950</v>
          </cell>
          <cell r="O146">
            <v>11950</v>
          </cell>
          <cell r="P146">
            <v>11950</v>
          </cell>
          <cell r="Q146">
            <v>11950</v>
          </cell>
        </row>
        <row r="147">
          <cell r="B147" t="str">
            <v>30300042201</v>
          </cell>
          <cell r="C147" t="str">
            <v>30300</v>
          </cell>
          <cell r="D147">
            <v>2201</v>
          </cell>
          <cell r="E147">
            <v>36000</v>
          </cell>
          <cell r="F147">
            <v>3000</v>
          </cell>
          <cell r="G147">
            <v>3000</v>
          </cell>
          <cell r="H147">
            <v>3000</v>
          </cell>
          <cell r="I147">
            <v>3000</v>
          </cell>
          <cell r="J147">
            <v>3000</v>
          </cell>
          <cell r="K147">
            <v>3000</v>
          </cell>
          <cell r="L147">
            <v>3000</v>
          </cell>
          <cell r="M147">
            <v>3000</v>
          </cell>
          <cell r="N147">
            <v>3000</v>
          </cell>
          <cell r="O147">
            <v>3000</v>
          </cell>
          <cell r="P147">
            <v>3000</v>
          </cell>
          <cell r="Q147">
            <v>3000</v>
          </cell>
        </row>
        <row r="148">
          <cell r="B148" t="str">
            <v>30300042202</v>
          </cell>
          <cell r="C148" t="str">
            <v>30300</v>
          </cell>
          <cell r="D148">
            <v>2202</v>
          </cell>
          <cell r="E148">
            <v>197465</v>
          </cell>
          <cell r="F148">
            <v>16455</v>
          </cell>
          <cell r="G148">
            <v>16455</v>
          </cell>
          <cell r="H148">
            <v>16455</v>
          </cell>
          <cell r="I148">
            <v>16455</v>
          </cell>
          <cell r="J148">
            <v>16455</v>
          </cell>
          <cell r="K148">
            <v>16455</v>
          </cell>
          <cell r="L148">
            <v>16455</v>
          </cell>
          <cell r="M148">
            <v>16455</v>
          </cell>
          <cell r="N148">
            <v>16455</v>
          </cell>
          <cell r="O148">
            <v>16455</v>
          </cell>
          <cell r="P148">
            <v>16455</v>
          </cell>
          <cell r="Q148">
            <v>16460</v>
          </cell>
        </row>
        <row r="149">
          <cell r="B149" t="str">
            <v>30300042207</v>
          </cell>
          <cell r="C149" t="str">
            <v>30300</v>
          </cell>
          <cell r="D149">
            <v>2207</v>
          </cell>
          <cell r="E149">
            <v>200629</v>
          </cell>
          <cell r="F149">
            <v>16719</v>
          </cell>
          <cell r="G149">
            <v>16719</v>
          </cell>
          <cell r="H149">
            <v>16719</v>
          </cell>
          <cell r="I149">
            <v>16719</v>
          </cell>
          <cell r="J149">
            <v>16719</v>
          </cell>
          <cell r="K149">
            <v>16719</v>
          </cell>
          <cell r="L149">
            <v>16719</v>
          </cell>
          <cell r="M149">
            <v>16719</v>
          </cell>
          <cell r="N149">
            <v>16719</v>
          </cell>
          <cell r="O149">
            <v>16719</v>
          </cell>
          <cell r="P149">
            <v>16719</v>
          </cell>
          <cell r="Q149">
            <v>16720</v>
          </cell>
        </row>
        <row r="150">
          <cell r="B150" t="str">
            <v>30300042208</v>
          </cell>
          <cell r="C150" t="str">
            <v>30300</v>
          </cell>
          <cell r="D150">
            <v>2208</v>
          </cell>
          <cell r="E150">
            <v>9463</v>
          </cell>
          <cell r="F150">
            <v>789</v>
          </cell>
          <cell r="G150">
            <v>789</v>
          </cell>
          <cell r="H150">
            <v>789</v>
          </cell>
          <cell r="I150">
            <v>789</v>
          </cell>
          <cell r="J150">
            <v>789</v>
          </cell>
          <cell r="K150">
            <v>789</v>
          </cell>
          <cell r="L150">
            <v>789</v>
          </cell>
          <cell r="M150">
            <v>789</v>
          </cell>
          <cell r="N150">
            <v>789</v>
          </cell>
          <cell r="O150">
            <v>789</v>
          </cell>
          <cell r="P150">
            <v>789</v>
          </cell>
          <cell r="Q150">
            <v>784</v>
          </cell>
        </row>
        <row r="151">
          <cell r="B151" t="str">
            <v>30300042306</v>
          </cell>
          <cell r="C151" t="str">
            <v>30300</v>
          </cell>
          <cell r="D151">
            <v>2306</v>
          </cell>
          <cell r="E151">
            <v>1231906</v>
          </cell>
          <cell r="F151">
            <v>102659</v>
          </cell>
          <cell r="G151">
            <v>102659</v>
          </cell>
          <cell r="H151">
            <v>102659</v>
          </cell>
          <cell r="I151">
            <v>102659</v>
          </cell>
          <cell r="J151">
            <v>102659</v>
          </cell>
          <cell r="K151">
            <v>102659</v>
          </cell>
          <cell r="L151">
            <v>102659</v>
          </cell>
          <cell r="M151">
            <v>102659</v>
          </cell>
          <cell r="N151">
            <v>102659</v>
          </cell>
          <cell r="O151">
            <v>102659</v>
          </cell>
          <cell r="P151">
            <v>102659</v>
          </cell>
          <cell r="Q151">
            <v>102657</v>
          </cell>
        </row>
        <row r="152">
          <cell r="B152" t="str">
            <v>30300042701</v>
          </cell>
          <cell r="C152" t="str">
            <v>30300</v>
          </cell>
          <cell r="D152">
            <v>2701</v>
          </cell>
          <cell r="E152">
            <v>229700</v>
          </cell>
          <cell r="F152">
            <v>19142</v>
          </cell>
          <cell r="G152">
            <v>19142</v>
          </cell>
          <cell r="H152">
            <v>19142</v>
          </cell>
          <cell r="I152">
            <v>19142</v>
          </cell>
          <cell r="J152">
            <v>19142</v>
          </cell>
          <cell r="K152">
            <v>19142</v>
          </cell>
          <cell r="L152">
            <v>19142</v>
          </cell>
          <cell r="M152">
            <v>19142</v>
          </cell>
          <cell r="N152">
            <v>19142</v>
          </cell>
          <cell r="O152">
            <v>19142</v>
          </cell>
          <cell r="P152">
            <v>19142</v>
          </cell>
          <cell r="Q152">
            <v>19138</v>
          </cell>
        </row>
        <row r="153">
          <cell r="B153" t="str">
            <v>30300042702</v>
          </cell>
          <cell r="C153" t="str">
            <v>30300</v>
          </cell>
          <cell r="D153">
            <v>2702</v>
          </cell>
          <cell r="E153">
            <v>313100</v>
          </cell>
          <cell r="F153">
            <v>26092</v>
          </cell>
          <cell r="G153">
            <v>26092</v>
          </cell>
          <cell r="H153">
            <v>26092</v>
          </cell>
          <cell r="I153">
            <v>26092</v>
          </cell>
          <cell r="J153">
            <v>26092</v>
          </cell>
          <cell r="K153">
            <v>26092</v>
          </cell>
          <cell r="L153">
            <v>26092</v>
          </cell>
          <cell r="M153">
            <v>26092</v>
          </cell>
          <cell r="N153">
            <v>26092</v>
          </cell>
          <cell r="O153">
            <v>26092</v>
          </cell>
          <cell r="P153">
            <v>26092</v>
          </cell>
          <cell r="Q153">
            <v>26088</v>
          </cell>
        </row>
        <row r="154">
          <cell r="B154" t="str">
            <v>30300042800</v>
          </cell>
          <cell r="C154" t="str">
            <v>30300</v>
          </cell>
          <cell r="D154">
            <v>2800</v>
          </cell>
          <cell r="E154">
            <v>584000</v>
          </cell>
          <cell r="F154">
            <v>48666</v>
          </cell>
          <cell r="G154">
            <v>48666</v>
          </cell>
          <cell r="H154">
            <v>48666</v>
          </cell>
          <cell r="I154">
            <v>48666</v>
          </cell>
          <cell r="J154">
            <v>48666</v>
          </cell>
          <cell r="K154">
            <v>48666</v>
          </cell>
          <cell r="L154">
            <v>48666</v>
          </cell>
          <cell r="M154">
            <v>48666</v>
          </cell>
          <cell r="N154">
            <v>48666</v>
          </cell>
          <cell r="O154">
            <v>48666</v>
          </cell>
          <cell r="P154">
            <v>48666</v>
          </cell>
          <cell r="Q154">
            <v>48674</v>
          </cell>
        </row>
        <row r="155">
          <cell r="B155" t="str">
            <v>30300042900</v>
          </cell>
          <cell r="C155" t="str">
            <v>30300</v>
          </cell>
          <cell r="D155">
            <v>2900</v>
          </cell>
          <cell r="E155">
            <v>885700</v>
          </cell>
          <cell r="F155">
            <v>73808</v>
          </cell>
          <cell r="G155">
            <v>73808</v>
          </cell>
          <cell r="H155">
            <v>73808</v>
          </cell>
          <cell r="I155">
            <v>73808</v>
          </cell>
          <cell r="J155">
            <v>73808</v>
          </cell>
          <cell r="K155">
            <v>73808</v>
          </cell>
          <cell r="L155">
            <v>73808</v>
          </cell>
          <cell r="M155">
            <v>73808</v>
          </cell>
          <cell r="N155">
            <v>73808</v>
          </cell>
          <cell r="O155">
            <v>73808</v>
          </cell>
          <cell r="P155">
            <v>73808</v>
          </cell>
          <cell r="Q155">
            <v>73812</v>
          </cell>
        </row>
        <row r="156">
          <cell r="B156" t="str">
            <v>30300042907</v>
          </cell>
          <cell r="C156" t="str">
            <v>30300</v>
          </cell>
          <cell r="D156">
            <v>2907</v>
          </cell>
          <cell r="E156">
            <v>597800</v>
          </cell>
          <cell r="F156">
            <v>49817</v>
          </cell>
          <cell r="G156">
            <v>49817</v>
          </cell>
          <cell r="H156">
            <v>49817</v>
          </cell>
          <cell r="I156">
            <v>49817</v>
          </cell>
          <cell r="J156">
            <v>49817</v>
          </cell>
          <cell r="K156">
            <v>49817</v>
          </cell>
          <cell r="L156">
            <v>49817</v>
          </cell>
          <cell r="M156">
            <v>49817</v>
          </cell>
          <cell r="N156">
            <v>49817</v>
          </cell>
          <cell r="O156">
            <v>49817</v>
          </cell>
          <cell r="P156">
            <v>49817</v>
          </cell>
          <cell r="Q156">
            <v>49813</v>
          </cell>
        </row>
        <row r="157">
          <cell r="B157" t="str">
            <v>30300042908</v>
          </cell>
          <cell r="C157" t="str">
            <v>30300</v>
          </cell>
          <cell r="D157">
            <v>2908</v>
          </cell>
          <cell r="E157">
            <v>202900</v>
          </cell>
          <cell r="F157">
            <v>16908</v>
          </cell>
          <cell r="G157">
            <v>16908</v>
          </cell>
          <cell r="H157">
            <v>16908</v>
          </cell>
          <cell r="I157">
            <v>16908</v>
          </cell>
          <cell r="J157">
            <v>16908</v>
          </cell>
          <cell r="K157">
            <v>16908</v>
          </cell>
          <cell r="L157">
            <v>16908</v>
          </cell>
          <cell r="M157">
            <v>16908</v>
          </cell>
          <cell r="N157">
            <v>16908</v>
          </cell>
          <cell r="O157">
            <v>16908</v>
          </cell>
          <cell r="P157">
            <v>16908</v>
          </cell>
          <cell r="Q157">
            <v>16912</v>
          </cell>
        </row>
        <row r="158">
          <cell r="B158" t="str">
            <v>30300043101</v>
          </cell>
          <cell r="C158" t="str">
            <v>30300</v>
          </cell>
          <cell r="D158">
            <v>3101</v>
          </cell>
          <cell r="E158">
            <v>76300</v>
          </cell>
          <cell r="F158">
            <v>6358</v>
          </cell>
          <cell r="G158">
            <v>6358</v>
          </cell>
          <cell r="H158">
            <v>6358</v>
          </cell>
          <cell r="I158">
            <v>6358</v>
          </cell>
          <cell r="J158">
            <v>6358</v>
          </cell>
          <cell r="K158">
            <v>6358</v>
          </cell>
          <cell r="L158">
            <v>6358</v>
          </cell>
          <cell r="M158">
            <v>6358</v>
          </cell>
          <cell r="N158">
            <v>6358</v>
          </cell>
          <cell r="O158">
            <v>6358</v>
          </cell>
          <cell r="P158">
            <v>6358</v>
          </cell>
          <cell r="Q158">
            <v>6362</v>
          </cell>
        </row>
        <row r="159">
          <cell r="B159" t="str">
            <v>30300043103</v>
          </cell>
          <cell r="C159" t="str">
            <v>30300</v>
          </cell>
          <cell r="D159">
            <v>3103</v>
          </cell>
          <cell r="E159">
            <v>28200</v>
          </cell>
          <cell r="F159">
            <v>2350</v>
          </cell>
          <cell r="G159">
            <v>2350</v>
          </cell>
          <cell r="H159">
            <v>2350</v>
          </cell>
          <cell r="I159">
            <v>2350</v>
          </cell>
          <cell r="J159">
            <v>2350</v>
          </cell>
          <cell r="K159">
            <v>2350</v>
          </cell>
          <cell r="L159">
            <v>2350</v>
          </cell>
          <cell r="M159">
            <v>2350</v>
          </cell>
          <cell r="N159">
            <v>2350</v>
          </cell>
          <cell r="O159">
            <v>2350</v>
          </cell>
          <cell r="P159">
            <v>2350</v>
          </cell>
          <cell r="Q159">
            <v>2350</v>
          </cell>
        </row>
        <row r="160">
          <cell r="B160" t="str">
            <v>30300043302</v>
          </cell>
          <cell r="C160" t="str">
            <v>30300</v>
          </cell>
          <cell r="D160">
            <v>3302</v>
          </cell>
          <cell r="E160">
            <v>556700</v>
          </cell>
          <cell r="F160">
            <v>46392</v>
          </cell>
          <cell r="G160">
            <v>46392</v>
          </cell>
          <cell r="H160">
            <v>46392</v>
          </cell>
          <cell r="I160">
            <v>46392</v>
          </cell>
          <cell r="J160">
            <v>46392</v>
          </cell>
          <cell r="K160">
            <v>46392</v>
          </cell>
          <cell r="L160">
            <v>46392</v>
          </cell>
          <cell r="M160">
            <v>46392</v>
          </cell>
          <cell r="N160">
            <v>46392</v>
          </cell>
          <cell r="O160">
            <v>46392</v>
          </cell>
          <cell r="P160">
            <v>46392</v>
          </cell>
          <cell r="Q160">
            <v>46388</v>
          </cell>
        </row>
        <row r="161">
          <cell r="B161" t="str">
            <v>30300043303</v>
          </cell>
          <cell r="C161" t="str">
            <v>30300</v>
          </cell>
          <cell r="D161">
            <v>3303</v>
          </cell>
          <cell r="E161">
            <v>42300</v>
          </cell>
          <cell r="F161">
            <v>3525</v>
          </cell>
          <cell r="G161">
            <v>3525</v>
          </cell>
          <cell r="H161">
            <v>3525</v>
          </cell>
          <cell r="I161">
            <v>3525</v>
          </cell>
          <cell r="J161">
            <v>3525</v>
          </cell>
          <cell r="K161">
            <v>3525</v>
          </cell>
          <cell r="L161">
            <v>3525</v>
          </cell>
          <cell r="M161">
            <v>3525</v>
          </cell>
          <cell r="N161">
            <v>3525</v>
          </cell>
          <cell r="O161">
            <v>3525</v>
          </cell>
          <cell r="P161">
            <v>3525</v>
          </cell>
          <cell r="Q161">
            <v>3525</v>
          </cell>
        </row>
        <row r="162">
          <cell r="B162" t="str">
            <v>30300043404</v>
          </cell>
          <cell r="C162" t="str">
            <v>30300</v>
          </cell>
          <cell r="D162">
            <v>3404</v>
          </cell>
          <cell r="E162">
            <v>9100</v>
          </cell>
          <cell r="F162">
            <v>758</v>
          </cell>
          <cell r="G162">
            <v>758</v>
          </cell>
          <cell r="H162">
            <v>758</v>
          </cell>
          <cell r="I162">
            <v>758</v>
          </cell>
          <cell r="J162">
            <v>758</v>
          </cell>
          <cell r="K162">
            <v>758</v>
          </cell>
          <cell r="L162">
            <v>758</v>
          </cell>
          <cell r="M162">
            <v>758</v>
          </cell>
          <cell r="N162">
            <v>758</v>
          </cell>
          <cell r="O162">
            <v>758</v>
          </cell>
          <cell r="P162">
            <v>758</v>
          </cell>
          <cell r="Q162">
            <v>762</v>
          </cell>
        </row>
        <row r="163">
          <cell r="B163" t="str">
            <v>30301041302</v>
          </cell>
          <cell r="C163" t="str">
            <v>30301</v>
          </cell>
          <cell r="D163">
            <v>1302</v>
          </cell>
          <cell r="E163">
            <v>206000</v>
          </cell>
          <cell r="F163">
            <v>17167</v>
          </cell>
          <cell r="G163">
            <v>17167</v>
          </cell>
          <cell r="H163">
            <v>17167</v>
          </cell>
          <cell r="I163">
            <v>17167</v>
          </cell>
          <cell r="J163">
            <v>17167</v>
          </cell>
          <cell r="K163">
            <v>17167</v>
          </cell>
          <cell r="L163">
            <v>17167</v>
          </cell>
          <cell r="M163">
            <v>17167</v>
          </cell>
          <cell r="N163">
            <v>17167</v>
          </cell>
          <cell r="O163">
            <v>17167</v>
          </cell>
          <cell r="P163">
            <v>17167</v>
          </cell>
          <cell r="Q163">
            <v>17163</v>
          </cell>
        </row>
        <row r="164">
          <cell r="B164" t="str">
            <v>30301042103</v>
          </cell>
          <cell r="C164" t="str">
            <v>30301</v>
          </cell>
          <cell r="D164">
            <v>2103</v>
          </cell>
          <cell r="E164">
            <v>44200</v>
          </cell>
          <cell r="F164">
            <v>3683</v>
          </cell>
          <cell r="G164">
            <v>3683</v>
          </cell>
          <cell r="H164">
            <v>3683</v>
          </cell>
          <cell r="I164">
            <v>3683</v>
          </cell>
          <cell r="J164">
            <v>3683</v>
          </cell>
          <cell r="K164">
            <v>3683</v>
          </cell>
          <cell r="L164">
            <v>3683</v>
          </cell>
          <cell r="M164">
            <v>3683</v>
          </cell>
          <cell r="N164">
            <v>3683</v>
          </cell>
          <cell r="O164">
            <v>3683</v>
          </cell>
          <cell r="P164">
            <v>3683</v>
          </cell>
          <cell r="Q164">
            <v>3687</v>
          </cell>
        </row>
        <row r="165">
          <cell r="B165" t="str">
            <v>30301042202</v>
          </cell>
          <cell r="C165" t="str">
            <v>30301</v>
          </cell>
          <cell r="D165">
            <v>2202</v>
          </cell>
          <cell r="E165">
            <v>128874</v>
          </cell>
          <cell r="F165">
            <v>10739</v>
          </cell>
          <cell r="G165">
            <v>10739</v>
          </cell>
          <cell r="H165">
            <v>10739</v>
          </cell>
          <cell r="I165">
            <v>10739</v>
          </cell>
          <cell r="J165">
            <v>10739</v>
          </cell>
          <cell r="K165">
            <v>10739</v>
          </cell>
          <cell r="L165">
            <v>10739</v>
          </cell>
          <cell r="M165">
            <v>10739</v>
          </cell>
          <cell r="N165">
            <v>10739</v>
          </cell>
          <cell r="O165">
            <v>10739</v>
          </cell>
          <cell r="P165">
            <v>10739</v>
          </cell>
          <cell r="Q165">
            <v>10745</v>
          </cell>
        </row>
        <row r="166">
          <cell r="B166" t="str">
            <v>30301042207</v>
          </cell>
          <cell r="C166" t="str">
            <v>30301</v>
          </cell>
          <cell r="D166">
            <v>2207</v>
          </cell>
          <cell r="E166">
            <v>32556</v>
          </cell>
          <cell r="F166">
            <v>2713</v>
          </cell>
          <cell r="G166">
            <v>2713</v>
          </cell>
          <cell r="H166">
            <v>2713</v>
          </cell>
          <cell r="I166">
            <v>2713</v>
          </cell>
          <cell r="J166">
            <v>2713</v>
          </cell>
          <cell r="K166">
            <v>2713</v>
          </cell>
          <cell r="L166">
            <v>2713</v>
          </cell>
          <cell r="M166">
            <v>2713</v>
          </cell>
          <cell r="N166">
            <v>2713</v>
          </cell>
          <cell r="O166">
            <v>2713</v>
          </cell>
          <cell r="P166">
            <v>2713</v>
          </cell>
          <cell r="Q166">
            <v>2713</v>
          </cell>
        </row>
        <row r="167">
          <cell r="B167" t="str">
            <v>30301042208</v>
          </cell>
          <cell r="C167" t="str">
            <v>30301</v>
          </cell>
          <cell r="D167">
            <v>2208</v>
          </cell>
          <cell r="E167">
            <v>1847</v>
          </cell>
          <cell r="F167">
            <v>154</v>
          </cell>
          <cell r="G167">
            <v>154</v>
          </cell>
          <cell r="H167">
            <v>154</v>
          </cell>
          <cell r="I167">
            <v>154</v>
          </cell>
          <cell r="J167">
            <v>154</v>
          </cell>
          <cell r="K167">
            <v>154</v>
          </cell>
          <cell r="L167">
            <v>154</v>
          </cell>
          <cell r="M167">
            <v>154</v>
          </cell>
          <cell r="N167">
            <v>154</v>
          </cell>
          <cell r="O167">
            <v>154</v>
          </cell>
          <cell r="P167">
            <v>154</v>
          </cell>
          <cell r="Q167">
            <v>153</v>
          </cell>
        </row>
        <row r="168">
          <cell r="B168" t="str">
            <v>30301042306</v>
          </cell>
          <cell r="C168" t="str">
            <v>30301</v>
          </cell>
          <cell r="D168">
            <v>2306</v>
          </cell>
          <cell r="E168">
            <v>121840</v>
          </cell>
          <cell r="F168">
            <v>10153</v>
          </cell>
          <cell r="G168">
            <v>10153</v>
          </cell>
          <cell r="H168">
            <v>10153</v>
          </cell>
          <cell r="I168">
            <v>10153</v>
          </cell>
          <cell r="J168">
            <v>10153</v>
          </cell>
          <cell r="K168">
            <v>10153</v>
          </cell>
          <cell r="L168">
            <v>10153</v>
          </cell>
          <cell r="M168">
            <v>10153</v>
          </cell>
          <cell r="N168">
            <v>10153</v>
          </cell>
          <cell r="O168">
            <v>10153</v>
          </cell>
          <cell r="P168">
            <v>10153</v>
          </cell>
          <cell r="Q168">
            <v>10157</v>
          </cell>
        </row>
        <row r="169">
          <cell r="B169" t="str">
            <v>30301042701</v>
          </cell>
          <cell r="C169" t="str">
            <v>30301</v>
          </cell>
          <cell r="D169">
            <v>2701</v>
          </cell>
          <cell r="E169">
            <v>37400</v>
          </cell>
          <cell r="F169">
            <v>3117</v>
          </cell>
          <cell r="G169">
            <v>3117</v>
          </cell>
          <cell r="H169">
            <v>3117</v>
          </cell>
          <cell r="I169">
            <v>3117</v>
          </cell>
          <cell r="J169">
            <v>3117</v>
          </cell>
          <cell r="K169">
            <v>3117</v>
          </cell>
          <cell r="L169">
            <v>3117</v>
          </cell>
          <cell r="M169">
            <v>3117</v>
          </cell>
          <cell r="N169">
            <v>3117</v>
          </cell>
          <cell r="O169">
            <v>3117</v>
          </cell>
          <cell r="P169">
            <v>3117</v>
          </cell>
          <cell r="Q169">
            <v>3113</v>
          </cell>
        </row>
        <row r="170">
          <cell r="B170" t="str">
            <v>30301042702</v>
          </cell>
          <cell r="C170" t="str">
            <v>30301</v>
          </cell>
          <cell r="D170">
            <v>2702</v>
          </cell>
          <cell r="E170">
            <v>40700</v>
          </cell>
          <cell r="F170">
            <v>3391</v>
          </cell>
          <cell r="G170">
            <v>3391</v>
          </cell>
          <cell r="H170">
            <v>3391</v>
          </cell>
          <cell r="I170">
            <v>3391</v>
          </cell>
          <cell r="J170">
            <v>3391</v>
          </cell>
          <cell r="K170">
            <v>3391</v>
          </cell>
          <cell r="L170">
            <v>3391</v>
          </cell>
          <cell r="M170">
            <v>3391</v>
          </cell>
          <cell r="N170">
            <v>3391</v>
          </cell>
          <cell r="O170">
            <v>3391</v>
          </cell>
          <cell r="P170">
            <v>3391</v>
          </cell>
          <cell r="Q170">
            <v>3399</v>
          </cell>
        </row>
        <row r="171">
          <cell r="B171" t="str">
            <v>30301042705</v>
          </cell>
          <cell r="C171" t="str">
            <v>30301</v>
          </cell>
          <cell r="D171">
            <v>2705</v>
          </cell>
          <cell r="E171">
            <v>240000</v>
          </cell>
          <cell r="F171">
            <v>20000</v>
          </cell>
          <cell r="G171">
            <v>20000</v>
          </cell>
          <cell r="H171">
            <v>20000</v>
          </cell>
          <cell r="I171">
            <v>20000</v>
          </cell>
          <cell r="J171">
            <v>20000</v>
          </cell>
          <cell r="K171">
            <v>20000</v>
          </cell>
          <cell r="L171">
            <v>20000</v>
          </cell>
          <cell r="M171">
            <v>20000</v>
          </cell>
          <cell r="N171">
            <v>20000</v>
          </cell>
          <cell r="O171">
            <v>20000</v>
          </cell>
          <cell r="P171">
            <v>20000</v>
          </cell>
          <cell r="Q171">
            <v>20000</v>
          </cell>
        </row>
        <row r="172">
          <cell r="B172" t="str">
            <v>30301042800</v>
          </cell>
          <cell r="C172" t="str">
            <v>30301</v>
          </cell>
          <cell r="D172">
            <v>2800</v>
          </cell>
          <cell r="E172">
            <v>128800</v>
          </cell>
          <cell r="F172">
            <v>10733</v>
          </cell>
          <cell r="G172">
            <v>10733</v>
          </cell>
          <cell r="H172">
            <v>10733</v>
          </cell>
          <cell r="I172">
            <v>10733</v>
          </cell>
          <cell r="J172">
            <v>10733</v>
          </cell>
          <cell r="K172">
            <v>10733</v>
          </cell>
          <cell r="L172">
            <v>10733</v>
          </cell>
          <cell r="M172">
            <v>10733</v>
          </cell>
          <cell r="N172">
            <v>10733</v>
          </cell>
          <cell r="O172">
            <v>10733</v>
          </cell>
          <cell r="P172">
            <v>10733</v>
          </cell>
          <cell r="Q172">
            <v>10737</v>
          </cell>
        </row>
        <row r="173">
          <cell r="B173" t="str">
            <v>30301042900</v>
          </cell>
          <cell r="C173" t="str">
            <v>30301</v>
          </cell>
          <cell r="D173">
            <v>2900</v>
          </cell>
          <cell r="E173">
            <v>89900</v>
          </cell>
          <cell r="F173">
            <v>7492</v>
          </cell>
          <cell r="G173">
            <v>7492</v>
          </cell>
          <cell r="H173">
            <v>7492</v>
          </cell>
          <cell r="I173">
            <v>7492</v>
          </cell>
          <cell r="J173">
            <v>7492</v>
          </cell>
          <cell r="K173">
            <v>7492</v>
          </cell>
          <cell r="L173">
            <v>7492</v>
          </cell>
          <cell r="M173">
            <v>7492</v>
          </cell>
          <cell r="N173">
            <v>7492</v>
          </cell>
          <cell r="O173">
            <v>7492</v>
          </cell>
          <cell r="P173">
            <v>7492</v>
          </cell>
          <cell r="Q173">
            <v>7488</v>
          </cell>
        </row>
        <row r="174">
          <cell r="B174" t="str">
            <v>30301042907</v>
          </cell>
          <cell r="C174" t="str">
            <v>30301</v>
          </cell>
          <cell r="D174">
            <v>2907</v>
          </cell>
          <cell r="E174">
            <v>5600</v>
          </cell>
          <cell r="F174">
            <v>467</v>
          </cell>
          <cell r="G174">
            <v>467</v>
          </cell>
          <cell r="H174">
            <v>467</v>
          </cell>
          <cell r="I174">
            <v>467</v>
          </cell>
          <cell r="J174">
            <v>467</v>
          </cell>
          <cell r="K174">
            <v>467</v>
          </cell>
          <cell r="L174">
            <v>467</v>
          </cell>
          <cell r="M174">
            <v>467</v>
          </cell>
          <cell r="N174">
            <v>467</v>
          </cell>
          <cell r="O174">
            <v>467</v>
          </cell>
          <cell r="P174">
            <v>467</v>
          </cell>
          <cell r="Q174">
            <v>463</v>
          </cell>
        </row>
        <row r="175">
          <cell r="B175" t="str">
            <v>30301043101</v>
          </cell>
          <cell r="C175" t="str">
            <v>30301</v>
          </cell>
          <cell r="D175">
            <v>3101</v>
          </cell>
          <cell r="E175">
            <v>50000</v>
          </cell>
          <cell r="F175">
            <v>4166</v>
          </cell>
          <cell r="G175">
            <v>4166</v>
          </cell>
          <cell r="H175">
            <v>4166</v>
          </cell>
          <cell r="I175">
            <v>4166</v>
          </cell>
          <cell r="J175">
            <v>4166</v>
          </cell>
          <cell r="K175">
            <v>4166</v>
          </cell>
          <cell r="L175">
            <v>4166</v>
          </cell>
          <cell r="M175">
            <v>4166</v>
          </cell>
          <cell r="N175">
            <v>4166</v>
          </cell>
          <cell r="O175">
            <v>4166</v>
          </cell>
          <cell r="P175">
            <v>4166</v>
          </cell>
          <cell r="Q175">
            <v>4174</v>
          </cell>
        </row>
        <row r="176">
          <cell r="B176" t="str">
            <v>30301043103</v>
          </cell>
          <cell r="C176" t="str">
            <v>30301</v>
          </cell>
          <cell r="D176">
            <v>3103</v>
          </cell>
          <cell r="E176">
            <v>178200</v>
          </cell>
          <cell r="F176">
            <v>14850</v>
          </cell>
          <cell r="G176">
            <v>14850</v>
          </cell>
          <cell r="H176">
            <v>14850</v>
          </cell>
          <cell r="I176">
            <v>14850</v>
          </cell>
          <cell r="J176">
            <v>14850</v>
          </cell>
          <cell r="K176">
            <v>14850</v>
          </cell>
          <cell r="L176">
            <v>14850</v>
          </cell>
          <cell r="M176">
            <v>14850</v>
          </cell>
          <cell r="N176">
            <v>14850</v>
          </cell>
          <cell r="O176">
            <v>14850</v>
          </cell>
          <cell r="P176">
            <v>14850</v>
          </cell>
          <cell r="Q176">
            <v>14850</v>
          </cell>
        </row>
        <row r="177">
          <cell r="B177" t="str">
            <v>30301043302</v>
          </cell>
          <cell r="C177" t="str">
            <v>30301</v>
          </cell>
          <cell r="D177">
            <v>3302</v>
          </cell>
          <cell r="E177">
            <v>106600</v>
          </cell>
          <cell r="F177">
            <v>8883</v>
          </cell>
          <cell r="G177">
            <v>8883</v>
          </cell>
          <cell r="H177">
            <v>8883</v>
          </cell>
          <cell r="I177">
            <v>8883</v>
          </cell>
          <cell r="J177">
            <v>8883</v>
          </cell>
          <cell r="K177">
            <v>8883</v>
          </cell>
          <cell r="L177">
            <v>8883</v>
          </cell>
          <cell r="M177">
            <v>8883</v>
          </cell>
          <cell r="N177">
            <v>8883</v>
          </cell>
          <cell r="O177">
            <v>8883</v>
          </cell>
          <cell r="P177">
            <v>8883</v>
          </cell>
          <cell r="Q177">
            <v>8887</v>
          </cell>
        </row>
        <row r="178">
          <cell r="B178" t="str">
            <v>30301043303</v>
          </cell>
          <cell r="C178" t="str">
            <v>30301</v>
          </cell>
          <cell r="D178">
            <v>3303</v>
          </cell>
          <cell r="E178">
            <v>98800</v>
          </cell>
          <cell r="F178">
            <v>8233</v>
          </cell>
          <cell r="G178">
            <v>8233</v>
          </cell>
          <cell r="H178">
            <v>8233</v>
          </cell>
          <cell r="I178">
            <v>8233</v>
          </cell>
          <cell r="J178">
            <v>8233</v>
          </cell>
          <cell r="K178">
            <v>8233</v>
          </cell>
          <cell r="L178">
            <v>8233</v>
          </cell>
          <cell r="M178">
            <v>8233</v>
          </cell>
          <cell r="N178">
            <v>8233</v>
          </cell>
          <cell r="O178">
            <v>8233</v>
          </cell>
          <cell r="P178">
            <v>8233</v>
          </cell>
          <cell r="Q178">
            <v>8237</v>
          </cell>
        </row>
        <row r="179">
          <cell r="B179" t="str">
            <v>30301043401</v>
          </cell>
          <cell r="C179" t="str">
            <v>30301</v>
          </cell>
          <cell r="D179">
            <v>3401</v>
          </cell>
          <cell r="E179">
            <v>20000</v>
          </cell>
          <cell r="F179">
            <v>1666</v>
          </cell>
          <cell r="G179">
            <v>1666</v>
          </cell>
          <cell r="H179">
            <v>1666</v>
          </cell>
          <cell r="I179">
            <v>1666</v>
          </cell>
          <cell r="J179">
            <v>1666</v>
          </cell>
          <cell r="K179">
            <v>1666</v>
          </cell>
          <cell r="L179">
            <v>1666</v>
          </cell>
          <cell r="M179">
            <v>1666</v>
          </cell>
          <cell r="N179">
            <v>1666</v>
          </cell>
          <cell r="O179">
            <v>1666</v>
          </cell>
          <cell r="P179">
            <v>1666</v>
          </cell>
          <cell r="Q179">
            <v>1674</v>
          </cell>
        </row>
        <row r="180">
          <cell r="B180" t="str">
            <v>30302041302</v>
          </cell>
          <cell r="C180" t="str">
            <v>30302</v>
          </cell>
          <cell r="D180">
            <v>1302</v>
          </cell>
          <cell r="E180">
            <v>143800</v>
          </cell>
          <cell r="F180">
            <v>11983</v>
          </cell>
          <cell r="G180">
            <v>11983</v>
          </cell>
          <cell r="H180">
            <v>11983</v>
          </cell>
          <cell r="I180">
            <v>11983</v>
          </cell>
          <cell r="J180">
            <v>11983</v>
          </cell>
          <cell r="K180">
            <v>11983</v>
          </cell>
          <cell r="L180">
            <v>11983</v>
          </cell>
          <cell r="M180">
            <v>11983</v>
          </cell>
          <cell r="N180">
            <v>11984</v>
          </cell>
          <cell r="O180">
            <v>11984</v>
          </cell>
          <cell r="P180">
            <v>11984</v>
          </cell>
          <cell r="Q180">
            <v>11984</v>
          </cell>
        </row>
        <row r="181">
          <cell r="B181" t="str">
            <v>30302042103</v>
          </cell>
          <cell r="C181" t="str">
            <v>30302</v>
          </cell>
          <cell r="D181">
            <v>2103</v>
          </cell>
          <cell r="E181">
            <v>51000</v>
          </cell>
          <cell r="F181">
            <v>4250</v>
          </cell>
          <cell r="G181">
            <v>4250</v>
          </cell>
          <cell r="H181">
            <v>4250</v>
          </cell>
          <cell r="I181">
            <v>4250</v>
          </cell>
          <cell r="J181">
            <v>4250</v>
          </cell>
          <cell r="K181">
            <v>4250</v>
          </cell>
          <cell r="L181">
            <v>4250</v>
          </cell>
          <cell r="M181">
            <v>4250</v>
          </cell>
          <cell r="N181">
            <v>4250</v>
          </cell>
          <cell r="O181">
            <v>4250</v>
          </cell>
          <cell r="P181">
            <v>4250</v>
          </cell>
          <cell r="Q181">
            <v>4250</v>
          </cell>
        </row>
        <row r="182">
          <cell r="B182" t="str">
            <v>30302042201</v>
          </cell>
          <cell r="C182" t="str">
            <v>30302</v>
          </cell>
          <cell r="D182">
            <v>2201</v>
          </cell>
          <cell r="E182">
            <v>358200</v>
          </cell>
          <cell r="F182">
            <v>29850</v>
          </cell>
          <cell r="G182">
            <v>29850</v>
          </cell>
          <cell r="H182">
            <v>29850</v>
          </cell>
          <cell r="I182">
            <v>29850</v>
          </cell>
          <cell r="J182">
            <v>29850</v>
          </cell>
          <cell r="K182">
            <v>29850</v>
          </cell>
          <cell r="L182">
            <v>29850</v>
          </cell>
          <cell r="M182">
            <v>29850</v>
          </cell>
          <cell r="N182">
            <v>29850</v>
          </cell>
          <cell r="O182">
            <v>29850</v>
          </cell>
          <cell r="P182">
            <v>29850</v>
          </cell>
          <cell r="Q182">
            <v>29850</v>
          </cell>
        </row>
        <row r="183">
          <cell r="B183" t="str">
            <v>30302042202</v>
          </cell>
          <cell r="C183" t="str">
            <v>30302</v>
          </cell>
          <cell r="D183">
            <v>2202</v>
          </cell>
          <cell r="E183">
            <v>78601</v>
          </cell>
          <cell r="F183">
            <v>6550</v>
          </cell>
          <cell r="G183">
            <v>6550</v>
          </cell>
          <cell r="H183">
            <v>6550</v>
          </cell>
          <cell r="I183">
            <v>6550</v>
          </cell>
          <cell r="J183">
            <v>6550</v>
          </cell>
          <cell r="K183">
            <v>6550</v>
          </cell>
          <cell r="L183">
            <v>6550</v>
          </cell>
          <cell r="M183">
            <v>6550</v>
          </cell>
          <cell r="N183">
            <v>6550</v>
          </cell>
          <cell r="O183">
            <v>6550</v>
          </cell>
          <cell r="P183">
            <v>6550</v>
          </cell>
          <cell r="Q183">
            <v>6551</v>
          </cell>
        </row>
        <row r="184">
          <cell r="B184" t="str">
            <v>30302042207</v>
          </cell>
          <cell r="C184" t="str">
            <v>30302</v>
          </cell>
          <cell r="D184">
            <v>2207</v>
          </cell>
          <cell r="E184">
            <v>23111</v>
          </cell>
          <cell r="F184">
            <v>1926</v>
          </cell>
          <cell r="G184">
            <v>1926</v>
          </cell>
          <cell r="H184">
            <v>1926</v>
          </cell>
          <cell r="I184">
            <v>1926</v>
          </cell>
          <cell r="J184">
            <v>1926</v>
          </cell>
          <cell r="K184">
            <v>1926</v>
          </cell>
          <cell r="L184">
            <v>1926</v>
          </cell>
          <cell r="M184">
            <v>1926</v>
          </cell>
          <cell r="N184">
            <v>1926</v>
          </cell>
          <cell r="O184">
            <v>1926</v>
          </cell>
          <cell r="P184">
            <v>1926</v>
          </cell>
          <cell r="Q184">
            <v>1925</v>
          </cell>
        </row>
        <row r="185">
          <cell r="B185" t="str">
            <v>30302042208</v>
          </cell>
          <cell r="C185" t="str">
            <v>30302</v>
          </cell>
          <cell r="D185">
            <v>2208</v>
          </cell>
          <cell r="E185">
            <v>5522</v>
          </cell>
          <cell r="F185">
            <v>460</v>
          </cell>
          <cell r="G185">
            <v>460</v>
          </cell>
          <cell r="H185">
            <v>460</v>
          </cell>
          <cell r="I185">
            <v>460</v>
          </cell>
          <cell r="J185">
            <v>460</v>
          </cell>
          <cell r="K185">
            <v>460</v>
          </cell>
          <cell r="L185">
            <v>460</v>
          </cell>
          <cell r="M185">
            <v>460</v>
          </cell>
          <cell r="N185">
            <v>460</v>
          </cell>
          <cell r="O185">
            <v>460</v>
          </cell>
          <cell r="P185">
            <v>460</v>
          </cell>
          <cell r="Q185">
            <v>462</v>
          </cell>
        </row>
        <row r="186">
          <cell r="B186" t="str">
            <v>30302042306</v>
          </cell>
          <cell r="C186" t="str">
            <v>30302</v>
          </cell>
          <cell r="D186">
            <v>2306</v>
          </cell>
          <cell r="E186">
            <v>32100</v>
          </cell>
          <cell r="F186">
            <v>2675</v>
          </cell>
          <cell r="G186">
            <v>2675</v>
          </cell>
          <cell r="H186">
            <v>2675</v>
          </cell>
          <cell r="I186">
            <v>2675</v>
          </cell>
          <cell r="J186">
            <v>2675</v>
          </cell>
          <cell r="K186">
            <v>2675</v>
          </cell>
          <cell r="L186">
            <v>2675</v>
          </cell>
          <cell r="M186">
            <v>2675</v>
          </cell>
          <cell r="N186">
            <v>2675</v>
          </cell>
          <cell r="O186">
            <v>2675</v>
          </cell>
          <cell r="P186">
            <v>2675</v>
          </cell>
          <cell r="Q186">
            <v>2675</v>
          </cell>
        </row>
        <row r="187">
          <cell r="B187" t="str">
            <v>30302042701</v>
          </cell>
          <cell r="C187" t="str">
            <v>30302</v>
          </cell>
          <cell r="D187">
            <v>2701</v>
          </cell>
          <cell r="E187">
            <v>117400</v>
          </cell>
          <cell r="F187">
            <v>9783</v>
          </cell>
          <cell r="G187">
            <v>9783</v>
          </cell>
          <cell r="H187">
            <v>9783</v>
          </cell>
          <cell r="I187">
            <v>9783</v>
          </cell>
          <cell r="J187">
            <v>9783</v>
          </cell>
          <cell r="K187">
            <v>9783</v>
          </cell>
          <cell r="L187">
            <v>9783</v>
          </cell>
          <cell r="M187">
            <v>9783</v>
          </cell>
          <cell r="N187">
            <v>9783</v>
          </cell>
          <cell r="O187">
            <v>9783</v>
          </cell>
          <cell r="P187">
            <v>9783</v>
          </cell>
          <cell r="Q187">
            <v>9787</v>
          </cell>
        </row>
        <row r="188">
          <cell r="B188" t="str">
            <v>30302042702</v>
          </cell>
          <cell r="C188" t="str">
            <v>30302</v>
          </cell>
          <cell r="D188">
            <v>2702</v>
          </cell>
          <cell r="E188">
            <v>7700</v>
          </cell>
          <cell r="F188">
            <v>641</v>
          </cell>
          <cell r="G188">
            <v>641</v>
          </cell>
          <cell r="H188">
            <v>641</v>
          </cell>
          <cell r="I188">
            <v>641</v>
          </cell>
          <cell r="J188">
            <v>641</v>
          </cell>
          <cell r="K188">
            <v>641</v>
          </cell>
          <cell r="L188">
            <v>641</v>
          </cell>
          <cell r="M188">
            <v>641</v>
          </cell>
          <cell r="N188">
            <v>643</v>
          </cell>
          <cell r="O188">
            <v>643</v>
          </cell>
          <cell r="P188">
            <v>643</v>
          </cell>
          <cell r="Q188">
            <v>643</v>
          </cell>
        </row>
        <row r="189">
          <cell r="B189" t="str">
            <v>30302042800</v>
          </cell>
          <cell r="C189" t="str">
            <v>30302</v>
          </cell>
          <cell r="D189">
            <v>2800</v>
          </cell>
          <cell r="E189">
            <v>44400</v>
          </cell>
          <cell r="F189">
            <v>3700</v>
          </cell>
          <cell r="G189">
            <v>3700</v>
          </cell>
          <cell r="H189">
            <v>3700</v>
          </cell>
          <cell r="I189">
            <v>3700</v>
          </cell>
          <cell r="J189">
            <v>3700</v>
          </cell>
          <cell r="K189">
            <v>3700</v>
          </cell>
          <cell r="L189">
            <v>3700</v>
          </cell>
          <cell r="M189">
            <v>3700</v>
          </cell>
          <cell r="N189">
            <v>3700</v>
          </cell>
          <cell r="O189">
            <v>3700</v>
          </cell>
          <cell r="P189">
            <v>3700</v>
          </cell>
          <cell r="Q189">
            <v>3700</v>
          </cell>
        </row>
        <row r="190">
          <cell r="B190" t="str">
            <v>30302042900</v>
          </cell>
          <cell r="C190" t="str">
            <v>30302</v>
          </cell>
          <cell r="D190">
            <v>2900</v>
          </cell>
          <cell r="E190">
            <v>145000</v>
          </cell>
          <cell r="F190">
            <v>12083</v>
          </cell>
          <cell r="G190">
            <v>12083</v>
          </cell>
          <cell r="H190">
            <v>12083</v>
          </cell>
          <cell r="I190">
            <v>12083</v>
          </cell>
          <cell r="J190">
            <v>12083</v>
          </cell>
          <cell r="K190">
            <v>12083</v>
          </cell>
          <cell r="L190">
            <v>12083</v>
          </cell>
          <cell r="M190">
            <v>12083</v>
          </cell>
          <cell r="N190">
            <v>12083</v>
          </cell>
          <cell r="O190">
            <v>12083</v>
          </cell>
          <cell r="P190">
            <v>12085</v>
          </cell>
          <cell r="Q190">
            <v>12085</v>
          </cell>
        </row>
        <row r="191">
          <cell r="B191" t="str">
            <v>30302042907</v>
          </cell>
          <cell r="C191" t="str">
            <v>30302</v>
          </cell>
          <cell r="D191">
            <v>2907</v>
          </cell>
          <cell r="E191">
            <v>50700</v>
          </cell>
          <cell r="F191">
            <v>4225</v>
          </cell>
          <cell r="G191">
            <v>4225</v>
          </cell>
          <cell r="H191">
            <v>4225</v>
          </cell>
          <cell r="I191">
            <v>4225</v>
          </cell>
          <cell r="J191">
            <v>4225</v>
          </cell>
          <cell r="K191">
            <v>4225</v>
          </cell>
          <cell r="L191">
            <v>4225</v>
          </cell>
          <cell r="M191">
            <v>4225</v>
          </cell>
          <cell r="N191">
            <v>4225</v>
          </cell>
          <cell r="O191">
            <v>4225</v>
          </cell>
          <cell r="P191">
            <v>4225</v>
          </cell>
          <cell r="Q191">
            <v>4225</v>
          </cell>
        </row>
        <row r="192">
          <cell r="B192" t="str">
            <v>30302043101</v>
          </cell>
          <cell r="C192" t="str">
            <v>30302</v>
          </cell>
          <cell r="D192">
            <v>3101</v>
          </cell>
          <cell r="E192">
            <v>41300</v>
          </cell>
          <cell r="F192">
            <v>3442</v>
          </cell>
          <cell r="G192">
            <v>3442</v>
          </cell>
          <cell r="H192">
            <v>3442</v>
          </cell>
          <cell r="I192">
            <v>3442</v>
          </cell>
          <cell r="J192">
            <v>3442</v>
          </cell>
          <cell r="K192">
            <v>3442</v>
          </cell>
          <cell r="L192">
            <v>3442</v>
          </cell>
          <cell r="M192">
            <v>3442</v>
          </cell>
          <cell r="N192">
            <v>3441</v>
          </cell>
          <cell r="O192">
            <v>3441</v>
          </cell>
          <cell r="P192">
            <v>3441</v>
          </cell>
          <cell r="Q192">
            <v>3441</v>
          </cell>
        </row>
        <row r="193">
          <cell r="B193" t="str">
            <v>30302043103</v>
          </cell>
          <cell r="C193" t="str">
            <v>30302</v>
          </cell>
          <cell r="D193">
            <v>3103</v>
          </cell>
          <cell r="E193">
            <v>13900</v>
          </cell>
          <cell r="F193">
            <v>1159</v>
          </cell>
          <cell r="G193">
            <v>1159</v>
          </cell>
          <cell r="H193">
            <v>1159</v>
          </cell>
          <cell r="I193">
            <v>1159</v>
          </cell>
          <cell r="J193">
            <v>1158</v>
          </cell>
          <cell r="K193">
            <v>1158</v>
          </cell>
          <cell r="L193">
            <v>1158</v>
          </cell>
          <cell r="M193">
            <v>1158</v>
          </cell>
          <cell r="N193">
            <v>1158</v>
          </cell>
          <cell r="O193">
            <v>1158</v>
          </cell>
          <cell r="P193">
            <v>1158</v>
          </cell>
          <cell r="Q193">
            <v>1158</v>
          </cell>
        </row>
        <row r="194">
          <cell r="B194" t="str">
            <v>30302043302</v>
          </cell>
          <cell r="C194" t="str">
            <v>30302</v>
          </cell>
          <cell r="D194">
            <v>3302</v>
          </cell>
          <cell r="E194">
            <v>196500</v>
          </cell>
          <cell r="F194">
            <v>16375</v>
          </cell>
          <cell r="G194">
            <v>16375</v>
          </cell>
          <cell r="H194">
            <v>16375</v>
          </cell>
          <cell r="I194">
            <v>16375</v>
          </cell>
          <cell r="J194">
            <v>16375</v>
          </cell>
          <cell r="K194">
            <v>16375</v>
          </cell>
          <cell r="L194">
            <v>16375</v>
          </cell>
          <cell r="M194">
            <v>16375</v>
          </cell>
          <cell r="N194">
            <v>16375</v>
          </cell>
          <cell r="O194">
            <v>16375</v>
          </cell>
          <cell r="P194">
            <v>16375</v>
          </cell>
          <cell r="Q194">
            <v>16375</v>
          </cell>
        </row>
        <row r="195">
          <cell r="B195" t="str">
            <v>30302043303</v>
          </cell>
          <cell r="C195" t="str">
            <v>30302</v>
          </cell>
          <cell r="D195">
            <v>3303</v>
          </cell>
          <cell r="E195">
            <v>21900</v>
          </cell>
          <cell r="F195">
            <v>1825</v>
          </cell>
          <cell r="G195">
            <v>1825</v>
          </cell>
          <cell r="H195">
            <v>1825</v>
          </cell>
          <cell r="I195">
            <v>1825</v>
          </cell>
          <cell r="J195">
            <v>1825</v>
          </cell>
          <cell r="K195">
            <v>1825</v>
          </cell>
          <cell r="L195">
            <v>1825</v>
          </cell>
          <cell r="M195">
            <v>1825</v>
          </cell>
          <cell r="N195">
            <v>1825</v>
          </cell>
          <cell r="O195">
            <v>1825</v>
          </cell>
          <cell r="P195">
            <v>1825</v>
          </cell>
          <cell r="Q195">
            <v>1825</v>
          </cell>
        </row>
        <row r="196">
          <cell r="B196" t="str">
            <v>30303061302</v>
          </cell>
          <cell r="C196" t="str">
            <v>30303</v>
          </cell>
          <cell r="D196">
            <v>1302</v>
          </cell>
          <cell r="E196">
            <v>68000</v>
          </cell>
          <cell r="F196">
            <v>3000</v>
          </cell>
          <cell r="G196">
            <v>6000</v>
          </cell>
          <cell r="H196">
            <v>7500</v>
          </cell>
          <cell r="I196">
            <v>5000</v>
          </cell>
          <cell r="J196">
            <v>6500</v>
          </cell>
          <cell r="K196">
            <v>7000</v>
          </cell>
          <cell r="L196">
            <v>6000</v>
          </cell>
          <cell r="M196">
            <v>5500</v>
          </cell>
          <cell r="N196">
            <v>6000</v>
          </cell>
          <cell r="O196">
            <v>6000</v>
          </cell>
          <cell r="P196">
            <v>6000</v>
          </cell>
          <cell r="Q196">
            <v>3500</v>
          </cell>
        </row>
        <row r="197">
          <cell r="B197" t="str">
            <v>30303062103</v>
          </cell>
          <cell r="C197" t="str">
            <v>30303</v>
          </cell>
          <cell r="D197">
            <v>2103</v>
          </cell>
          <cell r="E197">
            <v>51000</v>
          </cell>
          <cell r="F197">
            <v>4250</v>
          </cell>
          <cell r="G197">
            <v>4250</v>
          </cell>
          <cell r="H197">
            <v>4250</v>
          </cell>
          <cell r="I197">
            <v>4250</v>
          </cell>
          <cell r="J197">
            <v>4250</v>
          </cell>
          <cell r="K197">
            <v>4250</v>
          </cell>
          <cell r="L197">
            <v>4250</v>
          </cell>
          <cell r="M197">
            <v>4250</v>
          </cell>
          <cell r="N197">
            <v>4250</v>
          </cell>
          <cell r="O197">
            <v>4250</v>
          </cell>
          <cell r="P197">
            <v>4250</v>
          </cell>
          <cell r="Q197">
            <v>4250</v>
          </cell>
        </row>
        <row r="198">
          <cell r="B198" t="str">
            <v>30303062201</v>
          </cell>
          <cell r="C198" t="str">
            <v>30303</v>
          </cell>
          <cell r="D198">
            <v>2201</v>
          </cell>
          <cell r="E198">
            <v>5100</v>
          </cell>
          <cell r="F198">
            <v>200</v>
          </cell>
          <cell r="G198">
            <v>300</v>
          </cell>
          <cell r="H198">
            <v>1500</v>
          </cell>
          <cell r="I198">
            <v>500</v>
          </cell>
          <cell r="J198">
            <v>400</v>
          </cell>
          <cell r="K198">
            <v>400</v>
          </cell>
          <cell r="L198">
            <v>400</v>
          </cell>
          <cell r="M198">
            <v>400</v>
          </cell>
          <cell r="N198">
            <v>400</v>
          </cell>
          <cell r="O198">
            <v>400</v>
          </cell>
          <cell r="P198">
            <v>200</v>
          </cell>
          <cell r="Q198">
            <v>0</v>
          </cell>
        </row>
        <row r="199">
          <cell r="B199" t="str">
            <v>30303062202</v>
          </cell>
          <cell r="C199" t="str">
            <v>30303</v>
          </cell>
          <cell r="D199">
            <v>2202</v>
          </cell>
          <cell r="E199">
            <v>30439</v>
          </cell>
          <cell r="F199">
            <v>2537</v>
          </cell>
          <cell r="G199">
            <v>2537</v>
          </cell>
          <cell r="H199">
            <v>2537</v>
          </cell>
          <cell r="I199">
            <v>2537</v>
          </cell>
          <cell r="J199">
            <v>2537</v>
          </cell>
          <cell r="K199">
            <v>2537</v>
          </cell>
          <cell r="L199">
            <v>2537</v>
          </cell>
          <cell r="M199">
            <v>2537</v>
          </cell>
          <cell r="N199">
            <v>2537</v>
          </cell>
          <cell r="O199">
            <v>2537</v>
          </cell>
          <cell r="P199">
            <v>2537</v>
          </cell>
          <cell r="Q199">
            <v>2532</v>
          </cell>
        </row>
        <row r="200">
          <cell r="B200" t="str">
            <v>30303062207</v>
          </cell>
          <cell r="C200" t="str">
            <v>30303</v>
          </cell>
          <cell r="D200">
            <v>2207</v>
          </cell>
          <cell r="E200">
            <v>15310</v>
          </cell>
          <cell r="F200">
            <v>800</v>
          </cell>
          <cell r="G200">
            <v>1000</v>
          </cell>
          <cell r="H200">
            <v>1500</v>
          </cell>
          <cell r="I200">
            <v>1500</v>
          </cell>
          <cell r="J200">
            <v>1500</v>
          </cell>
          <cell r="K200">
            <v>1500</v>
          </cell>
          <cell r="L200">
            <v>1500</v>
          </cell>
          <cell r="M200">
            <v>1400</v>
          </cell>
          <cell r="N200">
            <v>1500</v>
          </cell>
          <cell r="O200">
            <v>1310</v>
          </cell>
          <cell r="P200">
            <v>1000</v>
          </cell>
          <cell r="Q200">
            <v>800</v>
          </cell>
        </row>
        <row r="201">
          <cell r="B201" t="str">
            <v>30303062208</v>
          </cell>
          <cell r="C201" t="str">
            <v>30303</v>
          </cell>
          <cell r="D201">
            <v>2208</v>
          </cell>
          <cell r="E201">
            <v>1672</v>
          </cell>
          <cell r="F201">
            <v>139</v>
          </cell>
          <cell r="G201">
            <v>139</v>
          </cell>
          <cell r="H201">
            <v>139</v>
          </cell>
          <cell r="I201">
            <v>139</v>
          </cell>
          <cell r="J201">
            <v>139</v>
          </cell>
          <cell r="K201">
            <v>139</v>
          </cell>
          <cell r="L201">
            <v>139</v>
          </cell>
          <cell r="M201">
            <v>139</v>
          </cell>
          <cell r="N201">
            <v>139</v>
          </cell>
          <cell r="O201">
            <v>139</v>
          </cell>
          <cell r="P201">
            <v>139</v>
          </cell>
          <cell r="Q201">
            <v>143</v>
          </cell>
        </row>
        <row r="202">
          <cell r="B202" t="str">
            <v>30303062306</v>
          </cell>
          <cell r="C202" t="str">
            <v>30303</v>
          </cell>
          <cell r="D202">
            <v>2306</v>
          </cell>
          <cell r="E202">
            <v>20000</v>
          </cell>
          <cell r="F202">
            <v>0</v>
          </cell>
          <cell r="G202">
            <v>5000</v>
          </cell>
          <cell r="H202">
            <v>2500</v>
          </cell>
          <cell r="I202">
            <v>1500</v>
          </cell>
          <cell r="J202">
            <v>1500</v>
          </cell>
          <cell r="K202">
            <v>1000</v>
          </cell>
          <cell r="L202">
            <v>2500</v>
          </cell>
          <cell r="M202">
            <v>3000</v>
          </cell>
          <cell r="N202">
            <v>1500</v>
          </cell>
          <cell r="O202">
            <v>1500</v>
          </cell>
          <cell r="P202">
            <v>0</v>
          </cell>
          <cell r="Q202">
            <v>0</v>
          </cell>
        </row>
        <row r="203">
          <cell r="B203" t="str">
            <v>30303062701</v>
          </cell>
          <cell r="C203" t="str">
            <v>30303</v>
          </cell>
          <cell r="D203">
            <v>2701</v>
          </cell>
          <cell r="E203">
            <v>20100</v>
          </cell>
          <cell r="F203">
            <v>1000</v>
          </cell>
          <cell r="G203">
            <v>2100</v>
          </cell>
          <cell r="H203">
            <v>2000</v>
          </cell>
          <cell r="I203">
            <v>2000</v>
          </cell>
          <cell r="J203">
            <v>2000</v>
          </cell>
          <cell r="K203">
            <v>2000</v>
          </cell>
          <cell r="L203">
            <v>2000</v>
          </cell>
          <cell r="M203">
            <v>2000</v>
          </cell>
          <cell r="N203">
            <v>2000</v>
          </cell>
          <cell r="O203">
            <v>2000</v>
          </cell>
          <cell r="P203">
            <v>1000</v>
          </cell>
          <cell r="Q203">
            <v>0</v>
          </cell>
        </row>
        <row r="204">
          <cell r="B204" t="str">
            <v>30303062702</v>
          </cell>
          <cell r="C204" t="str">
            <v>30303</v>
          </cell>
          <cell r="D204">
            <v>2702</v>
          </cell>
          <cell r="E204">
            <v>3400</v>
          </cell>
          <cell r="F204">
            <v>0</v>
          </cell>
          <cell r="G204">
            <v>1000</v>
          </cell>
          <cell r="H204">
            <v>500</v>
          </cell>
          <cell r="I204">
            <v>800</v>
          </cell>
          <cell r="J204">
            <v>800</v>
          </cell>
          <cell r="K204">
            <v>300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B205" t="str">
            <v>30303062705</v>
          </cell>
          <cell r="C205" t="str">
            <v>30303</v>
          </cell>
          <cell r="D205">
            <v>2705</v>
          </cell>
          <cell r="E205">
            <v>39300</v>
          </cell>
          <cell r="F205">
            <v>2000</v>
          </cell>
          <cell r="G205">
            <v>4000</v>
          </cell>
          <cell r="H205">
            <v>5000</v>
          </cell>
          <cell r="I205">
            <v>4000</v>
          </cell>
          <cell r="J205">
            <v>4000</v>
          </cell>
          <cell r="K205">
            <v>4000</v>
          </cell>
          <cell r="L205">
            <v>4000</v>
          </cell>
          <cell r="M205">
            <v>4000</v>
          </cell>
          <cell r="N205">
            <v>3300</v>
          </cell>
          <cell r="O205">
            <v>3000</v>
          </cell>
          <cell r="P205">
            <v>2000</v>
          </cell>
          <cell r="Q205">
            <v>0</v>
          </cell>
        </row>
        <row r="206">
          <cell r="B206" t="str">
            <v>30303062800</v>
          </cell>
          <cell r="C206" t="str">
            <v>30303</v>
          </cell>
          <cell r="D206">
            <v>2800</v>
          </cell>
          <cell r="E206">
            <v>19900</v>
          </cell>
          <cell r="F206">
            <v>1658</v>
          </cell>
          <cell r="G206">
            <v>1658</v>
          </cell>
          <cell r="H206">
            <v>1658</v>
          </cell>
          <cell r="I206">
            <v>1658</v>
          </cell>
          <cell r="J206">
            <v>1658</v>
          </cell>
          <cell r="K206">
            <v>1658</v>
          </cell>
          <cell r="L206">
            <v>1658</v>
          </cell>
          <cell r="M206">
            <v>1658</v>
          </cell>
          <cell r="N206">
            <v>1658</v>
          </cell>
          <cell r="O206">
            <v>1658</v>
          </cell>
          <cell r="P206">
            <v>1658</v>
          </cell>
          <cell r="Q206">
            <v>1662</v>
          </cell>
        </row>
        <row r="207">
          <cell r="B207" t="str">
            <v>30303062900</v>
          </cell>
          <cell r="C207" t="str">
            <v>30303</v>
          </cell>
          <cell r="D207">
            <v>2900</v>
          </cell>
          <cell r="E207">
            <v>31700</v>
          </cell>
          <cell r="F207">
            <v>2500</v>
          </cell>
          <cell r="G207">
            <v>3000</v>
          </cell>
          <cell r="H207">
            <v>3500</v>
          </cell>
          <cell r="I207">
            <v>3500</v>
          </cell>
          <cell r="J207">
            <v>2500</v>
          </cell>
          <cell r="K207">
            <v>3000</v>
          </cell>
          <cell r="L207">
            <v>2500</v>
          </cell>
          <cell r="M207">
            <v>1500</v>
          </cell>
          <cell r="N207">
            <v>2500</v>
          </cell>
          <cell r="O207">
            <v>2500</v>
          </cell>
          <cell r="P207">
            <v>3700</v>
          </cell>
          <cell r="Q207">
            <v>1000</v>
          </cell>
        </row>
        <row r="208">
          <cell r="B208" t="str">
            <v>30303062907</v>
          </cell>
          <cell r="C208" t="str">
            <v>30303</v>
          </cell>
          <cell r="D208">
            <v>2907</v>
          </cell>
          <cell r="E208">
            <v>53300</v>
          </cell>
          <cell r="F208">
            <v>4000</v>
          </cell>
          <cell r="G208">
            <v>6000</v>
          </cell>
          <cell r="H208">
            <v>5000</v>
          </cell>
          <cell r="I208">
            <v>4800</v>
          </cell>
          <cell r="J208">
            <v>4500</v>
          </cell>
          <cell r="K208">
            <v>6000</v>
          </cell>
          <cell r="L208">
            <v>5000</v>
          </cell>
          <cell r="M208">
            <v>5000</v>
          </cell>
          <cell r="N208">
            <v>5000</v>
          </cell>
          <cell r="O208">
            <v>4000</v>
          </cell>
          <cell r="P208">
            <v>4000</v>
          </cell>
          <cell r="Q208">
            <v>0</v>
          </cell>
        </row>
        <row r="209">
          <cell r="B209" t="str">
            <v>30303063101</v>
          </cell>
          <cell r="C209" t="str">
            <v>30303</v>
          </cell>
          <cell r="D209">
            <v>3101</v>
          </cell>
          <cell r="E209">
            <v>32100</v>
          </cell>
          <cell r="F209">
            <v>2000</v>
          </cell>
          <cell r="G209">
            <v>4000</v>
          </cell>
          <cell r="H209">
            <v>3000</v>
          </cell>
          <cell r="I209">
            <v>2000</v>
          </cell>
          <cell r="J209">
            <v>2000</v>
          </cell>
          <cell r="K209">
            <v>3100</v>
          </cell>
          <cell r="L209">
            <v>3000</v>
          </cell>
          <cell r="M209">
            <v>2000</v>
          </cell>
          <cell r="N209">
            <v>3000</v>
          </cell>
          <cell r="O209">
            <v>4000</v>
          </cell>
          <cell r="P209">
            <v>3000</v>
          </cell>
          <cell r="Q209">
            <v>1000</v>
          </cell>
        </row>
        <row r="210">
          <cell r="B210" t="str">
            <v>30303063103</v>
          </cell>
          <cell r="C210" t="str">
            <v>30303</v>
          </cell>
          <cell r="D210">
            <v>3103</v>
          </cell>
          <cell r="E210">
            <v>19300</v>
          </cell>
          <cell r="F210">
            <v>1600</v>
          </cell>
          <cell r="G210">
            <v>2000</v>
          </cell>
          <cell r="H210">
            <v>2500</v>
          </cell>
          <cell r="I210">
            <v>1500</v>
          </cell>
          <cell r="J210">
            <v>1000</v>
          </cell>
          <cell r="K210">
            <v>1500</v>
          </cell>
          <cell r="L210">
            <v>2000</v>
          </cell>
          <cell r="M210">
            <v>2000</v>
          </cell>
          <cell r="N210">
            <v>2000</v>
          </cell>
          <cell r="O210">
            <v>2000</v>
          </cell>
          <cell r="P210">
            <v>1000</v>
          </cell>
          <cell r="Q210">
            <v>200</v>
          </cell>
        </row>
        <row r="211">
          <cell r="B211" t="str">
            <v>30303063110</v>
          </cell>
          <cell r="C211" t="str">
            <v>30303</v>
          </cell>
          <cell r="D211">
            <v>3110</v>
          </cell>
          <cell r="E211">
            <v>35300</v>
          </cell>
          <cell r="F211">
            <v>2000</v>
          </cell>
          <cell r="G211">
            <v>4000</v>
          </cell>
          <cell r="H211">
            <v>5000</v>
          </cell>
          <cell r="I211">
            <v>4300</v>
          </cell>
          <cell r="J211">
            <v>4000</v>
          </cell>
          <cell r="K211">
            <v>4000</v>
          </cell>
          <cell r="L211">
            <v>4000</v>
          </cell>
          <cell r="M211">
            <v>3000</v>
          </cell>
          <cell r="N211">
            <v>3000</v>
          </cell>
          <cell r="O211">
            <v>2000</v>
          </cell>
          <cell r="P211">
            <v>0</v>
          </cell>
          <cell r="Q211">
            <v>0</v>
          </cell>
        </row>
        <row r="212">
          <cell r="B212" t="str">
            <v>30303063302</v>
          </cell>
          <cell r="C212" t="str">
            <v>30303</v>
          </cell>
          <cell r="D212">
            <v>3302</v>
          </cell>
          <cell r="E212">
            <v>46200</v>
          </cell>
          <cell r="F212">
            <v>3850</v>
          </cell>
          <cell r="G212">
            <v>3850</v>
          </cell>
          <cell r="H212">
            <v>3850</v>
          </cell>
          <cell r="I212">
            <v>3850</v>
          </cell>
          <cell r="J212">
            <v>3850</v>
          </cell>
          <cell r="K212">
            <v>3850</v>
          </cell>
          <cell r="L212">
            <v>3850</v>
          </cell>
          <cell r="M212">
            <v>3850</v>
          </cell>
          <cell r="N212">
            <v>3850</v>
          </cell>
          <cell r="O212">
            <v>3850</v>
          </cell>
          <cell r="P212">
            <v>3850</v>
          </cell>
          <cell r="Q212">
            <v>3850</v>
          </cell>
        </row>
        <row r="213">
          <cell r="B213" t="str">
            <v>30303063303</v>
          </cell>
          <cell r="C213" t="str">
            <v>30303</v>
          </cell>
          <cell r="D213">
            <v>3303</v>
          </cell>
          <cell r="E213">
            <v>8900</v>
          </cell>
          <cell r="F213">
            <v>900</v>
          </cell>
          <cell r="G213">
            <v>800</v>
          </cell>
          <cell r="H213">
            <v>800</v>
          </cell>
          <cell r="I213">
            <v>700</v>
          </cell>
          <cell r="J213">
            <v>700</v>
          </cell>
          <cell r="K213">
            <v>800</v>
          </cell>
          <cell r="L213">
            <v>750</v>
          </cell>
          <cell r="M213">
            <v>750</v>
          </cell>
          <cell r="N213">
            <v>800</v>
          </cell>
          <cell r="O213">
            <v>900</v>
          </cell>
          <cell r="P213">
            <v>700</v>
          </cell>
          <cell r="Q213">
            <v>300</v>
          </cell>
        </row>
        <row r="214">
          <cell r="B214" t="str">
            <v>30304041302</v>
          </cell>
          <cell r="C214" t="str">
            <v>30304</v>
          </cell>
          <cell r="D214">
            <v>1302</v>
          </cell>
          <cell r="E214">
            <v>332000</v>
          </cell>
          <cell r="F214">
            <v>27666</v>
          </cell>
          <cell r="G214">
            <v>27666</v>
          </cell>
          <cell r="H214">
            <v>27666</v>
          </cell>
          <cell r="I214">
            <v>27666</v>
          </cell>
          <cell r="J214">
            <v>27666</v>
          </cell>
          <cell r="K214">
            <v>27666</v>
          </cell>
          <cell r="L214">
            <v>27666</v>
          </cell>
          <cell r="M214">
            <v>27666</v>
          </cell>
          <cell r="N214">
            <v>27666</v>
          </cell>
          <cell r="O214">
            <v>27666</v>
          </cell>
          <cell r="P214">
            <v>27666</v>
          </cell>
          <cell r="Q214">
            <v>27674</v>
          </cell>
        </row>
        <row r="215">
          <cell r="B215" t="str">
            <v>30304042103</v>
          </cell>
          <cell r="C215" t="str">
            <v>30304</v>
          </cell>
          <cell r="D215">
            <v>2103</v>
          </cell>
          <cell r="E215">
            <v>10400</v>
          </cell>
          <cell r="F215">
            <v>866</v>
          </cell>
          <cell r="G215">
            <v>866</v>
          </cell>
          <cell r="H215">
            <v>866</v>
          </cell>
          <cell r="I215">
            <v>866</v>
          </cell>
          <cell r="J215">
            <v>866</v>
          </cell>
          <cell r="K215">
            <v>866</v>
          </cell>
          <cell r="L215">
            <v>866</v>
          </cell>
          <cell r="M215">
            <v>866</v>
          </cell>
          <cell r="N215">
            <v>866</v>
          </cell>
          <cell r="O215">
            <v>866</v>
          </cell>
          <cell r="P215">
            <v>866</v>
          </cell>
          <cell r="Q215">
            <v>874</v>
          </cell>
        </row>
        <row r="216">
          <cell r="B216" t="str">
            <v>30304042202</v>
          </cell>
          <cell r="C216" t="str">
            <v>30304</v>
          </cell>
          <cell r="D216">
            <v>2202</v>
          </cell>
          <cell r="E216">
            <v>114731</v>
          </cell>
          <cell r="F216">
            <v>9561</v>
          </cell>
          <cell r="G216">
            <v>9561</v>
          </cell>
          <cell r="H216">
            <v>9561</v>
          </cell>
          <cell r="I216">
            <v>9561</v>
          </cell>
          <cell r="J216">
            <v>9561</v>
          </cell>
          <cell r="K216">
            <v>9561</v>
          </cell>
          <cell r="L216">
            <v>9561</v>
          </cell>
          <cell r="M216">
            <v>9561</v>
          </cell>
          <cell r="N216">
            <v>9561</v>
          </cell>
          <cell r="O216">
            <v>9561</v>
          </cell>
          <cell r="P216">
            <v>9561</v>
          </cell>
          <cell r="Q216">
            <v>9560</v>
          </cell>
        </row>
        <row r="217">
          <cell r="B217" t="str">
            <v>30304042207</v>
          </cell>
          <cell r="C217" t="str">
            <v>30304</v>
          </cell>
          <cell r="D217">
            <v>2207</v>
          </cell>
          <cell r="E217">
            <v>39250</v>
          </cell>
          <cell r="F217">
            <v>3271</v>
          </cell>
          <cell r="G217">
            <v>3271</v>
          </cell>
          <cell r="H217">
            <v>3271</v>
          </cell>
          <cell r="I217">
            <v>3271</v>
          </cell>
          <cell r="J217">
            <v>3271</v>
          </cell>
          <cell r="K217">
            <v>3271</v>
          </cell>
          <cell r="L217">
            <v>3271</v>
          </cell>
          <cell r="M217">
            <v>3271</v>
          </cell>
          <cell r="N217">
            <v>3271</v>
          </cell>
          <cell r="O217">
            <v>3271</v>
          </cell>
          <cell r="P217">
            <v>3271</v>
          </cell>
          <cell r="Q217">
            <v>3269</v>
          </cell>
        </row>
        <row r="218">
          <cell r="B218" t="str">
            <v>30304042208</v>
          </cell>
          <cell r="C218" t="str">
            <v>30304</v>
          </cell>
          <cell r="D218">
            <v>2208</v>
          </cell>
          <cell r="E218">
            <v>9666</v>
          </cell>
          <cell r="F218">
            <v>806</v>
          </cell>
          <cell r="G218">
            <v>806</v>
          </cell>
          <cell r="H218">
            <v>806</v>
          </cell>
          <cell r="I218">
            <v>806</v>
          </cell>
          <cell r="J218">
            <v>806</v>
          </cell>
          <cell r="K218">
            <v>806</v>
          </cell>
          <cell r="L218">
            <v>806</v>
          </cell>
          <cell r="M218">
            <v>806</v>
          </cell>
          <cell r="N218">
            <v>806</v>
          </cell>
          <cell r="O218">
            <v>806</v>
          </cell>
          <cell r="P218">
            <v>806</v>
          </cell>
          <cell r="Q218">
            <v>806</v>
          </cell>
        </row>
        <row r="219">
          <cell r="B219" t="str">
            <v>30304042701</v>
          </cell>
          <cell r="C219" t="str">
            <v>30304</v>
          </cell>
          <cell r="D219">
            <v>2701</v>
          </cell>
          <cell r="E219">
            <v>63492</v>
          </cell>
          <cell r="F219">
            <v>5291</v>
          </cell>
          <cell r="G219">
            <v>5291</v>
          </cell>
          <cell r="H219">
            <v>5291</v>
          </cell>
          <cell r="I219">
            <v>5291</v>
          </cell>
          <cell r="J219">
            <v>5291</v>
          </cell>
          <cell r="K219">
            <v>5291</v>
          </cell>
          <cell r="L219">
            <v>5291</v>
          </cell>
          <cell r="M219">
            <v>5291</v>
          </cell>
          <cell r="N219">
            <v>5291</v>
          </cell>
          <cell r="O219">
            <v>5291</v>
          </cell>
          <cell r="P219">
            <v>5291</v>
          </cell>
          <cell r="Q219">
            <v>5291</v>
          </cell>
        </row>
        <row r="220">
          <cell r="B220" t="str">
            <v>30304042702</v>
          </cell>
          <cell r="C220" t="str">
            <v>30304</v>
          </cell>
          <cell r="D220">
            <v>2702</v>
          </cell>
          <cell r="E220">
            <v>10800</v>
          </cell>
          <cell r="F220">
            <v>900</v>
          </cell>
          <cell r="G220">
            <v>900</v>
          </cell>
          <cell r="H220">
            <v>900</v>
          </cell>
          <cell r="I220">
            <v>900</v>
          </cell>
          <cell r="J220">
            <v>900</v>
          </cell>
          <cell r="K220">
            <v>900</v>
          </cell>
          <cell r="L220">
            <v>900</v>
          </cell>
          <cell r="M220">
            <v>900</v>
          </cell>
          <cell r="N220">
            <v>900</v>
          </cell>
          <cell r="O220">
            <v>900</v>
          </cell>
          <cell r="P220">
            <v>900</v>
          </cell>
          <cell r="Q220">
            <v>900</v>
          </cell>
        </row>
        <row r="221">
          <cell r="B221" t="str">
            <v>30304042704</v>
          </cell>
          <cell r="C221" t="str">
            <v>30304</v>
          </cell>
          <cell r="D221">
            <v>2704</v>
          </cell>
          <cell r="E221">
            <v>34200</v>
          </cell>
          <cell r="F221">
            <v>2850</v>
          </cell>
          <cell r="G221">
            <v>2850</v>
          </cell>
          <cell r="H221">
            <v>2850</v>
          </cell>
          <cell r="I221">
            <v>2850</v>
          </cell>
          <cell r="J221">
            <v>2850</v>
          </cell>
          <cell r="K221">
            <v>2850</v>
          </cell>
          <cell r="L221">
            <v>2850</v>
          </cell>
          <cell r="M221">
            <v>2850</v>
          </cell>
          <cell r="N221">
            <v>2850</v>
          </cell>
          <cell r="O221">
            <v>2850</v>
          </cell>
          <cell r="P221">
            <v>2850</v>
          </cell>
          <cell r="Q221">
            <v>2850</v>
          </cell>
        </row>
        <row r="222">
          <cell r="B222" t="str">
            <v>30304042705</v>
          </cell>
          <cell r="C222" t="str">
            <v>30304</v>
          </cell>
          <cell r="D222">
            <v>2705</v>
          </cell>
          <cell r="E222">
            <v>21600</v>
          </cell>
          <cell r="F222">
            <v>1800</v>
          </cell>
          <cell r="G222">
            <v>1800</v>
          </cell>
          <cell r="H222">
            <v>1800</v>
          </cell>
          <cell r="I222">
            <v>1800</v>
          </cell>
          <cell r="J222">
            <v>1800</v>
          </cell>
          <cell r="K222">
            <v>1800</v>
          </cell>
          <cell r="L222">
            <v>1800</v>
          </cell>
          <cell r="M222">
            <v>1800</v>
          </cell>
          <cell r="N222">
            <v>1800</v>
          </cell>
          <cell r="O222">
            <v>1800</v>
          </cell>
          <cell r="P222">
            <v>1800</v>
          </cell>
          <cell r="Q222">
            <v>1800</v>
          </cell>
        </row>
        <row r="223">
          <cell r="B223" t="str">
            <v>30304042800</v>
          </cell>
          <cell r="C223" t="str">
            <v>30304</v>
          </cell>
          <cell r="D223">
            <v>2800</v>
          </cell>
          <cell r="E223">
            <v>25500</v>
          </cell>
          <cell r="F223">
            <v>2675</v>
          </cell>
          <cell r="G223">
            <v>2075</v>
          </cell>
          <cell r="H223">
            <v>2075</v>
          </cell>
          <cell r="I223">
            <v>2075</v>
          </cell>
          <cell r="J223">
            <v>2075</v>
          </cell>
          <cell r="K223">
            <v>2075</v>
          </cell>
          <cell r="L223">
            <v>2075</v>
          </cell>
          <cell r="M223">
            <v>2075</v>
          </cell>
          <cell r="N223">
            <v>2075</v>
          </cell>
          <cell r="O223">
            <v>2075</v>
          </cell>
          <cell r="P223">
            <v>2075</v>
          </cell>
          <cell r="Q223">
            <v>2075</v>
          </cell>
        </row>
        <row r="224">
          <cell r="B224" t="str">
            <v>30304042900</v>
          </cell>
          <cell r="C224" t="str">
            <v>30304</v>
          </cell>
          <cell r="D224">
            <v>2900</v>
          </cell>
          <cell r="E224">
            <v>157855</v>
          </cell>
          <cell r="F224">
            <v>13155</v>
          </cell>
          <cell r="G224">
            <v>13155</v>
          </cell>
          <cell r="H224">
            <v>13155</v>
          </cell>
          <cell r="I224">
            <v>13155</v>
          </cell>
          <cell r="J224">
            <v>13155</v>
          </cell>
          <cell r="K224">
            <v>13155</v>
          </cell>
          <cell r="L224">
            <v>13155</v>
          </cell>
          <cell r="M224">
            <v>13155</v>
          </cell>
          <cell r="N224">
            <v>13155</v>
          </cell>
          <cell r="O224">
            <v>13155</v>
          </cell>
          <cell r="P224">
            <v>13155</v>
          </cell>
          <cell r="Q224">
            <v>13150</v>
          </cell>
        </row>
        <row r="225">
          <cell r="B225" t="str">
            <v>30304042907</v>
          </cell>
          <cell r="C225" t="str">
            <v>30304</v>
          </cell>
          <cell r="D225">
            <v>2907</v>
          </cell>
          <cell r="E225">
            <v>3000</v>
          </cell>
          <cell r="F225">
            <v>250</v>
          </cell>
          <cell r="G225">
            <v>250</v>
          </cell>
          <cell r="H225">
            <v>250</v>
          </cell>
          <cell r="I225">
            <v>250</v>
          </cell>
          <cell r="J225">
            <v>250</v>
          </cell>
          <cell r="K225">
            <v>250</v>
          </cell>
          <cell r="L225">
            <v>250</v>
          </cell>
          <cell r="M225">
            <v>250</v>
          </cell>
          <cell r="N225">
            <v>250</v>
          </cell>
          <cell r="O225">
            <v>250</v>
          </cell>
          <cell r="P225">
            <v>250</v>
          </cell>
          <cell r="Q225">
            <v>250</v>
          </cell>
        </row>
        <row r="226">
          <cell r="B226" t="str">
            <v>30304043101</v>
          </cell>
          <cell r="C226" t="str">
            <v>30304</v>
          </cell>
          <cell r="D226">
            <v>3101</v>
          </cell>
          <cell r="E226">
            <v>7704</v>
          </cell>
          <cell r="F226">
            <v>642</v>
          </cell>
          <cell r="G226">
            <v>642</v>
          </cell>
          <cell r="H226">
            <v>642</v>
          </cell>
          <cell r="I226">
            <v>642</v>
          </cell>
          <cell r="J226">
            <v>642</v>
          </cell>
          <cell r="K226">
            <v>642</v>
          </cell>
          <cell r="L226">
            <v>642</v>
          </cell>
          <cell r="M226">
            <v>642</v>
          </cell>
          <cell r="N226">
            <v>642</v>
          </cell>
          <cell r="O226">
            <v>642</v>
          </cell>
          <cell r="P226">
            <v>642</v>
          </cell>
          <cell r="Q226">
            <v>642</v>
          </cell>
        </row>
        <row r="227">
          <cell r="B227" t="str">
            <v>30304043103</v>
          </cell>
          <cell r="C227" t="str">
            <v>30304</v>
          </cell>
          <cell r="D227">
            <v>3103</v>
          </cell>
          <cell r="E227">
            <v>20800</v>
          </cell>
          <cell r="F227">
            <v>1733</v>
          </cell>
          <cell r="G227">
            <v>1733</v>
          </cell>
          <cell r="H227">
            <v>1733</v>
          </cell>
          <cell r="I227">
            <v>1733</v>
          </cell>
          <cell r="J227">
            <v>1733</v>
          </cell>
          <cell r="K227">
            <v>1733</v>
          </cell>
          <cell r="L227">
            <v>1733</v>
          </cell>
          <cell r="M227">
            <v>1733</v>
          </cell>
          <cell r="N227">
            <v>1733</v>
          </cell>
          <cell r="O227">
            <v>1733</v>
          </cell>
          <cell r="P227">
            <v>1733</v>
          </cell>
          <cell r="Q227">
            <v>1737</v>
          </cell>
        </row>
        <row r="228">
          <cell r="B228" t="str">
            <v>30304043302</v>
          </cell>
          <cell r="C228" t="str">
            <v>30304</v>
          </cell>
          <cell r="D228">
            <v>3302</v>
          </cell>
          <cell r="E228">
            <v>96150</v>
          </cell>
          <cell r="F228">
            <v>8013</v>
          </cell>
          <cell r="G228">
            <v>8013</v>
          </cell>
          <cell r="H228">
            <v>8013</v>
          </cell>
          <cell r="I228">
            <v>8013</v>
          </cell>
          <cell r="J228">
            <v>8013</v>
          </cell>
          <cell r="K228">
            <v>8013</v>
          </cell>
          <cell r="L228">
            <v>8013</v>
          </cell>
          <cell r="M228">
            <v>8013</v>
          </cell>
          <cell r="N228">
            <v>8013</v>
          </cell>
          <cell r="O228">
            <v>8013</v>
          </cell>
          <cell r="P228">
            <v>8013</v>
          </cell>
          <cell r="Q228">
            <v>8013</v>
          </cell>
        </row>
        <row r="229">
          <cell r="B229" t="str">
            <v>30304043303</v>
          </cell>
          <cell r="C229" t="str">
            <v>30304</v>
          </cell>
          <cell r="D229">
            <v>3303</v>
          </cell>
          <cell r="E229">
            <v>5700</v>
          </cell>
          <cell r="F229">
            <v>475</v>
          </cell>
          <cell r="G229">
            <v>475</v>
          </cell>
          <cell r="H229">
            <v>475</v>
          </cell>
          <cell r="I229">
            <v>475</v>
          </cell>
          <cell r="J229">
            <v>475</v>
          </cell>
          <cell r="K229">
            <v>475</v>
          </cell>
          <cell r="L229">
            <v>475</v>
          </cell>
          <cell r="M229">
            <v>475</v>
          </cell>
          <cell r="N229">
            <v>475</v>
          </cell>
          <cell r="O229">
            <v>475</v>
          </cell>
          <cell r="P229">
            <v>475</v>
          </cell>
          <cell r="Q229">
            <v>475</v>
          </cell>
        </row>
        <row r="230">
          <cell r="B230" t="str">
            <v>30304043404</v>
          </cell>
          <cell r="C230" t="str">
            <v>30304</v>
          </cell>
          <cell r="D230">
            <v>3404</v>
          </cell>
          <cell r="E230">
            <v>3600</v>
          </cell>
          <cell r="F230">
            <v>300</v>
          </cell>
          <cell r="G230">
            <v>300</v>
          </cell>
          <cell r="H230">
            <v>300</v>
          </cell>
          <cell r="I230">
            <v>300</v>
          </cell>
          <cell r="J230">
            <v>300</v>
          </cell>
          <cell r="K230">
            <v>300</v>
          </cell>
          <cell r="L230">
            <v>300</v>
          </cell>
          <cell r="M230">
            <v>300</v>
          </cell>
          <cell r="N230">
            <v>300</v>
          </cell>
          <cell r="O230">
            <v>300</v>
          </cell>
          <cell r="P230">
            <v>300</v>
          </cell>
          <cell r="Q230">
            <v>300</v>
          </cell>
        </row>
        <row r="231">
          <cell r="B231" t="str">
            <v>30305041302</v>
          </cell>
          <cell r="C231" t="str">
            <v>30305</v>
          </cell>
          <cell r="D231">
            <v>1302</v>
          </cell>
          <cell r="E231">
            <v>16800</v>
          </cell>
          <cell r="F231">
            <v>1400</v>
          </cell>
          <cell r="G231">
            <v>1400</v>
          </cell>
          <cell r="H231">
            <v>1400</v>
          </cell>
          <cell r="I231">
            <v>1400</v>
          </cell>
          <cell r="J231">
            <v>1400</v>
          </cell>
          <cell r="K231">
            <v>1400</v>
          </cell>
          <cell r="L231">
            <v>1400</v>
          </cell>
          <cell r="M231">
            <v>1400</v>
          </cell>
          <cell r="N231">
            <v>1400</v>
          </cell>
          <cell r="O231">
            <v>1400</v>
          </cell>
          <cell r="P231">
            <v>1400</v>
          </cell>
          <cell r="Q231">
            <v>1400</v>
          </cell>
        </row>
        <row r="232">
          <cell r="B232" t="str">
            <v>30305042103</v>
          </cell>
          <cell r="C232" t="str">
            <v>30305</v>
          </cell>
          <cell r="D232">
            <v>2103</v>
          </cell>
          <cell r="E232">
            <v>104900</v>
          </cell>
          <cell r="F232">
            <v>8742</v>
          </cell>
          <cell r="G232">
            <v>8742</v>
          </cell>
          <cell r="H232">
            <v>8742</v>
          </cell>
          <cell r="I232">
            <v>8742</v>
          </cell>
          <cell r="J232">
            <v>8742</v>
          </cell>
          <cell r="K232">
            <v>8742</v>
          </cell>
          <cell r="L232">
            <v>8742</v>
          </cell>
          <cell r="M232">
            <v>8742</v>
          </cell>
          <cell r="N232">
            <v>8742</v>
          </cell>
          <cell r="O232">
            <v>8742</v>
          </cell>
          <cell r="P232">
            <v>8742</v>
          </cell>
          <cell r="Q232">
            <v>8738</v>
          </cell>
        </row>
        <row r="233">
          <cell r="B233" t="str">
            <v>30305042201</v>
          </cell>
          <cell r="C233" t="str">
            <v>30305</v>
          </cell>
          <cell r="D233">
            <v>2201</v>
          </cell>
          <cell r="E233">
            <v>11850</v>
          </cell>
          <cell r="F233">
            <v>988</v>
          </cell>
          <cell r="G233">
            <v>988</v>
          </cell>
          <cell r="H233">
            <v>988</v>
          </cell>
          <cell r="I233">
            <v>988</v>
          </cell>
          <cell r="J233">
            <v>988</v>
          </cell>
          <cell r="K233">
            <v>988</v>
          </cell>
          <cell r="L233">
            <v>988</v>
          </cell>
          <cell r="M233">
            <v>988</v>
          </cell>
          <cell r="N233">
            <v>988</v>
          </cell>
          <cell r="O233">
            <v>988</v>
          </cell>
          <cell r="P233">
            <v>988</v>
          </cell>
          <cell r="Q233">
            <v>988</v>
          </cell>
        </row>
        <row r="234">
          <cell r="B234" t="str">
            <v>30305042202</v>
          </cell>
          <cell r="C234" t="str">
            <v>30305</v>
          </cell>
          <cell r="D234">
            <v>2202</v>
          </cell>
          <cell r="E234">
            <v>65761</v>
          </cell>
          <cell r="F234">
            <v>5480</v>
          </cell>
          <cell r="G234">
            <v>5480</v>
          </cell>
          <cell r="H234">
            <v>5480</v>
          </cell>
          <cell r="I234">
            <v>5480</v>
          </cell>
          <cell r="J234">
            <v>5480</v>
          </cell>
          <cell r="K234">
            <v>5480</v>
          </cell>
          <cell r="L234">
            <v>5480</v>
          </cell>
          <cell r="M234">
            <v>5480</v>
          </cell>
          <cell r="N234">
            <v>5480</v>
          </cell>
          <cell r="O234">
            <v>5480</v>
          </cell>
          <cell r="P234">
            <v>5480</v>
          </cell>
          <cell r="Q234">
            <v>5481</v>
          </cell>
        </row>
        <row r="235">
          <cell r="B235" t="str">
            <v>30305042207</v>
          </cell>
          <cell r="C235" t="str">
            <v>30305</v>
          </cell>
          <cell r="D235">
            <v>2207</v>
          </cell>
          <cell r="E235">
            <v>34700</v>
          </cell>
          <cell r="F235">
            <v>2891</v>
          </cell>
          <cell r="G235">
            <v>2891</v>
          </cell>
          <cell r="H235">
            <v>2891</v>
          </cell>
          <cell r="I235">
            <v>2891</v>
          </cell>
          <cell r="J235">
            <v>2891</v>
          </cell>
          <cell r="K235">
            <v>2891</v>
          </cell>
          <cell r="L235">
            <v>2891</v>
          </cell>
          <cell r="M235">
            <v>2891</v>
          </cell>
          <cell r="N235">
            <v>2891</v>
          </cell>
          <cell r="O235">
            <v>2891</v>
          </cell>
          <cell r="P235">
            <v>2891</v>
          </cell>
          <cell r="Q235">
            <v>2899</v>
          </cell>
        </row>
        <row r="236">
          <cell r="B236" t="str">
            <v>30305042306</v>
          </cell>
          <cell r="C236" t="str">
            <v>30305</v>
          </cell>
          <cell r="D236">
            <v>2306</v>
          </cell>
          <cell r="E236">
            <v>71200</v>
          </cell>
          <cell r="F236">
            <v>5933</v>
          </cell>
          <cell r="G236">
            <v>5933</v>
          </cell>
          <cell r="H236">
            <v>5933</v>
          </cell>
          <cell r="I236">
            <v>5933</v>
          </cell>
          <cell r="J236">
            <v>5933</v>
          </cell>
          <cell r="K236">
            <v>5933</v>
          </cell>
          <cell r="L236">
            <v>5933</v>
          </cell>
          <cell r="M236">
            <v>5933</v>
          </cell>
          <cell r="N236">
            <v>5933</v>
          </cell>
          <cell r="O236">
            <v>5933</v>
          </cell>
          <cell r="P236">
            <v>5933</v>
          </cell>
          <cell r="Q236">
            <v>5937</v>
          </cell>
        </row>
        <row r="237">
          <cell r="B237" t="str">
            <v>30305042701</v>
          </cell>
          <cell r="C237" t="str">
            <v>30305</v>
          </cell>
          <cell r="D237">
            <v>2701</v>
          </cell>
          <cell r="E237">
            <v>48900</v>
          </cell>
          <cell r="F237">
            <v>4075</v>
          </cell>
          <cell r="G237">
            <v>4075</v>
          </cell>
          <cell r="H237">
            <v>4075</v>
          </cell>
          <cell r="I237">
            <v>4075</v>
          </cell>
          <cell r="J237">
            <v>4075</v>
          </cell>
          <cell r="K237">
            <v>4075</v>
          </cell>
          <cell r="L237">
            <v>4075</v>
          </cell>
          <cell r="M237">
            <v>4075</v>
          </cell>
          <cell r="N237">
            <v>4075</v>
          </cell>
          <cell r="O237">
            <v>4075</v>
          </cell>
          <cell r="P237">
            <v>4075</v>
          </cell>
          <cell r="Q237">
            <v>4075</v>
          </cell>
        </row>
        <row r="238">
          <cell r="B238" t="str">
            <v>30305042702</v>
          </cell>
          <cell r="C238" t="str">
            <v>30305</v>
          </cell>
          <cell r="D238">
            <v>2702</v>
          </cell>
          <cell r="E238">
            <v>12000</v>
          </cell>
          <cell r="F238">
            <v>1000</v>
          </cell>
          <cell r="G238">
            <v>1000</v>
          </cell>
          <cell r="H238">
            <v>1000</v>
          </cell>
          <cell r="I238">
            <v>1000</v>
          </cell>
          <cell r="J238">
            <v>1000</v>
          </cell>
          <cell r="K238">
            <v>1000</v>
          </cell>
          <cell r="L238">
            <v>1000</v>
          </cell>
          <cell r="M238">
            <v>1000</v>
          </cell>
          <cell r="N238">
            <v>1000</v>
          </cell>
          <cell r="O238">
            <v>1000</v>
          </cell>
          <cell r="P238">
            <v>1000</v>
          </cell>
          <cell r="Q238">
            <v>1000</v>
          </cell>
        </row>
        <row r="239">
          <cell r="B239" t="str">
            <v>30305042705</v>
          </cell>
          <cell r="C239" t="str">
            <v>30305</v>
          </cell>
          <cell r="D239">
            <v>2705</v>
          </cell>
          <cell r="E239">
            <v>56700</v>
          </cell>
          <cell r="F239">
            <v>4725</v>
          </cell>
          <cell r="G239">
            <v>4725</v>
          </cell>
          <cell r="H239">
            <v>4725</v>
          </cell>
          <cell r="I239">
            <v>4725</v>
          </cell>
          <cell r="J239">
            <v>4725</v>
          </cell>
          <cell r="K239">
            <v>4725</v>
          </cell>
          <cell r="L239">
            <v>4725</v>
          </cell>
          <cell r="M239">
            <v>4725</v>
          </cell>
          <cell r="N239">
            <v>4725</v>
          </cell>
          <cell r="O239">
            <v>4725</v>
          </cell>
          <cell r="P239">
            <v>4725</v>
          </cell>
          <cell r="Q239">
            <v>4725</v>
          </cell>
        </row>
        <row r="240">
          <cell r="B240" t="str">
            <v>30305042800</v>
          </cell>
          <cell r="C240" t="str">
            <v>30305</v>
          </cell>
          <cell r="D240">
            <v>2800</v>
          </cell>
          <cell r="E240">
            <v>65700</v>
          </cell>
          <cell r="F240">
            <v>5475</v>
          </cell>
          <cell r="G240">
            <v>5475</v>
          </cell>
          <cell r="H240">
            <v>5475</v>
          </cell>
          <cell r="I240">
            <v>5475</v>
          </cell>
          <cell r="J240">
            <v>5475</v>
          </cell>
          <cell r="K240">
            <v>5475</v>
          </cell>
          <cell r="L240">
            <v>5475</v>
          </cell>
          <cell r="M240">
            <v>5475</v>
          </cell>
          <cell r="N240">
            <v>5475</v>
          </cell>
          <cell r="O240">
            <v>5475</v>
          </cell>
          <cell r="P240">
            <v>5475</v>
          </cell>
          <cell r="Q240">
            <v>5475</v>
          </cell>
        </row>
        <row r="241">
          <cell r="B241" t="str">
            <v>30305042900</v>
          </cell>
          <cell r="C241" t="str">
            <v>30305</v>
          </cell>
          <cell r="D241">
            <v>2900</v>
          </cell>
          <cell r="E241">
            <v>42000</v>
          </cell>
          <cell r="F241">
            <v>3500</v>
          </cell>
          <cell r="G241">
            <v>3500</v>
          </cell>
          <cell r="H241">
            <v>3500</v>
          </cell>
          <cell r="I241">
            <v>3500</v>
          </cell>
          <cell r="J241">
            <v>3500</v>
          </cell>
          <cell r="K241">
            <v>3500</v>
          </cell>
          <cell r="L241">
            <v>3500</v>
          </cell>
          <cell r="M241">
            <v>3500</v>
          </cell>
          <cell r="N241">
            <v>3500</v>
          </cell>
          <cell r="O241">
            <v>3500</v>
          </cell>
          <cell r="P241">
            <v>3500</v>
          </cell>
          <cell r="Q241">
            <v>3500</v>
          </cell>
        </row>
        <row r="242">
          <cell r="B242" t="str">
            <v>30305042907</v>
          </cell>
          <cell r="C242" t="str">
            <v>30305</v>
          </cell>
          <cell r="D242">
            <v>2907</v>
          </cell>
          <cell r="E242">
            <v>20000</v>
          </cell>
          <cell r="F242">
            <v>1666</v>
          </cell>
          <cell r="G242">
            <v>1666</v>
          </cell>
          <cell r="H242">
            <v>1666</v>
          </cell>
          <cell r="I242">
            <v>1666</v>
          </cell>
          <cell r="J242">
            <v>1666</v>
          </cell>
          <cell r="K242">
            <v>1666</v>
          </cell>
          <cell r="L242">
            <v>1666</v>
          </cell>
          <cell r="M242">
            <v>1666</v>
          </cell>
          <cell r="N242">
            <v>1666</v>
          </cell>
          <cell r="O242">
            <v>1666</v>
          </cell>
          <cell r="P242">
            <v>1666</v>
          </cell>
          <cell r="Q242">
            <v>1674</v>
          </cell>
        </row>
        <row r="243">
          <cell r="B243" t="str">
            <v>30305043101</v>
          </cell>
          <cell r="C243" t="str">
            <v>30305</v>
          </cell>
          <cell r="D243">
            <v>3101</v>
          </cell>
          <cell r="E243">
            <v>23650</v>
          </cell>
          <cell r="F243">
            <v>1970</v>
          </cell>
          <cell r="G243">
            <v>1970</v>
          </cell>
          <cell r="H243">
            <v>1970</v>
          </cell>
          <cell r="I243">
            <v>1970</v>
          </cell>
          <cell r="J243">
            <v>1970</v>
          </cell>
          <cell r="K243">
            <v>1970</v>
          </cell>
          <cell r="L243">
            <v>1970</v>
          </cell>
          <cell r="M243">
            <v>1970</v>
          </cell>
          <cell r="N243">
            <v>1970</v>
          </cell>
          <cell r="O243">
            <v>1970</v>
          </cell>
          <cell r="P243">
            <v>1970</v>
          </cell>
          <cell r="Q243">
            <v>1980</v>
          </cell>
        </row>
        <row r="244">
          <cell r="B244" t="str">
            <v>30305043103</v>
          </cell>
          <cell r="C244" t="str">
            <v>30305</v>
          </cell>
          <cell r="D244">
            <v>3103</v>
          </cell>
          <cell r="E244">
            <v>45300</v>
          </cell>
          <cell r="F244">
            <v>3775</v>
          </cell>
          <cell r="G244">
            <v>3775</v>
          </cell>
          <cell r="H244">
            <v>3775</v>
          </cell>
          <cell r="I244">
            <v>3775</v>
          </cell>
          <cell r="J244">
            <v>3775</v>
          </cell>
          <cell r="K244">
            <v>3775</v>
          </cell>
          <cell r="L244">
            <v>3775</v>
          </cell>
          <cell r="M244">
            <v>3775</v>
          </cell>
          <cell r="N244">
            <v>3775</v>
          </cell>
          <cell r="O244">
            <v>3775</v>
          </cell>
          <cell r="P244">
            <v>3775</v>
          </cell>
          <cell r="Q244">
            <v>3775</v>
          </cell>
        </row>
        <row r="245">
          <cell r="B245" t="str">
            <v>30305043106</v>
          </cell>
          <cell r="C245" t="str">
            <v>30305</v>
          </cell>
          <cell r="D245">
            <v>3106</v>
          </cell>
          <cell r="E245">
            <v>24000</v>
          </cell>
          <cell r="F245">
            <v>2000</v>
          </cell>
          <cell r="G245">
            <v>2000</v>
          </cell>
          <cell r="H245">
            <v>2000</v>
          </cell>
          <cell r="I245">
            <v>2000</v>
          </cell>
          <cell r="J245">
            <v>2000</v>
          </cell>
          <cell r="K245">
            <v>2000</v>
          </cell>
          <cell r="L245">
            <v>2000</v>
          </cell>
          <cell r="M245">
            <v>2000</v>
          </cell>
          <cell r="N245">
            <v>2000</v>
          </cell>
          <cell r="O245">
            <v>2000</v>
          </cell>
          <cell r="P245">
            <v>2000</v>
          </cell>
          <cell r="Q245">
            <v>2000</v>
          </cell>
        </row>
        <row r="246">
          <cell r="B246" t="str">
            <v>30305043108</v>
          </cell>
          <cell r="C246" t="str">
            <v>30305</v>
          </cell>
          <cell r="D246">
            <v>3108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</row>
        <row r="247">
          <cell r="B247" t="str">
            <v>30305043110</v>
          </cell>
          <cell r="C247" t="str">
            <v>30305</v>
          </cell>
          <cell r="D247">
            <v>3110</v>
          </cell>
          <cell r="E247">
            <v>13200</v>
          </cell>
          <cell r="F247">
            <v>1100</v>
          </cell>
          <cell r="G247">
            <v>1100</v>
          </cell>
          <cell r="H247">
            <v>1100</v>
          </cell>
          <cell r="I247">
            <v>1100</v>
          </cell>
          <cell r="J247">
            <v>1100</v>
          </cell>
          <cell r="K247">
            <v>1100</v>
          </cell>
          <cell r="L247">
            <v>1100</v>
          </cell>
          <cell r="M247">
            <v>1100</v>
          </cell>
          <cell r="N247">
            <v>1100</v>
          </cell>
          <cell r="O247">
            <v>1100</v>
          </cell>
          <cell r="P247">
            <v>1100</v>
          </cell>
          <cell r="Q247">
            <v>1100</v>
          </cell>
        </row>
        <row r="248">
          <cell r="B248" t="str">
            <v>30305043302</v>
          </cell>
          <cell r="C248" t="str">
            <v>30305</v>
          </cell>
          <cell r="D248">
            <v>3302</v>
          </cell>
          <cell r="E248">
            <v>96000</v>
          </cell>
          <cell r="F248">
            <v>8000</v>
          </cell>
          <cell r="G248">
            <v>8000</v>
          </cell>
          <cell r="H248">
            <v>8000</v>
          </cell>
          <cell r="I248">
            <v>8000</v>
          </cell>
          <cell r="J248">
            <v>8000</v>
          </cell>
          <cell r="K248">
            <v>8000</v>
          </cell>
          <cell r="L248">
            <v>8000</v>
          </cell>
          <cell r="M248">
            <v>8000</v>
          </cell>
          <cell r="N248">
            <v>8000</v>
          </cell>
          <cell r="O248">
            <v>8000</v>
          </cell>
          <cell r="P248">
            <v>8000</v>
          </cell>
          <cell r="Q248">
            <v>8000</v>
          </cell>
        </row>
        <row r="249">
          <cell r="B249" t="str">
            <v>30305043303</v>
          </cell>
          <cell r="C249" t="str">
            <v>30305</v>
          </cell>
          <cell r="D249">
            <v>3303</v>
          </cell>
          <cell r="E249">
            <v>13300</v>
          </cell>
          <cell r="F249">
            <v>1108</v>
          </cell>
          <cell r="G249">
            <v>1108</v>
          </cell>
          <cell r="H249">
            <v>1108</v>
          </cell>
          <cell r="I249">
            <v>1108</v>
          </cell>
          <cell r="J249">
            <v>1108</v>
          </cell>
          <cell r="K249">
            <v>1108</v>
          </cell>
          <cell r="L249">
            <v>1108</v>
          </cell>
          <cell r="M249">
            <v>1108</v>
          </cell>
          <cell r="N249">
            <v>1108</v>
          </cell>
          <cell r="O249">
            <v>1108</v>
          </cell>
          <cell r="P249">
            <v>1108</v>
          </cell>
          <cell r="Q249">
            <v>1112</v>
          </cell>
        </row>
        <row r="250">
          <cell r="B250" t="str">
            <v>30306041302</v>
          </cell>
          <cell r="C250" t="str">
            <v>30306</v>
          </cell>
          <cell r="D250">
            <v>1302</v>
          </cell>
          <cell r="E250">
            <v>56300</v>
          </cell>
          <cell r="F250">
            <v>4692</v>
          </cell>
          <cell r="G250">
            <v>4692</v>
          </cell>
          <cell r="H250">
            <v>4692</v>
          </cell>
          <cell r="I250">
            <v>4692</v>
          </cell>
          <cell r="J250">
            <v>4692</v>
          </cell>
          <cell r="K250">
            <v>4692</v>
          </cell>
          <cell r="L250">
            <v>4692</v>
          </cell>
          <cell r="M250">
            <v>4692</v>
          </cell>
          <cell r="N250">
            <v>4692</v>
          </cell>
          <cell r="O250">
            <v>4692</v>
          </cell>
          <cell r="P250">
            <v>4692</v>
          </cell>
          <cell r="Q250">
            <v>4688</v>
          </cell>
        </row>
        <row r="251">
          <cell r="B251" t="str">
            <v>30306042103</v>
          </cell>
          <cell r="C251" t="str">
            <v>30306</v>
          </cell>
          <cell r="D251">
            <v>2103</v>
          </cell>
          <cell r="E251">
            <v>11700</v>
          </cell>
          <cell r="F251">
            <v>975</v>
          </cell>
          <cell r="G251">
            <v>975</v>
          </cell>
          <cell r="H251">
            <v>975</v>
          </cell>
          <cell r="I251">
            <v>975</v>
          </cell>
          <cell r="J251">
            <v>975</v>
          </cell>
          <cell r="K251">
            <v>975</v>
          </cell>
          <cell r="L251">
            <v>975</v>
          </cell>
          <cell r="M251">
            <v>975</v>
          </cell>
          <cell r="N251">
            <v>975</v>
          </cell>
          <cell r="O251">
            <v>975</v>
          </cell>
          <cell r="P251">
            <v>975</v>
          </cell>
          <cell r="Q251">
            <v>975</v>
          </cell>
        </row>
        <row r="252">
          <cell r="B252" t="str">
            <v>30306042202</v>
          </cell>
          <cell r="C252" t="str">
            <v>30306</v>
          </cell>
          <cell r="D252">
            <v>2202</v>
          </cell>
          <cell r="E252">
            <v>83721</v>
          </cell>
          <cell r="F252">
            <v>6977</v>
          </cell>
          <cell r="G252">
            <v>6977</v>
          </cell>
          <cell r="H252">
            <v>6977</v>
          </cell>
          <cell r="I252">
            <v>6977</v>
          </cell>
          <cell r="J252">
            <v>6977</v>
          </cell>
          <cell r="K252">
            <v>6977</v>
          </cell>
          <cell r="L252">
            <v>6977</v>
          </cell>
          <cell r="M252">
            <v>6977</v>
          </cell>
          <cell r="N252">
            <v>6977</v>
          </cell>
          <cell r="O252">
            <v>6977</v>
          </cell>
          <cell r="P252">
            <v>6977</v>
          </cell>
          <cell r="Q252">
            <v>6974</v>
          </cell>
        </row>
        <row r="253">
          <cell r="B253" t="str">
            <v>30306042207</v>
          </cell>
          <cell r="C253" t="str">
            <v>30306</v>
          </cell>
          <cell r="D253">
            <v>2207</v>
          </cell>
          <cell r="E253">
            <v>22954</v>
          </cell>
          <cell r="F253">
            <v>1913</v>
          </cell>
          <cell r="G253">
            <v>1913</v>
          </cell>
          <cell r="H253">
            <v>1913</v>
          </cell>
          <cell r="I253">
            <v>1913</v>
          </cell>
          <cell r="J253">
            <v>1913</v>
          </cell>
          <cell r="K253">
            <v>1913</v>
          </cell>
          <cell r="L253">
            <v>1913</v>
          </cell>
          <cell r="M253">
            <v>1913</v>
          </cell>
          <cell r="N253">
            <v>1913</v>
          </cell>
          <cell r="O253">
            <v>1913</v>
          </cell>
          <cell r="P253">
            <v>1913</v>
          </cell>
          <cell r="Q253">
            <v>1911</v>
          </cell>
        </row>
        <row r="254">
          <cell r="B254" t="str">
            <v>30306042208</v>
          </cell>
          <cell r="C254" t="str">
            <v>30306</v>
          </cell>
          <cell r="D254">
            <v>2208</v>
          </cell>
          <cell r="E254">
            <v>3097</v>
          </cell>
          <cell r="F254">
            <v>258</v>
          </cell>
          <cell r="G254">
            <v>258</v>
          </cell>
          <cell r="H254">
            <v>258</v>
          </cell>
          <cell r="I254">
            <v>258</v>
          </cell>
          <cell r="J254">
            <v>258</v>
          </cell>
          <cell r="K254">
            <v>258</v>
          </cell>
          <cell r="L254">
            <v>258</v>
          </cell>
          <cell r="M254">
            <v>258</v>
          </cell>
          <cell r="N254">
            <v>258</v>
          </cell>
          <cell r="O254">
            <v>258</v>
          </cell>
          <cell r="P254">
            <v>258</v>
          </cell>
          <cell r="Q254">
            <v>259</v>
          </cell>
        </row>
        <row r="255">
          <cell r="B255" t="str">
            <v>30306042701</v>
          </cell>
          <cell r="C255" t="str">
            <v>30306</v>
          </cell>
          <cell r="D255">
            <v>2701</v>
          </cell>
          <cell r="E255">
            <v>82800</v>
          </cell>
          <cell r="F255">
            <v>6900</v>
          </cell>
          <cell r="G255">
            <v>6900</v>
          </cell>
          <cell r="H255">
            <v>6900</v>
          </cell>
          <cell r="I255">
            <v>6900</v>
          </cell>
          <cell r="J255">
            <v>6900</v>
          </cell>
          <cell r="K255">
            <v>6900</v>
          </cell>
          <cell r="L255">
            <v>6900</v>
          </cell>
          <cell r="M255">
            <v>6900</v>
          </cell>
          <cell r="N255">
            <v>6900</v>
          </cell>
          <cell r="O255">
            <v>6900</v>
          </cell>
          <cell r="P255">
            <v>6900</v>
          </cell>
          <cell r="Q255">
            <v>6900</v>
          </cell>
        </row>
        <row r="256">
          <cell r="B256" t="str">
            <v>30306042702</v>
          </cell>
          <cell r="C256" t="str">
            <v>30306</v>
          </cell>
          <cell r="D256">
            <v>2702</v>
          </cell>
          <cell r="E256">
            <v>21200</v>
          </cell>
          <cell r="F256">
            <v>1767</v>
          </cell>
          <cell r="G256">
            <v>1767</v>
          </cell>
          <cell r="H256">
            <v>1767</v>
          </cell>
          <cell r="I256">
            <v>1767</v>
          </cell>
          <cell r="J256">
            <v>1767</v>
          </cell>
          <cell r="K256">
            <v>1767</v>
          </cell>
          <cell r="L256">
            <v>1767</v>
          </cell>
          <cell r="M256">
            <v>1767</v>
          </cell>
          <cell r="N256">
            <v>1767</v>
          </cell>
          <cell r="O256">
            <v>1767</v>
          </cell>
          <cell r="P256">
            <v>1767</v>
          </cell>
          <cell r="Q256">
            <v>1763</v>
          </cell>
        </row>
        <row r="257">
          <cell r="B257" t="str">
            <v>30306042705</v>
          </cell>
          <cell r="C257" t="str">
            <v>30306</v>
          </cell>
          <cell r="D257">
            <v>2705</v>
          </cell>
          <cell r="E257">
            <v>8700</v>
          </cell>
          <cell r="F257">
            <v>725</v>
          </cell>
          <cell r="G257">
            <v>725</v>
          </cell>
          <cell r="H257">
            <v>725</v>
          </cell>
          <cell r="I257">
            <v>725</v>
          </cell>
          <cell r="J257">
            <v>725</v>
          </cell>
          <cell r="K257">
            <v>725</v>
          </cell>
          <cell r="L257">
            <v>725</v>
          </cell>
          <cell r="M257">
            <v>725</v>
          </cell>
          <cell r="N257">
            <v>725</v>
          </cell>
          <cell r="O257">
            <v>725</v>
          </cell>
          <cell r="P257">
            <v>725</v>
          </cell>
          <cell r="Q257">
            <v>725</v>
          </cell>
        </row>
        <row r="258">
          <cell r="B258" t="str">
            <v>30306042800</v>
          </cell>
          <cell r="C258" t="str">
            <v>30306</v>
          </cell>
          <cell r="D258">
            <v>2800</v>
          </cell>
          <cell r="E258">
            <v>18000</v>
          </cell>
          <cell r="F258">
            <v>1500</v>
          </cell>
          <cell r="G258">
            <v>1500</v>
          </cell>
          <cell r="H258">
            <v>1500</v>
          </cell>
          <cell r="I258">
            <v>1500</v>
          </cell>
          <cell r="J258">
            <v>1500</v>
          </cell>
          <cell r="K258">
            <v>1500</v>
          </cell>
          <cell r="L258">
            <v>1500</v>
          </cell>
          <cell r="M258">
            <v>1500</v>
          </cell>
          <cell r="N258">
            <v>1500</v>
          </cell>
          <cell r="O258">
            <v>1500</v>
          </cell>
          <cell r="P258">
            <v>1500</v>
          </cell>
          <cell r="Q258">
            <v>1500</v>
          </cell>
        </row>
        <row r="259">
          <cell r="B259" t="str">
            <v>30306042900</v>
          </cell>
          <cell r="C259" t="str">
            <v>30306</v>
          </cell>
          <cell r="D259">
            <v>2900</v>
          </cell>
          <cell r="E259">
            <v>50000</v>
          </cell>
          <cell r="F259">
            <v>4167</v>
          </cell>
          <cell r="G259">
            <v>4167</v>
          </cell>
          <cell r="H259">
            <v>4167</v>
          </cell>
          <cell r="I259">
            <v>4167</v>
          </cell>
          <cell r="J259">
            <v>4167</v>
          </cell>
          <cell r="K259">
            <v>4167</v>
          </cell>
          <cell r="L259">
            <v>4167</v>
          </cell>
          <cell r="M259">
            <v>4167</v>
          </cell>
          <cell r="N259">
            <v>4167</v>
          </cell>
          <cell r="O259">
            <v>4167</v>
          </cell>
          <cell r="P259">
            <v>4167</v>
          </cell>
          <cell r="Q259">
            <v>4163</v>
          </cell>
        </row>
        <row r="260">
          <cell r="B260" t="str">
            <v>30306042907</v>
          </cell>
          <cell r="C260" t="str">
            <v>30306</v>
          </cell>
          <cell r="D260">
            <v>2907</v>
          </cell>
          <cell r="E260">
            <v>21100</v>
          </cell>
          <cell r="F260">
            <v>1758</v>
          </cell>
          <cell r="G260">
            <v>1758</v>
          </cell>
          <cell r="H260">
            <v>1758</v>
          </cell>
          <cell r="I260">
            <v>1758</v>
          </cell>
          <cell r="J260">
            <v>1758</v>
          </cell>
          <cell r="K260">
            <v>1758</v>
          </cell>
          <cell r="L260">
            <v>1758</v>
          </cell>
          <cell r="M260">
            <v>1758</v>
          </cell>
          <cell r="N260">
            <v>1758</v>
          </cell>
          <cell r="O260">
            <v>1758</v>
          </cell>
          <cell r="P260">
            <v>1758</v>
          </cell>
          <cell r="Q260">
            <v>1762</v>
          </cell>
        </row>
        <row r="261">
          <cell r="B261" t="str">
            <v>30306043101</v>
          </cell>
          <cell r="C261" t="str">
            <v>30306</v>
          </cell>
          <cell r="D261">
            <v>3101</v>
          </cell>
          <cell r="E261">
            <v>14100</v>
          </cell>
          <cell r="F261">
            <v>1175</v>
          </cell>
          <cell r="G261">
            <v>1175</v>
          </cell>
          <cell r="H261">
            <v>1175</v>
          </cell>
          <cell r="I261">
            <v>1175</v>
          </cell>
          <cell r="J261">
            <v>1175</v>
          </cell>
          <cell r="K261">
            <v>1175</v>
          </cell>
          <cell r="L261">
            <v>1175</v>
          </cell>
          <cell r="M261">
            <v>1175</v>
          </cell>
          <cell r="N261">
            <v>1175</v>
          </cell>
          <cell r="O261">
            <v>1175</v>
          </cell>
          <cell r="P261">
            <v>1175</v>
          </cell>
          <cell r="Q261">
            <v>1175</v>
          </cell>
        </row>
        <row r="262">
          <cell r="B262" t="str">
            <v>30306043103</v>
          </cell>
          <cell r="C262" t="str">
            <v>30306</v>
          </cell>
          <cell r="D262">
            <v>3103</v>
          </cell>
          <cell r="E262">
            <v>7100</v>
          </cell>
          <cell r="F262">
            <v>592</v>
          </cell>
          <cell r="G262">
            <v>592</v>
          </cell>
          <cell r="H262">
            <v>592</v>
          </cell>
          <cell r="I262">
            <v>592</v>
          </cell>
          <cell r="J262">
            <v>592</v>
          </cell>
          <cell r="K262">
            <v>592</v>
          </cell>
          <cell r="L262">
            <v>592</v>
          </cell>
          <cell r="M262">
            <v>592</v>
          </cell>
          <cell r="N262">
            <v>592</v>
          </cell>
          <cell r="O262">
            <v>592</v>
          </cell>
          <cell r="P262">
            <v>592</v>
          </cell>
          <cell r="Q262">
            <v>588</v>
          </cell>
        </row>
        <row r="263">
          <cell r="B263" t="str">
            <v>30306043302</v>
          </cell>
          <cell r="C263" t="str">
            <v>30306</v>
          </cell>
          <cell r="D263">
            <v>3302</v>
          </cell>
          <cell r="E263">
            <v>138000</v>
          </cell>
          <cell r="F263">
            <v>11500</v>
          </cell>
          <cell r="G263">
            <v>11500</v>
          </cell>
          <cell r="H263">
            <v>11500</v>
          </cell>
          <cell r="I263">
            <v>11500</v>
          </cell>
          <cell r="J263">
            <v>11500</v>
          </cell>
          <cell r="K263">
            <v>11500</v>
          </cell>
          <cell r="L263">
            <v>11500</v>
          </cell>
          <cell r="M263">
            <v>11500</v>
          </cell>
          <cell r="N263">
            <v>11500</v>
          </cell>
          <cell r="O263">
            <v>11500</v>
          </cell>
          <cell r="P263">
            <v>11500</v>
          </cell>
          <cell r="Q263">
            <v>11500</v>
          </cell>
        </row>
        <row r="264">
          <cell r="B264" t="str">
            <v>30306043303</v>
          </cell>
          <cell r="C264" t="str">
            <v>30306</v>
          </cell>
          <cell r="D264">
            <v>3303</v>
          </cell>
          <cell r="E264">
            <v>5900</v>
          </cell>
          <cell r="F264">
            <v>492</v>
          </cell>
          <cell r="G264">
            <v>492</v>
          </cell>
          <cell r="H264">
            <v>492</v>
          </cell>
          <cell r="I264">
            <v>492</v>
          </cell>
          <cell r="J264">
            <v>492</v>
          </cell>
          <cell r="K264">
            <v>492</v>
          </cell>
          <cell r="L264">
            <v>492</v>
          </cell>
          <cell r="M264">
            <v>492</v>
          </cell>
          <cell r="N264">
            <v>492</v>
          </cell>
          <cell r="O264">
            <v>492</v>
          </cell>
          <cell r="P264">
            <v>492</v>
          </cell>
          <cell r="Q264">
            <v>488</v>
          </cell>
        </row>
        <row r="265">
          <cell r="B265" t="str">
            <v>30306043404</v>
          </cell>
          <cell r="C265" t="str">
            <v>30306</v>
          </cell>
          <cell r="D265">
            <v>3404</v>
          </cell>
          <cell r="E265">
            <v>6500</v>
          </cell>
          <cell r="F265">
            <v>541</v>
          </cell>
          <cell r="G265">
            <v>541</v>
          </cell>
          <cell r="H265">
            <v>541</v>
          </cell>
          <cell r="I265">
            <v>541</v>
          </cell>
          <cell r="J265">
            <v>541</v>
          </cell>
          <cell r="K265">
            <v>541</v>
          </cell>
          <cell r="L265">
            <v>541</v>
          </cell>
          <cell r="M265">
            <v>541</v>
          </cell>
          <cell r="N265">
            <v>541</v>
          </cell>
          <cell r="O265">
            <v>541</v>
          </cell>
          <cell r="P265">
            <v>541</v>
          </cell>
          <cell r="Q265">
            <v>549</v>
          </cell>
        </row>
        <row r="266">
          <cell r="B266" t="str">
            <v>30307061302</v>
          </cell>
          <cell r="C266" t="str">
            <v>30307</v>
          </cell>
          <cell r="D266">
            <v>1302</v>
          </cell>
          <cell r="E266">
            <v>55000</v>
          </cell>
          <cell r="F266">
            <v>4583</v>
          </cell>
          <cell r="G266">
            <v>4583</v>
          </cell>
          <cell r="H266">
            <v>4583</v>
          </cell>
          <cell r="I266">
            <v>4583</v>
          </cell>
          <cell r="J266">
            <v>4583</v>
          </cell>
          <cell r="K266">
            <v>4583</v>
          </cell>
          <cell r="L266">
            <v>4583</v>
          </cell>
          <cell r="M266">
            <v>4583</v>
          </cell>
          <cell r="N266">
            <v>4584</v>
          </cell>
          <cell r="O266">
            <v>4584</v>
          </cell>
          <cell r="P266">
            <v>4584</v>
          </cell>
          <cell r="Q266">
            <v>4584</v>
          </cell>
        </row>
        <row r="267">
          <cell r="B267" t="str">
            <v>30307062103</v>
          </cell>
          <cell r="C267" t="str">
            <v>30307</v>
          </cell>
          <cell r="D267">
            <v>2103</v>
          </cell>
          <cell r="E267">
            <v>27200</v>
          </cell>
          <cell r="F267">
            <v>2267</v>
          </cell>
          <cell r="G267">
            <v>2267</v>
          </cell>
          <cell r="H267">
            <v>2267</v>
          </cell>
          <cell r="I267">
            <v>2267</v>
          </cell>
          <cell r="J267">
            <v>2267</v>
          </cell>
          <cell r="K267">
            <v>2267</v>
          </cell>
          <cell r="L267">
            <v>2267</v>
          </cell>
          <cell r="M267">
            <v>2267</v>
          </cell>
          <cell r="N267">
            <v>2266</v>
          </cell>
          <cell r="O267">
            <v>2266</v>
          </cell>
          <cell r="P267">
            <v>2266</v>
          </cell>
          <cell r="Q267">
            <v>2266</v>
          </cell>
        </row>
        <row r="268">
          <cell r="B268" t="str">
            <v>30307062202</v>
          </cell>
          <cell r="C268" t="str">
            <v>30307</v>
          </cell>
          <cell r="D268">
            <v>2202</v>
          </cell>
          <cell r="E268">
            <v>137733</v>
          </cell>
          <cell r="F268">
            <v>11478</v>
          </cell>
          <cell r="G268">
            <v>11478</v>
          </cell>
          <cell r="H268">
            <v>11478</v>
          </cell>
          <cell r="I268">
            <v>11478</v>
          </cell>
          <cell r="J268">
            <v>11478</v>
          </cell>
          <cell r="K268">
            <v>11478</v>
          </cell>
          <cell r="L268">
            <v>11478</v>
          </cell>
          <cell r="M268">
            <v>11478</v>
          </cell>
          <cell r="N268">
            <v>11478</v>
          </cell>
          <cell r="O268">
            <v>11477</v>
          </cell>
          <cell r="P268">
            <v>11477</v>
          </cell>
          <cell r="Q268">
            <v>11477</v>
          </cell>
        </row>
        <row r="269">
          <cell r="B269" t="str">
            <v>30307062207</v>
          </cell>
          <cell r="C269" t="str">
            <v>30307</v>
          </cell>
          <cell r="D269">
            <v>2207</v>
          </cell>
          <cell r="E269">
            <v>11338</v>
          </cell>
          <cell r="F269">
            <v>945</v>
          </cell>
          <cell r="G269">
            <v>945</v>
          </cell>
          <cell r="H269">
            <v>945</v>
          </cell>
          <cell r="I269">
            <v>945</v>
          </cell>
          <cell r="J269">
            <v>945</v>
          </cell>
          <cell r="K269">
            <v>945</v>
          </cell>
          <cell r="L269">
            <v>945</v>
          </cell>
          <cell r="M269">
            <v>945</v>
          </cell>
          <cell r="N269">
            <v>945</v>
          </cell>
          <cell r="O269">
            <v>945</v>
          </cell>
          <cell r="P269">
            <v>944</v>
          </cell>
          <cell r="Q269">
            <v>944</v>
          </cell>
        </row>
        <row r="270">
          <cell r="B270" t="str">
            <v>30307062306</v>
          </cell>
          <cell r="C270" t="str">
            <v>30307</v>
          </cell>
          <cell r="D270">
            <v>2306</v>
          </cell>
          <cell r="E270">
            <v>8600</v>
          </cell>
          <cell r="F270">
            <v>717</v>
          </cell>
          <cell r="G270">
            <v>717</v>
          </cell>
          <cell r="H270">
            <v>717</v>
          </cell>
          <cell r="I270">
            <v>717</v>
          </cell>
          <cell r="J270">
            <v>717</v>
          </cell>
          <cell r="K270">
            <v>717</v>
          </cell>
          <cell r="L270">
            <v>717</v>
          </cell>
          <cell r="M270">
            <v>717</v>
          </cell>
          <cell r="N270">
            <v>716</v>
          </cell>
          <cell r="O270">
            <v>716</v>
          </cell>
          <cell r="P270">
            <v>716</v>
          </cell>
          <cell r="Q270">
            <v>716</v>
          </cell>
        </row>
        <row r="271">
          <cell r="B271" t="str">
            <v>30307062701</v>
          </cell>
          <cell r="C271" t="str">
            <v>30307</v>
          </cell>
          <cell r="D271">
            <v>2701</v>
          </cell>
          <cell r="E271">
            <v>68896</v>
          </cell>
          <cell r="F271">
            <v>5742</v>
          </cell>
          <cell r="G271">
            <v>5742</v>
          </cell>
          <cell r="H271">
            <v>5742</v>
          </cell>
          <cell r="I271">
            <v>5742</v>
          </cell>
          <cell r="J271">
            <v>5742</v>
          </cell>
          <cell r="K271">
            <v>5741</v>
          </cell>
          <cell r="L271">
            <v>5741</v>
          </cell>
          <cell r="M271">
            <v>5741</v>
          </cell>
          <cell r="N271">
            <v>5741</v>
          </cell>
          <cell r="O271">
            <v>5741</v>
          </cell>
          <cell r="P271">
            <v>5741</v>
          </cell>
          <cell r="Q271">
            <v>5740</v>
          </cell>
        </row>
        <row r="272">
          <cell r="B272" t="str">
            <v>30307062702</v>
          </cell>
          <cell r="C272" t="str">
            <v>30307</v>
          </cell>
          <cell r="D272">
            <v>2702</v>
          </cell>
          <cell r="E272">
            <v>4500</v>
          </cell>
          <cell r="F272">
            <v>375</v>
          </cell>
          <cell r="G272">
            <v>375</v>
          </cell>
          <cell r="H272">
            <v>375</v>
          </cell>
          <cell r="I272">
            <v>375</v>
          </cell>
          <cell r="J272">
            <v>375</v>
          </cell>
          <cell r="K272">
            <v>375</v>
          </cell>
          <cell r="L272">
            <v>375</v>
          </cell>
          <cell r="M272">
            <v>375</v>
          </cell>
          <cell r="N272">
            <v>375</v>
          </cell>
          <cell r="O272">
            <v>375</v>
          </cell>
          <cell r="P272">
            <v>375</v>
          </cell>
          <cell r="Q272">
            <v>375</v>
          </cell>
        </row>
        <row r="273">
          <cell r="B273" t="str">
            <v>30307062705</v>
          </cell>
          <cell r="C273" t="str">
            <v>30307</v>
          </cell>
          <cell r="D273">
            <v>2705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</row>
        <row r="274">
          <cell r="B274" t="str">
            <v>30307062800</v>
          </cell>
          <cell r="C274" t="str">
            <v>30307</v>
          </cell>
          <cell r="D274">
            <v>2800</v>
          </cell>
          <cell r="E274">
            <v>26000</v>
          </cell>
          <cell r="F274">
            <v>2167</v>
          </cell>
          <cell r="G274">
            <v>2167</v>
          </cell>
          <cell r="H274">
            <v>2167</v>
          </cell>
          <cell r="I274">
            <v>2167</v>
          </cell>
          <cell r="J274">
            <v>2167</v>
          </cell>
          <cell r="K274">
            <v>2167</v>
          </cell>
          <cell r="L274">
            <v>2167</v>
          </cell>
          <cell r="M274">
            <v>2167</v>
          </cell>
          <cell r="N274">
            <v>2166</v>
          </cell>
          <cell r="O274">
            <v>2166</v>
          </cell>
          <cell r="P274">
            <v>2166</v>
          </cell>
          <cell r="Q274">
            <v>2166</v>
          </cell>
        </row>
        <row r="275">
          <cell r="B275" t="str">
            <v>30307062900</v>
          </cell>
          <cell r="C275" t="str">
            <v>30307</v>
          </cell>
          <cell r="D275">
            <v>2900</v>
          </cell>
          <cell r="E275">
            <v>85284</v>
          </cell>
          <cell r="F275">
            <v>7106</v>
          </cell>
          <cell r="G275">
            <v>7106</v>
          </cell>
          <cell r="H275">
            <v>7106</v>
          </cell>
          <cell r="I275">
            <v>7106</v>
          </cell>
          <cell r="J275">
            <v>7106</v>
          </cell>
          <cell r="K275">
            <v>7106</v>
          </cell>
          <cell r="L275">
            <v>7107</v>
          </cell>
          <cell r="M275">
            <v>7107</v>
          </cell>
          <cell r="N275">
            <v>7107</v>
          </cell>
          <cell r="O275">
            <v>7107</v>
          </cell>
          <cell r="P275">
            <v>7110</v>
          </cell>
          <cell r="Q275">
            <v>7110</v>
          </cell>
        </row>
        <row r="276">
          <cell r="B276" t="str">
            <v>30307062907</v>
          </cell>
          <cell r="C276" t="str">
            <v>30307</v>
          </cell>
          <cell r="D276">
            <v>2907</v>
          </cell>
          <cell r="E276">
            <v>217400</v>
          </cell>
          <cell r="F276">
            <v>18117</v>
          </cell>
          <cell r="G276">
            <v>18117</v>
          </cell>
          <cell r="H276">
            <v>18117</v>
          </cell>
          <cell r="I276">
            <v>18117</v>
          </cell>
          <cell r="J276">
            <v>18117</v>
          </cell>
          <cell r="K276">
            <v>18117</v>
          </cell>
          <cell r="L276">
            <v>18117</v>
          </cell>
          <cell r="M276">
            <v>18117</v>
          </cell>
          <cell r="N276">
            <v>18117</v>
          </cell>
          <cell r="O276">
            <v>18117</v>
          </cell>
          <cell r="P276">
            <v>18115</v>
          </cell>
          <cell r="Q276">
            <v>18115</v>
          </cell>
        </row>
        <row r="277">
          <cell r="B277" t="str">
            <v>30307063101</v>
          </cell>
          <cell r="C277" t="str">
            <v>30307</v>
          </cell>
          <cell r="D277">
            <v>3101</v>
          </cell>
          <cell r="E277">
            <v>20800</v>
          </cell>
          <cell r="F277">
            <v>1733</v>
          </cell>
          <cell r="G277">
            <v>1733</v>
          </cell>
          <cell r="H277">
            <v>1733</v>
          </cell>
          <cell r="I277">
            <v>1733</v>
          </cell>
          <cell r="J277">
            <v>1733</v>
          </cell>
          <cell r="K277">
            <v>1733</v>
          </cell>
          <cell r="L277">
            <v>1733</v>
          </cell>
          <cell r="M277">
            <v>1733</v>
          </cell>
          <cell r="N277">
            <v>1733</v>
          </cell>
          <cell r="O277">
            <v>1733</v>
          </cell>
          <cell r="P277">
            <v>1735</v>
          </cell>
          <cell r="Q277">
            <v>1735</v>
          </cell>
        </row>
        <row r="278">
          <cell r="B278" t="str">
            <v>30307063103</v>
          </cell>
          <cell r="C278" t="str">
            <v>30307</v>
          </cell>
          <cell r="D278">
            <v>3103</v>
          </cell>
          <cell r="E278">
            <v>15700</v>
          </cell>
          <cell r="F278">
            <v>1312</v>
          </cell>
          <cell r="G278">
            <v>1308</v>
          </cell>
          <cell r="H278">
            <v>1308</v>
          </cell>
          <cell r="I278">
            <v>1308</v>
          </cell>
          <cell r="J278">
            <v>1308</v>
          </cell>
          <cell r="K278">
            <v>1308</v>
          </cell>
          <cell r="L278">
            <v>1308</v>
          </cell>
          <cell r="M278">
            <v>1308</v>
          </cell>
          <cell r="N278">
            <v>1308</v>
          </cell>
          <cell r="O278">
            <v>1308</v>
          </cell>
          <cell r="P278">
            <v>1308</v>
          </cell>
          <cell r="Q278">
            <v>1308</v>
          </cell>
        </row>
        <row r="279">
          <cell r="B279" t="str">
            <v>30307063302</v>
          </cell>
          <cell r="C279" t="str">
            <v>30307</v>
          </cell>
          <cell r="D279">
            <v>3302</v>
          </cell>
          <cell r="E279">
            <v>155700</v>
          </cell>
          <cell r="F279">
            <v>12975</v>
          </cell>
          <cell r="G279">
            <v>12975</v>
          </cell>
          <cell r="H279">
            <v>12975</v>
          </cell>
          <cell r="I279">
            <v>12975</v>
          </cell>
          <cell r="J279">
            <v>12975</v>
          </cell>
          <cell r="K279">
            <v>12975</v>
          </cell>
          <cell r="L279">
            <v>12975</v>
          </cell>
          <cell r="M279">
            <v>12975</v>
          </cell>
          <cell r="N279">
            <v>12975</v>
          </cell>
          <cell r="O279">
            <v>12975</v>
          </cell>
          <cell r="P279">
            <v>12975</v>
          </cell>
          <cell r="Q279">
            <v>12975</v>
          </cell>
        </row>
        <row r="280">
          <cell r="B280" t="str">
            <v>30307063303</v>
          </cell>
          <cell r="C280" t="str">
            <v>30307</v>
          </cell>
          <cell r="D280">
            <v>3303</v>
          </cell>
          <cell r="E280">
            <v>10800</v>
          </cell>
          <cell r="F280">
            <v>900</v>
          </cell>
          <cell r="G280">
            <v>900</v>
          </cell>
          <cell r="H280">
            <v>900</v>
          </cell>
          <cell r="I280">
            <v>900</v>
          </cell>
          <cell r="J280">
            <v>900</v>
          </cell>
          <cell r="K280">
            <v>900</v>
          </cell>
          <cell r="L280">
            <v>900</v>
          </cell>
          <cell r="M280">
            <v>900</v>
          </cell>
          <cell r="N280">
            <v>900</v>
          </cell>
          <cell r="O280">
            <v>900</v>
          </cell>
          <cell r="P280">
            <v>900</v>
          </cell>
          <cell r="Q280">
            <v>900</v>
          </cell>
        </row>
        <row r="281">
          <cell r="B281" t="str">
            <v>30308061302</v>
          </cell>
          <cell r="C281" t="str">
            <v>30308</v>
          </cell>
          <cell r="D281">
            <v>1302</v>
          </cell>
          <cell r="E281">
            <v>6800</v>
          </cell>
          <cell r="F281">
            <v>567</v>
          </cell>
          <cell r="G281">
            <v>567</v>
          </cell>
          <cell r="H281">
            <v>567</v>
          </cell>
          <cell r="I281">
            <v>567</v>
          </cell>
          <cell r="J281">
            <v>567</v>
          </cell>
          <cell r="K281">
            <v>567</v>
          </cell>
          <cell r="L281">
            <v>567</v>
          </cell>
          <cell r="M281">
            <v>567</v>
          </cell>
          <cell r="N281">
            <v>567</v>
          </cell>
          <cell r="O281">
            <v>567</v>
          </cell>
          <cell r="P281">
            <v>567</v>
          </cell>
          <cell r="Q281">
            <v>563</v>
          </cell>
        </row>
        <row r="282">
          <cell r="B282" t="str">
            <v>30308062103</v>
          </cell>
          <cell r="C282" t="str">
            <v>30308</v>
          </cell>
          <cell r="D282">
            <v>2103</v>
          </cell>
          <cell r="E282">
            <v>4300</v>
          </cell>
          <cell r="F282">
            <v>358</v>
          </cell>
          <cell r="G282">
            <v>358</v>
          </cell>
          <cell r="H282">
            <v>358</v>
          </cell>
          <cell r="I282">
            <v>358</v>
          </cell>
          <cell r="J282">
            <v>358</v>
          </cell>
          <cell r="K282">
            <v>358</v>
          </cell>
          <cell r="L282">
            <v>358</v>
          </cell>
          <cell r="M282">
            <v>358</v>
          </cell>
          <cell r="N282">
            <v>358</v>
          </cell>
          <cell r="O282">
            <v>358</v>
          </cell>
          <cell r="P282">
            <v>358</v>
          </cell>
          <cell r="Q282">
            <v>362</v>
          </cell>
        </row>
        <row r="283">
          <cell r="B283" t="str">
            <v>30308062201</v>
          </cell>
          <cell r="C283" t="str">
            <v>30308</v>
          </cell>
          <cell r="D283">
            <v>2201</v>
          </cell>
          <cell r="E283">
            <v>300</v>
          </cell>
          <cell r="F283">
            <v>25</v>
          </cell>
          <cell r="G283">
            <v>25</v>
          </cell>
          <cell r="H283">
            <v>25</v>
          </cell>
          <cell r="I283">
            <v>25</v>
          </cell>
          <cell r="J283">
            <v>25</v>
          </cell>
          <cell r="K283">
            <v>25</v>
          </cell>
          <cell r="L283">
            <v>25</v>
          </cell>
          <cell r="M283">
            <v>25</v>
          </cell>
          <cell r="N283">
            <v>25</v>
          </cell>
          <cell r="O283">
            <v>25</v>
          </cell>
          <cell r="P283">
            <v>25</v>
          </cell>
          <cell r="Q283">
            <v>25</v>
          </cell>
        </row>
        <row r="284">
          <cell r="B284" t="str">
            <v>30308062202</v>
          </cell>
          <cell r="C284" t="str">
            <v>30308</v>
          </cell>
          <cell r="D284">
            <v>2202</v>
          </cell>
          <cell r="E284">
            <v>48692</v>
          </cell>
          <cell r="F284">
            <v>4058</v>
          </cell>
          <cell r="G284">
            <v>4058</v>
          </cell>
          <cell r="H284">
            <v>4058</v>
          </cell>
          <cell r="I284">
            <v>4058</v>
          </cell>
          <cell r="J284">
            <v>4058</v>
          </cell>
          <cell r="K284">
            <v>4058</v>
          </cell>
          <cell r="L284">
            <v>4058</v>
          </cell>
          <cell r="M284">
            <v>4058</v>
          </cell>
          <cell r="N284">
            <v>4058</v>
          </cell>
          <cell r="O284">
            <v>4058</v>
          </cell>
          <cell r="P284">
            <v>4058</v>
          </cell>
          <cell r="Q284">
            <v>4054</v>
          </cell>
        </row>
        <row r="285">
          <cell r="B285" t="str">
            <v>30308062207</v>
          </cell>
          <cell r="C285" t="str">
            <v>30308</v>
          </cell>
          <cell r="D285">
            <v>2207</v>
          </cell>
          <cell r="E285">
            <v>20000</v>
          </cell>
          <cell r="F285">
            <v>1666</v>
          </cell>
          <cell r="G285">
            <v>1666</v>
          </cell>
          <cell r="H285">
            <v>1666</v>
          </cell>
          <cell r="I285">
            <v>1666</v>
          </cell>
          <cell r="J285">
            <v>1666</v>
          </cell>
          <cell r="K285">
            <v>1666</v>
          </cell>
          <cell r="L285">
            <v>1666</v>
          </cell>
          <cell r="M285">
            <v>1666</v>
          </cell>
          <cell r="N285">
            <v>1666</v>
          </cell>
          <cell r="O285">
            <v>1666</v>
          </cell>
          <cell r="P285">
            <v>1666</v>
          </cell>
          <cell r="Q285">
            <v>1674</v>
          </cell>
        </row>
        <row r="286">
          <cell r="B286" t="str">
            <v>30308062701</v>
          </cell>
          <cell r="C286" t="str">
            <v>30308</v>
          </cell>
          <cell r="D286">
            <v>2701</v>
          </cell>
          <cell r="E286">
            <v>27600</v>
          </cell>
          <cell r="F286">
            <v>2300</v>
          </cell>
          <cell r="G286">
            <v>2300</v>
          </cell>
          <cell r="H286">
            <v>2300</v>
          </cell>
          <cell r="I286">
            <v>2300</v>
          </cell>
          <cell r="J286">
            <v>2300</v>
          </cell>
          <cell r="K286">
            <v>2300</v>
          </cell>
          <cell r="L286">
            <v>2300</v>
          </cell>
          <cell r="M286">
            <v>2300</v>
          </cell>
          <cell r="N286">
            <v>2300</v>
          </cell>
          <cell r="O286">
            <v>2300</v>
          </cell>
          <cell r="P286">
            <v>2300</v>
          </cell>
          <cell r="Q286">
            <v>2300</v>
          </cell>
        </row>
        <row r="287">
          <cell r="B287" t="str">
            <v>30308062702</v>
          </cell>
          <cell r="C287" t="str">
            <v>30308</v>
          </cell>
          <cell r="D287">
            <v>2702</v>
          </cell>
          <cell r="E287">
            <v>5400</v>
          </cell>
          <cell r="F287">
            <v>450</v>
          </cell>
          <cell r="G287">
            <v>450</v>
          </cell>
          <cell r="H287">
            <v>450</v>
          </cell>
          <cell r="I287">
            <v>450</v>
          </cell>
          <cell r="J287">
            <v>450</v>
          </cell>
          <cell r="K287">
            <v>450</v>
          </cell>
          <cell r="L287">
            <v>450</v>
          </cell>
          <cell r="M287">
            <v>450</v>
          </cell>
          <cell r="N287">
            <v>450</v>
          </cell>
          <cell r="O287">
            <v>450</v>
          </cell>
          <cell r="P287">
            <v>450</v>
          </cell>
          <cell r="Q287">
            <v>450</v>
          </cell>
        </row>
        <row r="288">
          <cell r="B288" t="str">
            <v>30308062705</v>
          </cell>
          <cell r="C288" t="str">
            <v>30308</v>
          </cell>
          <cell r="D288">
            <v>2705</v>
          </cell>
          <cell r="E288">
            <v>8100</v>
          </cell>
          <cell r="F288">
            <v>675</v>
          </cell>
          <cell r="G288">
            <v>675</v>
          </cell>
          <cell r="H288">
            <v>675</v>
          </cell>
          <cell r="I288">
            <v>675</v>
          </cell>
          <cell r="J288">
            <v>675</v>
          </cell>
          <cell r="K288">
            <v>675</v>
          </cell>
          <cell r="L288">
            <v>675</v>
          </cell>
          <cell r="M288">
            <v>675</v>
          </cell>
          <cell r="N288">
            <v>675</v>
          </cell>
          <cell r="O288">
            <v>675</v>
          </cell>
          <cell r="P288">
            <v>675</v>
          </cell>
          <cell r="Q288">
            <v>675</v>
          </cell>
        </row>
        <row r="289">
          <cell r="B289" t="str">
            <v>30308062900</v>
          </cell>
          <cell r="C289" t="str">
            <v>30308</v>
          </cell>
          <cell r="D289">
            <v>2900</v>
          </cell>
          <cell r="E289">
            <v>17400</v>
          </cell>
          <cell r="F289">
            <v>1450</v>
          </cell>
          <cell r="G289">
            <v>1450</v>
          </cell>
          <cell r="H289">
            <v>1450</v>
          </cell>
          <cell r="I289">
            <v>1450</v>
          </cell>
          <cell r="J289">
            <v>1450</v>
          </cell>
          <cell r="K289">
            <v>1450</v>
          </cell>
          <cell r="L289">
            <v>1450</v>
          </cell>
          <cell r="M289">
            <v>1450</v>
          </cell>
          <cell r="N289">
            <v>1450</v>
          </cell>
          <cell r="O289">
            <v>1450</v>
          </cell>
          <cell r="P289">
            <v>1450</v>
          </cell>
          <cell r="Q289">
            <v>1450</v>
          </cell>
        </row>
        <row r="290">
          <cell r="B290" t="str">
            <v>30308062907</v>
          </cell>
          <cell r="C290" t="str">
            <v>30308</v>
          </cell>
          <cell r="D290">
            <v>2907</v>
          </cell>
          <cell r="E290">
            <v>14100</v>
          </cell>
          <cell r="F290">
            <v>1175</v>
          </cell>
          <cell r="G290">
            <v>1175</v>
          </cell>
          <cell r="H290">
            <v>1175</v>
          </cell>
          <cell r="I290">
            <v>1175</v>
          </cell>
          <cell r="J290">
            <v>1175</v>
          </cell>
          <cell r="K290">
            <v>1175</v>
          </cell>
          <cell r="L290">
            <v>1175</v>
          </cell>
          <cell r="M290">
            <v>1175</v>
          </cell>
          <cell r="N290">
            <v>1175</v>
          </cell>
          <cell r="O290">
            <v>1175</v>
          </cell>
          <cell r="P290">
            <v>1175</v>
          </cell>
          <cell r="Q290">
            <v>1175</v>
          </cell>
        </row>
        <row r="291">
          <cell r="B291" t="str">
            <v>30308062925</v>
          </cell>
          <cell r="C291" t="str">
            <v>30308</v>
          </cell>
          <cell r="D291">
            <v>2925</v>
          </cell>
          <cell r="E291">
            <v>2900</v>
          </cell>
          <cell r="F291">
            <v>241</v>
          </cell>
          <cell r="G291">
            <v>241</v>
          </cell>
          <cell r="H291">
            <v>241</v>
          </cell>
          <cell r="I291">
            <v>241</v>
          </cell>
          <cell r="J291">
            <v>241</v>
          </cell>
          <cell r="K291">
            <v>241</v>
          </cell>
          <cell r="L291">
            <v>241</v>
          </cell>
          <cell r="M291">
            <v>241</v>
          </cell>
          <cell r="N291">
            <v>241</v>
          </cell>
          <cell r="O291">
            <v>241</v>
          </cell>
          <cell r="P291">
            <v>241</v>
          </cell>
          <cell r="Q291">
            <v>249</v>
          </cell>
        </row>
        <row r="292">
          <cell r="B292" t="str">
            <v>30308063101</v>
          </cell>
          <cell r="C292" t="str">
            <v>30308</v>
          </cell>
          <cell r="D292">
            <v>3101</v>
          </cell>
          <cell r="E292">
            <v>16400</v>
          </cell>
          <cell r="F292">
            <v>1366</v>
          </cell>
          <cell r="G292">
            <v>1366</v>
          </cell>
          <cell r="H292">
            <v>1366</v>
          </cell>
          <cell r="I292">
            <v>1366</v>
          </cell>
          <cell r="J292">
            <v>1366</v>
          </cell>
          <cell r="K292">
            <v>1366</v>
          </cell>
          <cell r="L292">
            <v>1366</v>
          </cell>
          <cell r="M292">
            <v>1366</v>
          </cell>
          <cell r="N292">
            <v>1366</v>
          </cell>
          <cell r="O292">
            <v>1366</v>
          </cell>
          <cell r="P292">
            <v>1366</v>
          </cell>
          <cell r="Q292">
            <v>1374</v>
          </cell>
        </row>
        <row r="293">
          <cell r="B293" t="str">
            <v>30308063103</v>
          </cell>
          <cell r="C293" t="str">
            <v>30308</v>
          </cell>
          <cell r="D293">
            <v>3103</v>
          </cell>
          <cell r="E293">
            <v>10300</v>
          </cell>
          <cell r="F293">
            <v>858</v>
          </cell>
          <cell r="G293">
            <v>858</v>
          </cell>
          <cell r="H293">
            <v>858</v>
          </cell>
          <cell r="I293">
            <v>858</v>
          </cell>
          <cell r="J293">
            <v>858</v>
          </cell>
          <cell r="K293">
            <v>858</v>
          </cell>
          <cell r="L293">
            <v>858</v>
          </cell>
          <cell r="M293">
            <v>858</v>
          </cell>
          <cell r="N293">
            <v>858</v>
          </cell>
          <cell r="O293">
            <v>858</v>
          </cell>
          <cell r="P293">
            <v>858</v>
          </cell>
          <cell r="Q293">
            <v>862</v>
          </cell>
        </row>
        <row r="294">
          <cell r="B294" t="str">
            <v>30308063109</v>
          </cell>
          <cell r="C294" t="str">
            <v>30308</v>
          </cell>
          <cell r="D294">
            <v>3109</v>
          </cell>
          <cell r="E294">
            <v>2800</v>
          </cell>
          <cell r="F294">
            <v>233</v>
          </cell>
          <cell r="G294">
            <v>233</v>
          </cell>
          <cell r="H294">
            <v>233</v>
          </cell>
          <cell r="I294">
            <v>233</v>
          </cell>
          <cell r="J294">
            <v>233</v>
          </cell>
          <cell r="K294">
            <v>233</v>
          </cell>
          <cell r="L294">
            <v>233</v>
          </cell>
          <cell r="M294">
            <v>233</v>
          </cell>
          <cell r="N294">
            <v>233</v>
          </cell>
          <cell r="O294">
            <v>233</v>
          </cell>
          <cell r="P294">
            <v>233</v>
          </cell>
          <cell r="Q294">
            <v>237</v>
          </cell>
        </row>
        <row r="295">
          <cell r="B295" t="str">
            <v>30308063302</v>
          </cell>
          <cell r="C295" t="str">
            <v>30308</v>
          </cell>
          <cell r="D295">
            <v>3302</v>
          </cell>
          <cell r="E295">
            <v>43100</v>
          </cell>
          <cell r="F295">
            <v>3592</v>
          </cell>
          <cell r="G295">
            <v>3592</v>
          </cell>
          <cell r="H295">
            <v>3592</v>
          </cell>
          <cell r="I295">
            <v>3592</v>
          </cell>
          <cell r="J295">
            <v>3592</v>
          </cell>
          <cell r="K295">
            <v>3592</v>
          </cell>
          <cell r="L295">
            <v>3592</v>
          </cell>
          <cell r="M295">
            <v>3592</v>
          </cell>
          <cell r="N295">
            <v>3592</v>
          </cell>
          <cell r="O295">
            <v>3592</v>
          </cell>
          <cell r="P295">
            <v>3592</v>
          </cell>
          <cell r="Q295">
            <v>3588</v>
          </cell>
        </row>
        <row r="296">
          <cell r="B296" t="str">
            <v>30308063303</v>
          </cell>
          <cell r="C296" t="str">
            <v>30308</v>
          </cell>
          <cell r="D296">
            <v>3303</v>
          </cell>
          <cell r="E296">
            <v>5700</v>
          </cell>
          <cell r="F296">
            <v>475</v>
          </cell>
          <cell r="G296">
            <v>475</v>
          </cell>
          <cell r="H296">
            <v>475</v>
          </cell>
          <cell r="I296">
            <v>475</v>
          </cell>
          <cell r="J296">
            <v>475</v>
          </cell>
          <cell r="K296">
            <v>475</v>
          </cell>
          <cell r="L296">
            <v>475</v>
          </cell>
          <cell r="M296">
            <v>475</v>
          </cell>
          <cell r="N296">
            <v>475</v>
          </cell>
          <cell r="O296">
            <v>475</v>
          </cell>
          <cell r="P296">
            <v>475</v>
          </cell>
          <cell r="Q296">
            <v>475</v>
          </cell>
        </row>
        <row r="297">
          <cell r="B297" t="str">
            <v>30308063404</v>
          </cell>
          <cell r="C297" t="str">
            <v>30308</v>
          </cell>
          <cell r="D297">
            <v>3404</v>
          </cell>
          <cell r="E297">
            <v>1600</v>
          </cell>
          <cell r="F297">
            <v>133</v>
          </cell>
          <cell r="G297">
            <v>133</v>
          </cell>
          <cell r="H297">
            <v>133</v>
          </cell>
          <cell r="I297">
            <v>133</v>
          </cell>
          <cell r="J297">
            <v>133</v>
          </cell>
          <cell r="K297">
            <v>133</v>
          </cell>
          <cell r="L297">
            <v>133</v>
          </cell>
          <cell r="M297">
            <v>133</v>
          </cell>
          <cell r="N297">
            <v>133</v>
          </cell>
          <cell r="O297">
            <v>133</v>
          </cell>
          <cell r="P297">
            <v>133</v>
          </cell>
          <cell r="Q297">
            <v>137</v>
          </cell>
        </row>
        <row r="298">
          <cell r="B298" t="str">
            <v>30309031302</v>
          </cell>
          <cell r="C298" t="str">
            <v>30309</v>
          </cell>
          <cell r="D298">
            <v>1302</v>
          </cell>
          <cell r="E298">
            <v>437800</v>
          </cell>
          <cell r="F298">
            <v>36483</v>
          </cell>
          <cell r="G298">
            <v>36483</v>
          </cell>
          <cell r="H298">
            <v>36483</v>
          </cell>
          <cell r="I298">
            <v>36483</v>
          </cell>
          <cell r="J298">
            <v>36483</v>
          </cell>
          <cell r="K298">
            <v>36483</v>
          </cell>
          <cell r="L298">
            <v>36483</v>
          </cell>
          <cell r="M298">
            <v>36483</v>
          </cell>
          <cell r="N298">
            <v>36483</v>
          </cell>
          <cell r="O298">
            <v>36483</v>
          </cell>
          <cell r="P298">
            <v>36483</v>
          </cell>
          <cell r="Q298">
            <v>36487</v>
          </cell>
        </row>
        <row r="299">
          <cell r="B299" t="str">
            <v>30309032103</v>
          </cell>
          <cell r="C299" t="str">
            <v>30309</v>
          </cell>
          <cell r="D299">
            <v>2103</v>
          </cell>
          <cell r="E299">
            <v>14300</v>
          </cell>
          <cell r="F299">
            <v>1192</v>
          </cell>
          <cell r="G299">
            <v>1192</v>
          </cell>
          <cell r="H299">
            <v>1192</v>
          </cell>
          <cell r="I299">
            <v>1192</v>
          </cell>
          <cell r="J299">
            <v>1192</v>
          </cell>
          <cell r="K299">
            <v>1192</v>
          </cell>
          <cell r="L299">
            <v>1192</v>
          </cell>
          <cell r="M299">
            <v>1192</v>
          </cell>
          <cell r="N299">
            <v>1192</v>
          </cell>
          <cell r="O299">
            <v>1192</v>
          </cell>
          <cell r="P299">
            <v>1192</v>
          </cell>
          <cell r="Q299">
            <v>1188</v>
          </cell>
        </row>
        <row r="300">
          <cell r="B300" t="str">
            <v>30309032202</v>
          </cell>
          <cell r="C300" t="str">
            <v>30309</v>
          </cell>
          <cell r="D300">
            <v>2202</v>
          </cell>
          <cell r="E300">
            <v>544707</v>
          </cell>
          <cell r="F300">
            <v>45392</v>
          </cell>
          <cell r="G300">
            <v>45392</v>
          </cell>
          <cell r="H300">
            <v>45392</v>
          </cell>
          <cell r="I300">
            <v>45392</v>
          </cell>
          <cell r="J300">
            <v>45392</v>
          </cell>
          <cell r="K300">
            <v>45392</v>
          </cell>
          <cell r="L300">
            <v>45392</v>
          </cell>
          <cell r="M300">
            <v>45392</v>
          </cell>
          <cell r="N300">
            <v>45392</v>
          </cell>
          <cell r="O300">
            <v>45392</v>
          </cell>
          <cell r="P300">
            <v>45392</v>
          </cell>
          <cell r="Q300">
            <v>45395</v>
          </cell>
        </row>
        <row r="301">
          <cell r="B301" t="str">
            <v>30309032207</v>
          </cell>
          <cell r="C301" t="str">
            <v>30309</v>
          </cell>
          <cell r="D301">
            <v>2207</v>
          </cell>
          <cell r="E301">
            <v>165609</v>
          </cell>
          <cell r="F301">
            <v>13801</v>
          </cell>
          <cell r="G301">
            <v>13801</v>
          </cell>
          <cell r="H301">
            <v>13801</v>
          </cell>
          <cell r="I301">
            <v>13801</v>
          </cell>
          <cell r="J301">
            <v>13801</v>
          </cell>
          <cell r="K301">
            <v>13801</v>
          </cell>
          <cell r="L301">
            <v>13801</v>
          </cell>
          <cell r="M301">
            <v>13801</v>
          </cell>
          <cell r="N301">
            <v>13801</v>
          </cell>
          <cell r="O301">
            <v>13801</v>
          </cell>
          <cell r="P301">
            <v>13801</v>
          </cell>
          <cell r="Q301">
            <v>13798</v>
          </cell>
        </row>
        <row r="302">
          <cell r="B302" t="str">
            <v>30309032208</v>
          </cell>
          <cell r="C302" t="str">
            <v>30309</v>
          </cell>
          <cell r="D302">
            <v>2208</v>
          </cell>
          <cell r="E302">
            <v>1697</v>
          </cell>
          <cell r="F302">
            <v>141</v>
          </cell>
          <cell r="G302">
            <v>141</v>
          </cell>
          <cell r="H302">
            <v>141</v>
          </cell>
          <cell r="I302">
            <v>141</v>
          </cell>
          <cell r="J302">
            <v>141</v>
          </cell>
          <cell r="K302">
            <v>141</v>
          </cell>
          <cell r="L302">
            <v>141</v>
          </cell>
          <cell r="M302">
            <v>141</v>
          </cell>
          <cell r="N302">
            <v>141</v>
          </cell>
          <cell r="O302">
            <v>141</v>
          </cell>
          <cell r="P302">
            <v>141</v>
          </cell>
          <cell r="Q302">
            <v>146</v>
          </cell>
        </row>
        <row r="303">
          <cell r="B303" t="str">
            <v>30309032306</v>
          </cell>
          <cell r="C303" t="str">
            <v>30309</v>
          </cell>
          <cell r="D303">
            <v>2306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</row>
        <row r="304">
          <cell r="B304" t="str">
            <v>30309032701</v>
          </cell>
          <cell r="C304" t="str">
            <v>30309</v>
          </cell>
          <cell r="D304">
            <v>2701</v>
          </cell>
          <cell r="E304">
            <v>362600</v>
          </cell>
          <cell r="F304">
            <v>30216</v>
          </cell>
          <cell r="G304">
            <v>30216</v>
          </cell>
          <cell r="H304">
            <v>30216</v>
          </cell>
          <cell r="I304">
            <v>30216</v>
          </cell>
          <cell r="J304">
            <v>30216</v>
          </cell>
          <cell r="K304">
            <v>30216</v>
          </cell>
          <cell r="L304">
            <v>30216</v>
          </cell>
          <cell r="M304">
            <v>30216</v>
          </cell>
          <cell r="N304">
            <v>30216</v>
          </cell>
          <cell r="O304">
            <v>30216</v>
          </cell>
          <cell r="P304">
            <v>30216</v>
          </cell>
          <cell r="Q304">
            <v>30224</v>
          </cell>
        </row>
        <row r="305">
          <cell r="B305" t="str">
            <v>30309032705</v>
          </cell>
          <cell r="C305" t="str">
            <v>30309</v>
          </cell>
          <cell r="D305">
            <v>2705</v>
          </cell>
          <cell r="E305">
            <v>30000</v>
          </cell>
          <cell r="F305">
            <v>2500</v>
          </cell>
          <cell r="G305">
            <v>2500</v>
          </cell>
          <cell r="H305">
            <v>2500</v>
          </cell>
          <cell r="I305">
            <v>2500</v>
          </cell>
          <cell r="J305">
            <v>2500</v>
          </cell>
          <cell r="K305">
            <v>2500</v>
          </cell>
          <cell r="L305">
            <v>2500</v>
          </cell>
          <cell r="M305">
            <v>2500</v>
          </cell>
          <cell r="N305">
            <v>2500</v>
          </cell>
          <cell r="O305">
            <v>2500</v>
          </cell>
          <cell r="P305">
            <v>2500</v>
          </cell>
          <cell r="Q305">
            <v>2500</v>
          </cell>
        </row>
        <row r="306">
          <cell r="B306" t="str">
            <v>30309032708</v>
          </cell>
          <cell r="C306" t="str">
            <v>30309</v>
          </cell>
          <cell r="D306">
            <v>2708</v>
          </cell>
          <cell r="E306">
            <v>12000</v>
          </cell>
          <cell r="F306">
            <v>1000</v>
          </cell>
          <cell r="G306">
            <v>1000</v>
          </cell>
          <cell r="H306">
            <v>1000</v>
          </cell>
          <cell r="I306">
            <v>1000</v>
          </cell>
          <cell r="J306">
            <v>1000</v>
          </cell>
          <cell r="K306">
            <v>1000</v>
          </cell>
          <cell r="L306">
            <v>1000</v>
          </cell>
          <cell r="M306">
            <v>1000</v>
          </cell>
          <cell r="N306">
            <v>1000</v>
          </cell>
          <cell r="O306">
            <v>1000</v>
          </cell>
          <cell r="P306">
            <v>1000</v>
          </cell>
          <cell r="Q306">
            <v>1000</v>
          </cell>
        </row>
        <row r="307">
          <cell r="B307" t="str">
            <v>30309032800</v>
          </cell>
          <cell r="C307" t="str">
            <v>30309</v>
          </cell>
          <cell r="D307">
            <v>2800</v>
          </cell>
          <cell r="E307">
            <v>29200</v>
          </cell>
          <cell r="F307">
            <v>2433</v>
          </cell>
          <cell r="G307">
            <v>2433</v>
          </cell>
          <cell r="H307">
            <v>2433</v>
          </cell>
          <cell r="I307">
            <v>2433</v>
          </cell>
          <cell r="J307">
            <v>2433</v>
          </cell>
          <cell r="K307">
            <v>2433</v>
          </cell>
          <cell r="L307">
            <v>2433</v>
          </cell>
          <cell r="M307">
            <v>2433</v>
          </cell>
          <cell r="N307">
            <v>2433</v>
          </cell>
          <cell r="O307">
            <v>2433</v>
          </cell>
          <cell r="P307">
            <v>2433</v>
          </cell>
          <cell r="Q307">
            <v>2437</v>
          </cell>
        </row>
        <row r="308">
          <cell r="B308" t="str">
            <v>30309032900</v>
          </cell>
          <cell r="C308" t="str">
            <v>30309</v>
          </cell>
          <cell r="D308">
            <v>2900</v>
          </cell>
          <cell r="E308">
            <v>360000</v>
          </cell>
          <cell r="F308">
            <v>30000</v>
          </cell>
          <cell r="G308">
            <v>30000</v>
          </cell>
          <cell r="H308">
            <v>30000</v>
          </cell>
          <cell r="I308">
            <v>30000</v>
          </cell>
          <cell r="J308">
            <v>30000</v>
          </cell>
          <cell r="K308">
            <v>30000</v>
          </cell>
          <cell r="L308">
            <v>30000</v>
          </cell>
          <cell r="M308">
            <v>30000</v>
          </cell>
          <cell r="N308">
            <v>30000</v>
          </cell>
          <cell r="O308">
            <v>30000</v>
          </cell>
          <cell r="P308">
            <v>30000</v>
          </cell>
          <cell r="Q308">
            <v>30000</v>
          </cell>
        </row>
        <row r="309">
          <cell r="B309" t="str">
            <v>30309032907</v>
          </cell>
          <cell r="C309" t="str">
            <v>30309</v>
          </cell>
          <cell r="D309">
            <v>2907</v>
          </cell>
          <cell r="E309">
            <v>109100</v>
          </cell>
          <cell r="F309">
            <v>9092</v>
          </cell>
          <cell r="G309">
            <v>9092</v>
          </cell>
          <cell r="H309">
            <v>9092</v>
          </cell>
          <cell r="I309">
            <v>9092</v>
          </cell>
          <cell r="J309">
            <v>9092</v>
          </cell>
          <cell r="K309">
            <v>9092</v>
          </cell>
          <cell r="L309">
            <v>9092</v>
          </cell>
          <cell r="M309">
            <v>9092</v>
          </cell>
          <cell r="N309">
            <v>9092</v>
          </cell>
          <cell r="O309">
            <v>9092</v>
          </cell>
          <cell r="P309">
            <v>9092</v>
          </cell>
          <cell r="Q309">
            <v>9088</v>
          </cell>
        </row>
        <row r="310">
          <cell r="B310" t="str">
            <v>30309032908</v>
          </cell>
          <cell r="C310" t="str">
            <v>30309</v>
          </cell>
          <cell r="D310">
            <v>2908</v>
          </cell>
          <cell r="E310">
            <v>180500</v>
          </cell>
          <cell r="F310">
            <v>15041</v>
          </cell>
          <cell r="G310">
            <v>15041</v>
          </cell>
          <cell r="H310">
            <v>15041</v>
          </cell>
          <cell r="I310">
            <v>15041</v>
          </cell>
          <cell r="J310">
            <v>15041</v>
          </cell>
          <cell r="K310">
            <v>15041</v>
          </cell>
          <cell r="L310">
            <v>15041</v>
          </cell>
          <cell r="M310">
            <v>15041</v>
          </cell>
          <cell r="N310">
            <v>15041</v>
          </cell>
          <cell r="O310">
            <v>15041</v>
          </cell>
          <cell r="P310">
            <v>15041</v>
          </cell>
          <cell r="Q310">
            <v>15049</v>
          </cell>
        </row>
        <row r="311">
          <cell r="B311" t="str">
            <v>30309033101</v>
          </cell>
          <cell r="C311" t="str">
            <v>30309</v>
          </cell>
          <cell r="D311">
            <v>3101</v>
          </cell>
          <cell r="E311">
            <v>100000</v>
          </cell>
          <cell r="F311">
            <v>8333</v>
          </cell>
          <cell r="G311">
            <v>8333</v>
          </cell>
          <cell r="H311">
            <v>8333</v>
          </cell>
          <cell r="I311">
            <v>8333</v>
          </cell>
          <cell r="J311">
            <v>8333</v>
          </cell>
          <cell r="K311">
            <v>8333</v>
          </cell>
          <cell r="L311">
            <v>8333</v>
          </cell>
          <cell r="M311">
            <v>8333</v>
          </cell>
          <cell r="N311">
            <v>8333</v>
          </cell>
          <cell r="O311">
            <v>8333</v>
          </cell>
          <cell r="P311">
            <v>8333</v>
          </cell>
          <cell r="Q311">
            <v>8337</v>
          </cell>
        </row>
        <row r="312">
          <cell r="B312" t="str">
            <v>30309033103</v>
          </cell>
          <cell r="C312" t="str">
            <v>30309</v>
          </cell>
          <cell r="D312">
            <v>3103</v>
          </cell>
          <cell r="E312">
            <v>92000</v>
          </cell>
          <cell r="F312">
            <v>7667</v>
          </cell>
          <cell r="G312">
            <v>7667</v>
          </cell>
          <cell r="H312">
            <v>7667</v>
          </cell>
          <cell r="I312">
            <v>7667</v>
          </cell>
          <cell r="J312">
            <v>7667</v>
          </cell>
          <cell r="K312">
            <v>7667</v>
          </cell>
          <cell r="L312">
            <v>7667</v>
          </cell>
          <cell r="M312">
            <v>7667</v>
          </cell>
          <cell r="N312">
            <v>7667</v>
          </cell>
          <cell r="O312">
            <v>7667</v>
          </cell>
          <cell r="P312">
            <v>7667</v>
          </cell>
          <cell r="Q312">
            <v>7663</v>
          </cell>
        </row>
        <row r="313">
          <cell r="B313" t="str">
            <v>30309033302</v>
          </cell>
          <cell r="C313" t="str">
            <v>30309</v>
          </cell>
          <cell r="D313">
            <v>3302</v>
          </cell>
          <cell r="E313">
            <v>519700</v>
          </cell>
          <cell r="F313">
            <v>43308</v>
          </cell>
          <cell r="G313">
            <v>43308</v>
          </cell>
          <cell r="H313">
            <v>43308</v>
          </cell>
          <cell r="I313">
            <v>43308</v>
          </cell>
          <cell r="J313">
            <v>43308</v>
          </cell>
          <cell r="K313">
            <v>43308</v>
          </cell>
          <cell r="L313">
            <v>43308</v>
          </cell>
          <cell r="M313">
            <v>43308</v>
          </cell>
          <cell r="N313">
            <v>43308</v>
          </cell>
          <cell r="O313">
            <v>43308</v>
          </cell>
          <cell r="P313">
            <v>43308</v>
          </cell>
          <cell r="Q313">
            <v>43312</v>
          </cell>
        </row>
        <row r="314">
          <cell r="B314" t="str">
            <v>30309033303</v>
          </cell>
          <cell r="C314" t="str">
            <v>30309</v>
          </cell>
          <cell r="D314">
            <v>3303</v>
          </cell>
          <cell r="E314">
            <v>63000</v>
          </cell>
          <cell r="F314">
            <v>5250</v>
          </cell>
          <cell r="G314">
            <v>5250</v>
          </cell>
          <cell r="H314">
            <v>5250</v>
          </cell>
          <cell r="I314">
            <v>5250</v>
          </cell>
          <cell r="J314">
            <v>5250</v>
          </cell>
          <cell r="K314">
            <v>5250</v>
          </cell>
          <cell r="L314">
            <v>5250</v>
          </cell>
          <cell r="M314">
            <v>5250</v>
          </cell>
          <cell r="N314">
            <v>5250</v>
          </cell>
          <cell r="O314">
            <v>5250</v>
          </cell>
          <cell r="P314">
            <v>5250</v>
          </cell>
          <cell r="Q314">
            <v>5250</v>
          </cell>
        </row>
        <row r="315">
          <cell r="B315" t="str">
            <v>30309033404</v>
          </cell>
          <cell r="C315" t="str">
            <v>30309</v>
          </cell>
          <cell r="D315">
            <v>3404</v>
          </cell>
          <cell r="E315">
            <v>53150</v>
          </cell>
          <cell r="F315">
            <v>4429</v>
          </cell>
          <cell r="G315">
            <v>4429</v>
          </cell>
          <cell r="H315">
            <v>4429</v>
          </cell>
          <cell r="I315">
            <v>4429</v>
          </cell>
          <cell r="J315">
            <v>4429</v>
          </cell>
          <cell r="K315">
            <v>4429</v>
          </cell>
          <cell r="L315">
            <v>4429</v>
          </cell>
          <cell r="M315">
            <v>4429</v>
          </cell>
          <cell r="N315">
            <v>4429</v>
          </cell>
          <cell r="O315">
            <v>4429</v>
          </cell>
          <cell r="P315">
            <v>4429</v>
          </cell>
          <cell r="Q315">
            <v>4431</v>
          </cell>
        </row>
        <row r="316">
          <cell r="B316" t="str">
            <v>30310032103</v>
          </cell>
          <cell r="C316" t="str">
            <v>30310</v>
          </cell>
          <cell r="D316">
            <v>2103</v>
          </cell>
          <cell r="E316">
            <v>2000</v>
          </cell>
          <cell r="F316">
            <v>167</v>
          </cell>
          <cell r="G316">
            <v>167</v>
          </cell>
          <cell r="H316">
            <v>167</v>
          </cell>
          <cell r="I316">
            <v>167</v>
          </cell>
          <cell r="J316">
            <v>167</v>
          </cell>
          <cell r="K316">
            <v>167</v>
          </cell>
          <cell r="L316">
            <v>167</v>
          </cell>
          <cell r="M316">
            <v>167</v>
          </cell>
          <cell r="N316">
            <v>167</v>
          </cell>
          <cell r="O316">
            <v>167</v>
          </cell>
          <cell r="P316">
            <v>167</v>
          </cell>
          <cell r="Q316">
            <v>167</v>
          </cell>
        </row>
        <row r="317">
          <cell r="B317" t="str">
            <v>30310032701</v>
          </cell>
          <cell r="C317" t="str">
            <v>30310</v>
          </cell>
          <cell r="D317">
            <v>2701</v>
          </cell>
          <cell r="E317">
            <v>67400</v>
          </cell>
          <cell r="F317">
            <v>5617</v>
          </cell>
          <cell r="G317">
            <v>5617</v>
          </cell>
          <cell r="H317">
            <v>5617</v>
          </cell>
          <cell r="I317">
            <v>5617</v>
          </cell>
          <cell r="J317">
            <v>5617</v>
          </cell>
          <cell r="K317">
            <v>5617</v>
          </cell>
          <cell r="L317">
            <v>5617</v>
          </cell>
          <cell r="M317">
            <v>5617</v>
          </cell>
          <cell r="N317">
            <v>5617</v>
          </cell>
          <cell r="O317">
            <v>5617</v>
          </cell>
          <cell r="P317">
            <v>5617</v>
          </cell>
          <cell r="Q317">
            <v>5617</v>
          </cell>
        </row>
        <row r="318">
          <cell r="B318" t="str">
            <v>30310032702</v>
          </cell>
          <cell r="C318" t="str">
            <v>30310</v>
          </cell>
          <cell r="D318">
            <v>2702</v>
          </cell>
          <cell r="E318">
            <v>21400</v>
          </cell>
          <cell r="F318">
            <v>1783</v>
          </cell>
          <cell r="G318">
            <v>1783</v>
          </cell>
          <cell r="H318">
            <v>1783</v>
          </cell>
          <cell r="I318">
            <v>1783</v>
          </cell>
          <cell r="J318">
            <v>1783</v>
          </cell>
          <cell r="K318">
            <v>1783</v>
          </cell>
          <cell r="L318">
            <v>1783</v>
          </cell>
          <cell r="M318">
            <v>1783</v>
          </cell>
          <cell r="N318">
            <v>1783</v>
          </cell>
          <cell r="O318">
            <v>1783</v>
          </cell>
          <cell r="P318">
            <v>1783</v>
          </cell>
          <cell r="Q318">
            <v>1783</v>
          </cell>
        </row>
        <row r="319">
          <cell r="B319" t="str">
            <v>30310032705</v>
          </cell>
          <cell r="C319" t="str">
            <v>30310</v>
          </cell>
          <cell r="D319">
            <v>2705</v>
          </cell>
          <cell r="E319">
            <v>21400</v>
          </cell>
          <cell r="F319">
            <v>1783</v>
          </cell>
          <cell r="G319">
            <v>1783</v>
          </cell>
          <cell r="H319">
            <v>1783</v>
          </cell>
          <cell r="I319">
            <v>1783</v>
          </cell>
          <cell r="J319">
            <v>1783</v>
          </cell>
          <cell r="K319">
            <v>1783</v>
          </cell>
          <cell r="L319">
            <v>1783</v>
          </cell>
          <cell r="M319">
            <v>1783</v>
          </cell>
          <cell r="N319">
            <v>1783</v>
          </cell>
          <cell r="O319">
            <v>1783</v>
          </cell>
          <cell r="P319">
            <v>1783</v>
          </cell>
          <cell r="Q319">
            <v>1783</v>
          </cell>
        </row>
        <row r="320">
          <cell r="B320" t="str">
            <v>30310032800</v>
          </cell>
          <cell r="C320" t="str">
            <v>30310</v>
          </cell>
          <cell r="D320">
            <v>2800</v>
          </cell>
          <cell r="E320">
            <v>16800</v>
          </cell>
          <cell r="F320">
            <v>1400</v>
          </cell>
          <cell r="G320">
            <v>1400</v>
          </cell>
          <cell r="H320">
            <v>1400</v>
          </cell>
          <cell r="I320">
            <v>1400</v>
          </cell>
          <cell r="J320">
            <v>1400</v>
          </cell>
          <cell r="K320">
            <v>1400</v>
          </cell>
          <cell r="L320">
            <v>1400</v>
          </cell>
          <cell r="M320">
            <v>1400</v>
          </cell>
          <cell r="N320">
            <v>1400</v>
          </cell>
          <cell r="O320">
            <v>1400</v>
          </cell>
          <cell r="P320">
            <v>1400</v>
          </cell>
          <cell r="Q320">
            <v>1400</v>
          </cell>
        </row>
        <row r="321">
          <cell r="B321" t="str">
            <v>30310032900</v>
          </cell>
          <cell r="C321" t="str">
            <v>30310</v>
          </cell>
          <cell r="D321">
            <v>2900</v>
          </cell>
          <cell r="E321">
            <v>26900</v>
          </cell>
          <cell r="F321">
            <v>2242</v>
          </cell>
          <cell r="G321">
            <v>2242</v>
          </cell>
          <cell r="H321">
            <v>2242</v>
          </cell>
          <cell r="I321">
            <v>2242</v>
          </cell>
          <cell r="J321">
            <v>2242</v>
          </cell>
          <cell r="K321">
            <v>2242</v>
          </cell>
          <cell r="L321">
            <v>2242</v>
          </cell>
          <cell r="M321">
            <v>2242</v>
          </cell>
          <cell r="N321">
            <v>2242</v>
          </cell>
          <cell r="O321">
            <v>2242</v>
          </cell>
          <cell r="P321">
            <v>2242</v>
          </cell>
          <cell r="Q321">
            <v>2242</v>
          </cell>
        </row>
        <row r="322">
          <cell r="B322" t="str">
            <v>30310032907</v>
          </cell>
          <cell r="C322" t="str">
            <v>30310</v>
          </cell>
          <cell r="D322">
            <v>2907</v>
          </cell>
          <cell r="E322">
            <v>6500</v>
          </cell>
          <cell r="F322">
            <v>542</v>
          </cell>
          <cell r="G322">
            <v>542</v>
          </cell>
          <cell r="H322">
            <v>542</v>
          </cell>
          <cell r="I322">
            <v>542</v>
          </cell>
          <cell r="J322">
            <v>542</v>
          </cell>
          <cell r="K322">
            <v>542</v>
          </cell>
          <cell r="L322">
            <v>542</v>
          </cell>
          <cell r="M322">
            <v>542</v>
          </cell>
          <cell r="N322">
            <v>542</v>
          </cell>
          <cell r="O322">
            <v>542</v>
          </cell>
          <cell r="P322">
            <v>542</v>
          </cell>
          <cell r="Q322">
            <v>542</v>
          </cell>
        </row>
        <row r="323">
          <cell r="B323" t="str">
            <v>30310033101</v>
          </cell>
          <cell r="C323" t="str">
            <v>30310</v>
          </cell>
          <cell r="D323">
            <v>3101</v>
          </cell>
          <cell r="E323">
            <v>6700</v>
          </cell>
          <cell r="F323">
            <v>558</v>
          </cell>
          <cell r="G323">
            <v>558</v>
          </cell>
          <cell r="H323">
            <v>558</v>
          </cell>
          <cell r="I323">
            <v>558</v>
          </cell>
          <cell r="J323">
            <v>558</v>
          </cell>
          <cell r="K323">
            <v>558</v>
          </cell>
          <cell r="L323">
            <v>558</v>
          </cell>
          <cell r="M323">
            <v>558</v>
          </cell>
          <cell r="N323">
            <v>558</v>
          </cell>
          <cell r="O323">
            <v>558</v>
          </cell>
          <cell r="P323">
            <v>558</v>
          </cell>
          <cell r="Q323">
            <v>558</v>
          </cell>
        </row>
        <row r="324">
          <cell r="B324" t="str">
            <v>30310033103</v>
          </cell>
          <cell r="C324" t="str">
            <v>30310</v>
          </cell>
          <cell r="D324">
            <v>3103</v>
          </cell>
          <cell r="E324">
            <v>8200</v>
          </cell>
          <cell r="F324">
            <v>683</v>
          </cell>
          <cell r="G324">
            <v>683</v>
          </cell>
          <cell r="H324">
            <v>683</v>
          </cell>
          <cell r="I324">
            <v>683</v>
          </cell>
          <cell r="J324">
            <v>683</v>
          </cell>
          <cell r="K324">
            <v>683</v>
          </cell>
          <cell r="L324">
            <v>683</v>
          </cell>
          <cell r="M324">
            <v>683</v>
          </cell>
          <cell r="N324">
            <v>683</v>
          </cell>
          <cell r="O324">
            <v>683</v>
          </cell>
          <cell r="P324">
            <v>683</v>
          </cell>
          <cell r="Q324">
            <v>683</v>
          </cell>
        </row>
        <row r="325">
          <cell r="B325" t="str">
            <v>30310033302</v>
          </cell>
          <cell r="C325" t="str">
            <v>30310</v>
          </cell>
          <cell r="D325">
            <v>3302</v>
          </cell>
          <cell r="E325">
            <v>86600</v>
          </cell>
          <cell r="F325">
            <v>7217</v>
          </cell>
          <cell r="G325">
            <v>7217</v>
          </cell>
          <cell r="H325">
            <v>7217</v>
          </cell>
          <cell r="I325">
            <v>7217</v>
          </cell>
          <cell r="J325">
            <v>7217</v>
          </cell>
          <cell r="K325">
            <v>7217</v>
          </cell>
          <cell r="L325">
            <v>7217</v>
          </cell>
          <cell r="M325">
            <v>7217</v>
          </cell>
          <cell r="N325">
            <v>7217</v>
          </cell>
          <cell r="O325">
            <v>7217</v>
          </cell>
          <cell r="P325">
            <v>7217</v>
          </cell>
          <cell r="Q325">
            <v>7217</v>
          </cell>
        </row>
        <row r="326">
          <cell r="B326" t="str">
            <v>30310033303</v>
          </cell>
          <cell r="C326" t="str">
            <v>30310</v>
          </cell>
          <cell r="D326">
            <v>3303</v>
          </cell>
          <cell r="E326">
            <v>14200</v>
          </cell>
          <cell r="F326">
            <v>1183</v>
          </cell>
          <cell r="G326">
            <v>1183</v>
          </cell>
          <cell r="H326">
            <v>1183</v>
          </cell>
          <cell r="I326">
            <v>1183</v>
          </cell>
          <cell r="J326">
            <v>1183</v>
          </cell>
          <cell r="K326">
            <v>1183</v>
          </cell>
          <cell r="L326">
            <v>1183</v>
          </cell>
          <cell r="M326">
            <v>1183</v>
          </cell>
          <cell r="N326">
            <v>1183</v>
          </cell>
          <cell r="O326">
            <v>1183</v>
          </cell>
          <cell r="P326">
            <v>1183</v>
          </cell>
          <cell r="Q326">
            <v>1183</v>
          </cell>
        </row>
        <row r="327">
          <cell r="B327" t="str">
            <v>30311031302</v>
          </cell>
          <cell r="C327" t="str">
            <v>30311</v>
          </cell>
          <cell r="D327">
            <v>1302</v>
          </cell>
          <cell r="E327">
            <v>330000</v>
          </cell>
          <cell r="F327">
            <v>27500</v>
          </cell>
          <cell r="G327">
            <v>27500</v>
          </cell>
          <cell r="H327">
            <v>27500</v>
          </cell>
          <cell r="I327">
            <v>27500</v>
          </cell>
          <cell r="J327">
            <v>27500</v>
          </cell>
          <cell r="K327">
            <v>27500</v>
          </cell>
          <cell r="L327">
            <v>27500</v>
          </cell>
          <cell r="M327">
            <v>27500</v>
          </cell>
          <cell r="N327">
            <v>27500</v>
          </cell>
          <cell r="O327">
            <v>27500</v>
          </cell>
          <cell r="P327">
            <v>27500</v>
          </cell>
          <cell r="Q327">
            <v>27500</v>
          </cell>
        </row>
        <row r="328">
          <cell r="B328" t="str">
            <v>30311032103</v>
          </cell>
          <cell r="C328" t="str">
            <v>30311</v>
          </cell>
          <cell r="D328">
            <v>2103</v>
          </cell>
          <cell r="E328">
            <v>60100</v>
          </cell>
          <cell r="F328">
            <v>5000</v>
          </cell>
          <cell r="G328">
            <v>5000</v>
          </cell>
          <cell r="H328">
            <v>5000</v>
          </cell>
          <cell r="I328">
            <v>5000</v>
          </cell>
          <cell r="J328">
            <v>5000</v>
          </cell>
          <cell r="K328">
            <v>5000</v>
          </cell>
          <cell r="L328">
            <v>5000</v>
          </cell>
          <cell r="M328">
            <v>5000</v>
          </cell>
          <cell r="N328">
            <v>5000</v>
          </cell>
          <cell r="O328">
            <v>5000</v>
          </cell>
          <cell r="P328">
            <v>5000</v>
          </cell>
          <cell r="Q328">
            <v>5100</v>
          </cell>
        </row>
        <row r="329">
          <cell r="B329" t="str">
            <v>30311032202</v>
          </cell>
          <cell r="C329" t="str">
            <v>30311</v>
          </cell>
          <cell r="D329">
            <v>2202</v>
          </cell>
          <cell r="E329">
            <v>370</v>
          </cell>
          <cell r="F329">
            <v>370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B330" t="str">
            <v>30311032207</v>
          </cell>
          <cell r="C330" t="str">
            <v>30311</v>
          </cell>
          <cell r="D330">
            <v>2207</v>
          </cell>
          <cell r="E330">
            <v>50400</v>
          </cell>
          <cell r="F330">
            <v>4200</v>
          </cell>
          <cell r="G330">
            <v>4200</v>
          </cell>
          <cell r="H330">
            <v>4200</v>
          </cell>
          <cell r="I330">
            <v>4200</v>
          </cell>
          <cell r="J330">
            <v>4200</v>
          </cell>
          <cell r="K330">
            <v>4200</v>
          </cell>
          <cell r="L330">
            <v>4200</v>
          </cell>
          <cell r="M330">
            <v>4200</v>
          </cell>
          <cell r="N330">
            <v>4200</v>
          </cell>
          <cell r="O330">
            <v>4200</v>
          </cell>
          <cell r="P330">
            <v>4200</v>
          </cell>
          <cell r="Q330">
            <v>4200</v>
          </cell>
        </row>
        <row r="331">
          <cell r="B331" t="str">
            <v>30311032208</v>
          </cell>
          <cell r="C331" t="str">
            <v>30311</v>
          </cell>
          <cell r="D331">
            <v>2208</v>
          </cell>
          <cell r="E331">
            <v>5128</v>
          </cell>
          <cell r="F331">
            <v>420</v>
          </cell>
          <cell r="G331">
            <v>420</v>
          </cell>
          <cell r="H331">
            <v>420</v>
          </cell>
          <cell r="I331">
            <v>420</v>
          </cell>
          <cell r="J331">
            <v>420</v>
          </cell>
          <cell r="K331">
            <v>420</v>
          </cell>
          <cell r="L331">
            <v>420</v>
          </cell>
          <cell r="M331">
            <v>420</v>
          </cell>
          <cell r="N331">
            <v>420</v>
          </cell>
          <cell r="O331">
            <v>420</v>
          </cell>
          <cell r="P331">
            <v>420</v>
          </cell>
          <cell r="Q331">
            <v>508</v>
          </cell>
        </row>
        <row r="332">
          <cell r="B332" t="str">
            <v>30311032701</v>
          </cell>
          <cell r="C332" t="str">
            <v>30311</v>
          </cell>
          <cell r="D332">
            <v>2701</v>
          </cell>
          <cell r="E332">
            <v>65400</v>
          </cell>
          <cell r="F332">
            <v>5450</v>
          </cell>
          <cell r="G332">
            <v>5450</v>
          </cell>
          <cell r="H332">
            <v>5450</v>
          </cell>
          <cell r="I332">
            <v>5450</v>
          </cell>
          <cell r="J332">
            <v>5450</v>
          </cell>
          <cell r="K332">
            <v>5450</v>
          </cell>
          <cell r="L332">
            <v>5450</v>
          </cell>
          <cell r="M332">
            <v>5450</v>
          </cell>
          <cell r="N332">
            <v>5450</v>
          </cell>
          <cell r="O332">
            <v>5450</v>
          </cell>
          <cell r="P332">
            <v>5450</v>
          </cell>
          <cell r="Q332">
            <v>5450</v>
          </cell>
        </row>
        <row r="333">
          <cell r="B333" t="str">
            <v>30311032702</v>
          </cell>
          <cell r="C333" t="str">
            <v>30311</v>
          </cell>
          <cell r="D333">
            <v>2702</v>
          </cell>
          <cell r="E333">
            <v>24000</v>
          </cell>
          <cell r="F333">
            <v>2000</v>
          </cell>
          <cell r="G333">
            <v>2000</v>
          </cell>
          <cell r="H333">
            <v>2000</v>
          </cell>
          <cell r="I333">
            <v>2000</v>
          </cell>
          <cell r="J333">
            <v>2000</v>
          </cell>
          <cell r="K333">
            <v>2000</v>
          </cell>
          <cell r="L333">
            <v>2000</v>
          </cell>
          <cell r="M333">
            <v>2000</v>
          </cell>
          <cell r="N333">
            <v>2000</v>
          </cell>
          <cell r="O333">
            <v>2000</v>
          </cell>
          <cell r="P333">
            <v>2000</v>
          </cell>
          <cell r="Q333">
            <v>2000</v>
          </cell>
        </row>
        <row r="334">
          <cell r="B334" t="str">
            <v>30311032900</v>
          </cell>
          <cell r="C334" t="str">
            <v>30311</v>
          </cell>
          <cell r="D334">
            <v>2900</v>
          </cell>
          <cell r="E334">
            <v>128400</v>
          </cell>
          <cell r="F334">
            <v>10700</v>
          </cell>
          <cell r="G334">
            <v>10700</v>
          </cell>
          <cell r="H334">
            <v>10700</v>
          </cell>
          <cell r="I334">
            <v>10700</v>
          </cell>
          <cell r="J334">
            <v>10700</v>
          </cell>
          <cell r="K334">
            <v>10700</v>
          </cell>
          <cell r="L334">
            <v>10700</v>
          </cell>
          <cell r="M334">
            <v>10700</v>
          </cell>
          <cell r="N334">
            <v>10700</v>
          </cell>
          <cell r="O334">
            <v>10700</v>
          </cell>
          <cell r="P334">
            <v>10700</v>
          </cell>
          <cell r="Q334">
            <v>10700</v>
          </cell>
        </row>
        <row r="335">
          <cell r="B335" t="str">
            <v>30311032907</v>
          </cell>
          <cell r="C335" t="str">
            <v>30311</v>
          </cell>
          <cell r="D335">
            <v>2907</v>
          </cell>
          <cell r="E335">
            <v>109100</v>
          </cell>
          <cell r="F335">
            <v>10000</v>
          </cell>
          <cell r="G335">
            <v>10000</v>
          </cell>
          <cell r="H335">
            <v>10000</v>
          </cell>
          <cell r="I335">
            <v>5000</v>
          </cell>
          <cell r="J335">
            <v>10000</v>
          </cell>
          <cell r="K335">
            <v>10000</v>
          </cell>
          <cell r="L335">
            <v>10000</v>
          </cell>
          <cell r="M335">
            <v>10000</v>
          </cell>
          <cell r="N335">
            <v>10000</v>
          </cell>
          <cell r="O335">
            <v>10000</v>
          </cell>
          <cell r="P335">
            <v>10000</v>
          </cell>
          <cell r="Q335">
            <v>4100</v>
          </cell>
        </row>
        <row r="336">
          <cell r="B336" t="str">
            <v>30311032908</v>
          </cell>
          <cell r="C336" t="str">
            <v>30311</v>
          </cell>
          <cell r="D336">
            <v>2908</v>
          </cell>
          <cell r="E336">
            <v>51400</v>
          </cell>
          <cell r="F336">
            <v>4500</v>
          </cell>
          <cell r="G336">
            <v>4500</v>
          </cell>
          <cell r="H336">
            <v>4500</v>
          </cell>
          <cell r="I336">
            <v>4000</v>
          </cell>
          <cell r="J336">
            <v>4500</v>
          </cell>
          <cell r="K336">
            <v>4500</v>
          </cell>
          <cell r="L336">
            <v>4500</v>
          </cell>
          <cell r="M336">
            <v>4500</v>
          </cell>
          <cell r="N336">
            <v>4500</v>
          </cell>
          <cell r="O336">
            <v>4500</v>
          </cell>
          <cell r="P336">
            <v>4500</v>
          </cell>
          <cell r="Q336">
            <v>2400</v>
          </cell>
        </row>
        <row r="337">
          <cell r="B337" t="str">
            <v>30311033101</v>
          </cell>
          <cell r="C337" t="str">
            <v>30311</v>
          </cell>
          <cell r="D337">
            <v>3101</v>
          </cell>
          <cell r="E337">
            <v>129100</v>
          </cell>
          <cell r="F337">
            <v>10800</v>
          </cell>
          <cell r="G337">
            <v>10800</v>
          </cell>
          <cell r="H337">
            <v>10800</v>
          </cell>
          <cell r="I337">
            <v>10800</v>
          </cell>
          <cell r="J337">
            <v>10800</v>
          </cell>
          <cell r="K337">
            <v>10800</v>
          </cell>
          <cell r="L337">
            <v>10800</v>
          </cell>
          <cell r="M337">
            <v>10800</v>
          </cell>
          <cell r="N337">
            <v>10800</v>
          </cell>
          <cell r="O337">
            <v>10800</v>
          </cell>
          <cell r="P337">
            <v>10800</v>
          </cell>
          <cell r="Q337">
            <v>10300</v>
          </cell>
        </row>
        <row r="338">
          <cell r="B338" t="str">
            <v>30311033103</v>
          </cell>
          <cell r="C338" t="str">
            <v>30311</v>
          </cell>
          <cell r="D338">
            <v>3103</v>
          </cell>
          <cell r="E338">
            <v>96300</v>
          </cell>
          <cell r="F338">
            <v>8025</v>
          </cell>
          <cell r="G338">
            <v>8025</v>
          </cell>
          <cell r="H338">
            <v>8025</v>
          </cell>
          <cell r="I338">
            <v>8025</v>
          </cell>
          <cell r="J338">
            <v>8025</v>
          </cell>
          <cell r="K338">
            <v>8025</v>
          </cell>
          <cell r="L338">
            <v>8025</v>
          </cell>
          <cell r="M338">
            <v>8025</v>
          </cell>
          <cell r="N338">
            <v>8025</v>
          </cell>
          <cell r="O338">
            <v>8025</v>
          </cell>
          <cell r="P338">
            <v>8025</v>
          </cell>
          <cell r="Q338">
            <v>8025</v>
          </cell>
        </row>
        <row r="339">
          <cell r="B339" t="str">
            <v>30311033302</v>
          </cell>
          <cell r="C339" t="str">
            <v>30311</v>
          </cell>
          <cell r="D339">
            <v>3302</v>
          </cell>
          <cell r="E339">
            <v>233500</v>
          </cell>
          <cell r="F339">
            <v>19500</v>
          </cell>
          <cell r="G339">
            <v>19500</v>
          </cell>
          <cell r="H339">
            <v>19500</v>
          </cell>
          <cell r="I339">
            <v>19500</v>
          </cell>
          <cell r="J339">
            <v>19500</v>
          </cell>
          <cell r="K339">
            <v>19500</v>
          </cell>
          <cell r="L339">
            <v>19500</v>
          </cell>
          <cell r="M339">
            <v>19500</v>
          </cell>
          <cell r="N339">
            <v>19500</v>
          </cell>
          <cell r="O339">
            <v>19500</v>
          </cell>
          <cell r="P339">
            <v>19500</v>
          </cell>
          <cell r="Q339">
            <v>19000</v>
          </cell>
        </row>
        <row r="340">
          <cell r="B340" t="str">
            <v>30311033303</v>
          </cell>
          <cell r="C340" t="str">
            <v>30311</v>
          </cell>
          <cell r="D340">
            <v>3303</v>
          </cell>
          <cell r="E340">
            <v>28596</v>
          </cell>
          <cell r="F340">
            <v>2383</v>
          </cell>
          <cell r="G340">
            <v>2383</v>
          </cell>
          <cell r="H340">
            <v>2383</v>
          </cell>
          <cell r="I340">
            <v>2383</v>
          </cell>
          <cell r="J340">
            <v>2383</v>
          </cell>
          <cell r="K340">
            <v>2383</v>
          </cell>
          <cell r="L340">
            <v>2383</v>
          </cell>
          <cell r="M340">
            <v>2383</v>
          </cell>
          <cell r="N340">
            <v>2383</v>
          </cell>
          <cell r="O340">
            <v>2383</v>
          </cell>
          <cell r="P340">
            <v>2383</v>
          </cell>
          <cell r="Q340">
            <v>2383</v>
          </cell>
        </row>
        <row r="341">
          <cell r="B341" t="str">
            <v>30312031302</v>
          </cell>
          <cell r="C341" t="str">
            <v>30312</v>
          </cell>
          <cell r="D341">
            <v>1302</v>
          </cell>
          <cell r="E341">
            <v>2603800</v>
          </cell>
          <cell r="F341">
            <v>216983</v>
          </cell>
          <cell r="G341">
            <v>216983</v>
          </cell>
          <cell r="H341">
            <v>216983</v>
          </cell>
          <cell r="I341">
            <v>216983</v>
          </cell>
          <cell r="J341">
            <v>216983</v>
          </cell>
          <cell r="K341">
            <v>216983</v>
          </cell>
          <cell r="L341">
            <v>216983</v>
          </cell>
          <cell r="M341">
            <v>216983</v>
          </cell>
          <cell r="N341">
            <v>216983</v>
          </cell>
          <cell r="O341">
            <v>216983</v>
          </cell>
          <cell r="P341">
            <v>216983</v>
          </cell>
          <cell r="Q341">
            <v>216987</v>
          </cell>
        </row>
        <row r="342">
          <cell r="B342" t="str">
            <v>30312032103</v>
          </cell>
          <cell r="C342" t="str">
            <v>30312</v>
          </cell>
          <cell r="D342">
            <v>2103</v>
          </cell>
          <cell r="E342">
            <v>74200</v>
          </cell>
          <cell r="F342">
            <v>6183</v>
          </cell>
          <cell r="G342">
            <v>6183</v>
          </cell>
          <cell r="H342">
            <v>6183</v>
          </cell>
          <cell r="I342">
            <v>6183</v>
          </cell>
          <cell r="J342">
            <v>6183</v>
          </cell>
          <cell r="K342">
            <v>6183</v>
          </cell>
          <cell r="L342">
            <v>6183</v>
          </cell>
          <cell r="M342">
            <v>6183</v>
          </cell>
          <cell r="N342">
            <v>6183</v>
          </cell>
          <cell r="O342">
            <v>6183</v>
          </cell>
          <cell r="P342">
            <v>6183</v>
          </cell>
          <cell r="Q342">
            <v>6187</v>
          </cell>
        </row>
        <row r="343">
          <cell r="B343" t="str">
            <v>30312032202</v>
          </cell>
          <cell r="C343" t="str">
            <v>30312</v>
          </cell>
          <cell r="D343">
            <v>2202</v>
          </cell>
          <cell r="E343">
            <v>3478279</v>
          </cell>
          <cell r="F343">
            <v>289857</v>
          </cell>
          <cell r="G343">
            <v>289857</v>
          </cell>
          <cell r="H343">
            <v>289857</v>
          </cell>
          <cell r="I343">
            <v>289857</v>
          </cell>
          <cell r="J343">
            <v>289857</v>
          </cell>
          <cell r="K343">
            <v>289857</v>
          </cell>
          <cell r="L343">
            <v>289857</v>
          </cell>
          <cell r="M343">
            <v>289857</v>
          </cell>
          <cell r="N343">
            <v>289857</v>
          </cell>
          <cell r="O343">
            <v>289857</v>
          </cell>
          <cell r="P343">
            <v>289857</v>
          </cell>
          <cell r="Q343">
            <v>289852</v>
          </cell>
        </row>
        <row r="344">
          <cell r="B344" t="str">
            <v>30312032207</v>
          </cell>
          <cell r="C344" t="str">
            <v>30312</v>
          </cell>
          <cell r="D344">
            <v>2207</v>
          </cell>
          <cell r="E344">
            <v>176739</v>
          </cell>
          <cell r="F344">
            <v>14728</v>
          </cell>
          <cell r="G344">
            <v>14728</v>
          </cell>
          <cell r="H344">
            <v>14728</v>
          </cell>
          <cell r="I344">
            <v>14728</v>
          </cell>
          <cell r="J344">
            <v>14728</v>
          </cell>
          <cell r="K344">
            <v>14728</v>
          </cell>
          <cell r="L344">
            <v>14728</v>
          </cell>
          <cell r="M344">
            <v>14728</v>
          </cell>
          <cell r="N344">
            <v>14728</v>
          </cell>
          <cell r="O344">
            <v>14728</v>
          </cell>
          <cell r="P344">
            <v>14728</v>
          </cell>
          <cell r="Q344">
            <v>14731</v>
          </cell>
        </row>
        <row r="345">
          <cell r="B345" t="str">
            <v>30312032208</v>
          </cell>
          <cell r="C345" t="str">
            <v>30312</v>
          </cell>
          <cell r="D345">
            <v>2208</v>
          </cell>
          <cell r="E345">
            <v>1578</v>
          </cell>
          <cell r="F345">
            <v>132</v>
          </cell>
          <cell r="G345">
            <v>132</v>
          </cell>
          <cell r="H345">
            <v>132</v>
          </cell>
          <cell r="I345">
            <v>132</v>
          </cell>
          <cell r="J345">
            <v>132</v>
          </cell>
          <cell r="K345">
            <v>132</v>
          </cell>
          <cell r="L345">
            <v>132</v>
          </cell>
          <cell r="M345">
            <v>132</v>
          </cell>
          <cell r="N345">
            <v>132</v>
          </cell>
          <cell r="O345">
            <v>132</v>
          </cell>
          <cell r="P345">
            <v>132</v>
          </cell>
          <cell r="Q345">
            <v>126</v>
          </cell>
        </row>
        <row r="346">
          <cell r="B346" t="str">
            <v>30312032306</v>
          </cell>
          <cell r="C346" t="str">
            <v>30312</v>
          </cell>
          <cell r="D346">
            <v>2306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30312032701</v>
          </cell>
          <cell r="C347" t="str">
            <v>30312</v>
          </cell>
          <cell r="D347">
            <v>2701</v>
          </cell>
          <cell r="E347">
            <v>10789700</v>
          </cell>
          <cell r="F347">
            <v>899142</v>
          </cell>
          <cell r="G347">
            <v>899142</v>
          </cell>
          <cell r="H347">
            <v>899142</v>
          </cell>
          <cell r="I347">
            <v>899142</v>
          </cell>
          <cell r="J347">
            <v>899142</v>
          </cell>
          <cell r="K347">
            <v>899142</v>
          </cell>
          <cell r="L347">
            <v>899142</v>
          </cell>
          <cell r="M347">
            <v>899142</v>
          </cell>
          <cell r="N347">
            <v>899142</v>
          </cell>
          <cell r="O347">
            <v>899142</v>
          </cell>
          <cell r="P347">
            <v>899142</v>
          </cell>
          <cell r="Q347">
            <v>899138</v>
          </cell>
        </row>
        <row r="348">
          <cell r="B348" t="str">
            <v>30312032702</v>
          </cell>
          <cell r="C348" t="str">
            <v>30312</v>
          </cell>
          <cell r="D348">
            <v>2702</v>
          </cell>
          <cell r="E348">
            <v>84400</v>
          </cell>
          <cell r="F348">
            <v>7033</v>
          </cell>
          <cell r="G348">
            <v>7033</v>
          </cell>
          <cell r="H348">
            <v>7033</v>
          </cell>
          <cell r="I348">
            <v>7033</v>
          </cell>
          <cell r="J348">
            <v>7033</v>
          </cell>
          <cell r="K348">
            <v>7033</v>
          </cell>
          <cell r="L348">
            <v>7033</v>
          </cell>
          <cell r="M348">
            <v>7033</v>
          </cell>
          <cell r="N348">
            <v>7033</v>
          </cell>
          <cell r="O348">
            <v>7033</v>
          </cell>
          <cell r="P348">
            <v>7033</v>
          </cell>
          <cell r="Q348">
            <v>7037</v>
          </cell>
        </row>
        <row r="349">
          <cell r="B349" t="str">
            <v>30312032704</v>
          </cell>
          <cell r="C349" t="str">
            <v>30312</v>
          </cell>
          <cell r="D349">
            <v>2704</v>
          </cell>
          <cell r="E349">
            <v>1902000</v>
          </cell>
          <cell r="F349">
            <v>158500</v>
          </cell>
          <cell r="G349">
            <v>158500</v>
          </cell>
          <cell r="H349">
            <v>158500</v>
          </cell>
          <cell r="I349">
            <v>158500</v>
          </cell>
          <cell r="J349">
            <v>158500</v>
          </cell>
          <cell r="K349">
            <v>158500</v>
          </cell>
          <cell r="L349">
            <v>158500</v>
          </cell>
          <cell r="M349">
            <v>158500</v>
          </cell>
          <cell r="N349">
            <v>158500</v>
          </cell>
          <cell r="O349">
            <v>158500</v>
          </cell>
          <cell r="P349">
            <v>158500</v>
          </cell>
          <cell r="Q349">
            <v>158500</v>
          </cell>
        </row>
        <row r="350">
          <cell r="B350" t="str">
            <v>30312032705</v>
          </cell>
          <cell r="C350" t="str">
            <v>30312</v>
          </cell>
          <cell r="D350">
            <v>2705</v>
          </cell>
          <cell r="E350">
            <v>76500</v>
          </cell>
          <cell r="F350">
            <v>6375</v>
          </cell>
          <cell r="G350">
            <v>6375</v>
          </cell>
          <cell r="H350">
            <v>6375</v>
          </cell>
          <cell r="I350">
            <v>6375</v>
          </cell>
          <cell r="J350">
            <v>6375</v>
          </cell>
          <cell r="K350">
            <v>6375</v>
          </cell>
          <cell r="L350">
            <v>6375</v>
          </cell>
          <cell r="M350">
            <v>6375</v>
          </cell>
          <cell r="N350">
            <v>6375</v>
          </cell>
          <cell r="O350">
            <v>6375</v>
          </cell>
          <cell r="P350">
            <v>6375</v>
          </cell>
          <cell r="Q350">
            <v>6375</v>
          </cell>
        </row>
        <row r="351">
          <cell r="B351" t="str">
            <v>30312032708</v>
          </cell>
          <cell r="C351" t="str">
            <v>30312</v>
          </cell>
          <cell r="D351">
            <v>2708</v>
          </cell>
          <cell r="E351">
            <v>4200</v>
          </cell>
          <cell r="F351">
            <v>350</v>
          </cell>
          <cell r="G351">
            <v>350</v>
          </cell>
          <cell r="H351">
            <v>350</v>
          </cell>
          <cell r="I351">
            <v>350</v>
          </cell>
          <cell r="J351">
            <v>350</v>
          </cell>
          <cell r="K351">
            <v>350</v>
          </cell>
          <cell r="L351">
            <v>350</v>
          </cell>
          <cell r="M351">
            <v>350</v>
          </cell>
          <cell r="N351">
            <v>350</v>
          </cell>
          <cell r="O351">
            <v>350</v>
          </cell>
          <cell r="P351">
            <v>350</v>
          </cell>
          <cell r="Q351">
            <v>350</v>
          </cell>
        </row>
        <row r="352">
          <cell r="B352" t="str">
            <v>30312032800</v>
          </cell>
          <cell r="C352" t="str">
            <v>30312</v>
          </cell>
          <cell r="D352">
            <v>2800</v>
          </cell>
          <cell r="E352">
            <v>913200</v>
          </cell>
          <cell r="F352">
            <v>76100</v>
          </cell>
          <cell r="G352">
            <v>76100</v>
          </cell>
          <cell r="H352">
            <v>76100</v>
          </cell>
          <cell r="I352">
            <v>76100</v>
          </cell>
          <cell r="J352">
            <v>76100</v>
          </cell>
          <cell r="K352">
            <v>76100</v>
          </cell>
          <cell r="L352">
            <v>76100</v>
          </cell>
          <cell r="M352">
            <v>76100</v>
          </cell>
          <cell r="N352">
            <v>76100</v>
          </cell>
          <cell r="O352">
            <v>76100</v>
          </cell>
          <cell r="P352">
            <v>76100</v>
          </cell>
          <cell r="Q352">
            <v>76100</v>
          </cell>
        </row>
        <row r="353">
          <cell r="B353" t="str">
            <v>30312032900</v>
          </cell>
          <cell r="C353" t="str">
            <v>30312</v>
          </cell>
          <cell r="D353">
            <v>2900</v>
          </cell>
          <cell r="E353">
            <v>977800</v>
          </cell>
          <cell r="F353">
            <v>81483</v>
          </cell>
          <cell r="G353">
            <v>81483</v>
          </cell>
          <cell r="H353">
            <v>81483</v>
          </cell>
          <cell r="I353">
            <v>81483</v>
          </cell>
          <cell r="J353">
            <v>81483</v>
          </cell>
          <cell r="K353">
            <v>81483</v>
          </cell>
          <cell r="L353">
            <v>81483</v>
          </cell>
          <cell r="M353">
            <v>81483</v>
          </cell>
          <cell r="N353">
            <v>81483</v>
          </cell>
          <cell r="O353">
            <v>81483</v>
          </cell>
          <cell r="P353">
            <v>81483</v>
          </cell>
          <cell r="Q353">
            <v>81487</v>
          </cell>
        </row>
        <row r="354">
          <cell r="B354" t="str">
            <v>30312032907</v>
          </cell>
          <cell r="C354" t="str">
            <v>30312</v>
          </cell>
          <cell r="D354">
            <v>2907</v>
          </cell>
          <cell r="E354">
            <v>738200</v>
          </cell>
          <cell r="F354">
            <v>61517</v>
          </cell>
          <cell r="G354">
            <v>61517</v>
          </cell>
          <cell r="H354">
            <v>61517</v>
          </cell>
          <cell r="I354">
            <v>61517</v>
          </cell>
          <cell r="J354">
            <v>61517</v>
          </cell>
          <cell r="K354">
            <v>61517</v>
          </cell>
          <cell r="L354">
            <v>61517</v>
          </cell>
          <cell r="M354">
            <v>61517</v>
          </cell>
          <cell r="N354">
            <v>61517</v>
          </cell>
          <cell r="O354">
            <v>61517</v>
          </cell>
          <cell r="P354">
            <v>61517</v>
          </cell>
          <cell r="Q354">
            <v>61513</v>
          </cell>
        </row>
        <row r="355">
          <cell r="B355" t="str">
            <v>30312032908</v>
          </cell>
          <cell r="C355" t="str">
            <v>30312</v>
          </cell>
          <cell r="D355">
            <v>2908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30312033101</v>
          </cell>
          <cell r="C356" t="str">
            <v>30312</v>
          </cell>
          <cell r="D356">
            <v>3101</v>
          </cell>
          <cell r="E356">
            <v>373800</v>
          </cell>
          <cell r="F356">
            <v>31150</v>
          </cell>
          <cell r="G356">
            <v>31150</v>
          </cell>
          <cell r="H356">
            <v>31150</v>
          </cell>
          <cell r="I356">
            <v>31150</v>
          </cell>
          <cell r="J356">
            <v>31150</v>
          </cell>
          <cell r="K356">
            <v>31150</v>
          </cell>
          <cell r="L356">
            <v>31150</v>
          </cell>
          <cell r="M356">
            <v>31150</v>
          </cell>
          <cell r="N356">
            <v>31150</v>
          </cell>
          <cell r="O356">
            <v>31150</v>
          </cell>
          <cell r="P356">
            <v>31150</v>
          </cell>
          <cell r="Q356">
            <v>31150</v>
          </cell>
        </row>
        <row r="357">
          <cell r="B357" t="str">
            <v>30312033103</v>
          </cell>
          <cell r="C357" t="str">
            <v>30312</v>
          </cell>
          <cell r="D357">
            <v>3103</v>
          </cell>
          <cell r="E357">
            <v>148600</v>
          </cell>
          <cell r="F357">
            <v>12383</v>
          </cell>
          <cell r="G357">
            <v>12383</v>
          </cell>
          <cell r="H357">
            <v>12383</v>
          </cell>
          <cell r="I357">
            <v>12383</v>
          </cell>
          <cell r="J357">
            <v>12383</v>
          </cell>
          <cell r="K357">
            <v>12383</v>
          </cell>
          <cell r="L357">
            <v>12383</v>
          </cell>
          <cell r="M357">
            <v>12383</v>
          </cell>
          <cell r="N357">
            <v>12383</v>
          </cell>
          <cell r="O357">
            <v>12383</v>
          </cell>
          <cell r="P357">
            <v>12383</v>
          </cell>
          <cell r="Q357">
            <v>12387</v>
          </cell>
        </row>
        <row r="358">
          <cell r="B358" t="str">
            <v>30312033302</v>
          </cell>
          <cell r="C358" t="str">
            <v>30312</v>
          </cell>
          <cell r="D358">
            <v>3302</v>
          </cell>
          <cell r="E358">
            <v>14470100</v>
          </cell>
          <cell r="F358">
            <v>1205842</v>
          </cell>
          <cell r="G358">
            <v>1205842</v>
          </cell>
          <cell r="H358">
            <v>1205842</v>
          </cell>
          <cell r="I358">
            <v>1205842</v>
          </cell>
          <cell r="J358">
            <v>1205842</v>
          </cell>
          <cell r="K358">
            <v>1205842</v>
          </cell>
          <cell r="L358">
            <v>1205842</v>
          </cell>
          <cell r="M358">
            <v>1205842</v>
          </cell>
          <cell r="N358">
            <v>1205842</v>
          </cell>
          <cell r="O358">
            <v>1205842</v>
          </cell>
          <cell r="P358">
            <v>1205842</v>
          </cell>
          <cell r="Q358">
            <v>1205838</v>
          </cell>
        </row>
        <row r="359">
          <cell r="B359" t="str">
            <v>30312033303</v>
          </cell>
          <cell r="C359" t="str">
            <v>30312</v>
          </cell>
          <cell r="D359">
            <v>3303</v>
          </cell>
          <cell r="E359">
            <v>145400</v>
          </cell>
          <cell r="F359">
            <v>12117</v>
          </cell>
          <cell r="G359">
            <v>12117</v>
          </cell>
          <cell r="H359">
            <v>12117</v>
          </cell>
          <cell r="I359">
            <v>12117</v>
          </cell>
          <cell r="J359">
            <v>12117</v>
          </cell>
          <cell r="K359">
            <v>12117</v>
          </cell>
          <cell r="L359">
            <v>12117</v>
          </cell>
          <cell r="M359">
            <v>12117</v>
          </cell>
          <cell r="N359">
            <v>12117</v>
          </cell>
          <cell r="O359">
            <v>12117</v>
          </cell>
          <cell r="P359">
            <v>12117</v>
          </cell>
          <cell r="Q359">
            <v>12113</v>
          </cell>
        </row>
        <row r="360">
          <cell r="B360" t="str">
            <v>30312033401</v>
          </cell>
          <cell r="C360" t="str">
            <v>30312</v>
          </cell>
          <cell r="D360">
            <v>3401</v>
          </cell>
          <cell r="E360">
            <v>8650800</v>
          </cell>
          <cell r="F360">
            <v>4325400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4325400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</row>
        <row r="361">
          <cell r="B361" t="str">
            <v>30312033404</v>
          </cell>
          <cell r="C361" t="str">
            <v>30312</v>
          </cell>
          <cell r="D361">
            <v>3404</v>
          </cell>
          <cell r="E361">
            <v>33050</v>
          </cell>
          <cell r="F361">
            <v>2754</v>
          </cell>
          <cell r="G361">
            <v>2754</v>
          </cell>
          <cell r="H361">
            <v>2754</v>
          </cell>
          <cell r="I361">
            <v>2754</v>
          </cell>
          <cell r="J361">
            <v>2754</v>
          </cell>
          <cell r="K361">
            <v>2754</v>
          </cell>
          <cell r="L361">
            <v>2754</v>
          </cell>
          <cell r="M361">
            <v>2754</v>
          </cell>
          <cell r="N361">
            <v>2754</v>
          </cell>
          <cell r="O361">
            <v>2754</v>
          </cell>
          <cell r="P361">
            <v>2754</v>
          </cell>
          <cell r="Q361">
            <v>2756</v>
          </cell>
        </row>
        <row r="362">
          <cell r="B362" t="str">
            <v>30312033410</v>
          </cell>
          <cell r="C362" t="str">
            <v>30312</v>
          </cell>
          <cell r="D362">
            <v>3410</v>
          </cell>
          <cell r="E362">
            <v>137300</v>
          </cell>
          <cell r="F362">
            <v>11441</v>
          </cell>
          <cell r="G362">
            <v>11441</v>
          </cell>
          <cell r="H362">
            <v>11441</v>
          </cell>
          <cell r="I362">
            <v>11441</v>
          </cell>
          <cell r="J362">
            <v>11441</v>
          </cell>
          <cell r="K362">
            <v>11441</v>
          </cell>
          <cell r="L362">
            <v>11441</v>
          </cell>
          <cell r="M362">
            <v>11441</v>
          </cell>
          <cell r="N362">
            <v>11441</v>
          </cell>
          <cell r="O362">
            <v>11441</v>
          </cell>
          <cell r="P362">
            <v>11441</v>
          </cell>
          <cell r="Q362">
            <v>11449</v>
          </cell>
        </row>
        <row r="363">
          <cell r="B363" t="str">
            <v>30312033416</v>
          </cell>
          <cell r="C363" t="str">
            <v>30312</v>
          </cell>
          <cell r="D363">
            <v>3416</v>
          </cell>
          <cell r="E363">
            <v>184300</v>
          </cell>
          <cell r="F363">
            <v>15358</v>
          </cell>
          <cell r="G363">
            <v>15358</v>
          </cell>
          <cell r="H363">
            <v>15358</v>
          </cell>
          <cell r="I363">
            <v>15358</v>
          </cell>
          <cell r="J363">
            <v>15358</v>
          </cell>
          <cell r="K363">
            <v>15358</v>
          </cell>
          <cell r="L363">
            <v>15358</v>
          </cell>
          <cell r="M363">
            <v>15358</v>
          </cell>
          <cell r="N363">
            <v>15358</v>
          </cell>
          <cell r="O363">
            <v>15358</v>
          </cell>
          <cell r="P363">
            <v>15358</v>
          </cell>
          <cell r="Q363">
            <v>15362</v>
          </cell>
        </row>
        <row r="364">
          <cell r="B364" t="str">
            <v>30313031302</v>
          </cell>
          <cell r="C364" t="str">
            <v>30313</v>
          </cell>
          <cell r="D364">
            <v>1302</v>
          </cell>
          <cell r="E364">
            <v>55000</v>
          </cell>
          <cell r="F364">
            <v>4583</v>
          </cell>
          <cell r="G364">
            <v>4583</v>
          </cell>
          <cell r="H364">
            <v>4583</v>
          </cell>
          <cell r="I364">
            <v>4583</v>
          </cell>
          <cell r="J364">
            <v>4583</v>
          </cell>
          <cell r="K364">
            <v>4583</v>
          </cell>
          <cell r="L364">
            <v>4583</v>
          </cell>
          <cell r="M364">
            <v>4583</v>
          </cell>
          <cell r="N364">
            <v>4583</v>
          </cell>
          <cell r="O364">
            <v>4583</v>
          </cell>
          <cell r="P364">
            <v>4583</v>
          </cell>
          <cell r="Q364">
            <v>4587</v>
          </cell>
        </row>
        <row r="365">
          <cell r="B365" t="str">
            <v>30313032103</v>
          </cell>
          <cell r="C365" t="str">
            <v>30313</v>
          </cell>
          <cell r="D365">
            <v>2103</v>
          </cell>
          <cell r="E365">
            <v>11700</v>
          </cell>
          <cell r="F365">
            <v>975</v>
          </cell>
          <cell r="G365">
            <v>975</v>
          </cell>
          <cell r="H365">
            <v>975</v>
          </cell>
          <cell r="I365">
            <v>975</v>
          </cell>
          <cell r="J365">
            <v>975</v>
          </cell>
          <cell r="K365">
            <v>975</v>
          </cell>
          <cell r="L365">
            <v>975</v>
          </cell>
          <cell r="M365">
            <v>975</v>
          </cell>
          <cell r="N365">
            <v>975</v>
          </cell>
          <cell r="O365">
            <v>975</v>
          </cell>
          <cell r="P365">
            <v>975</v>
          </cell>
          <cell r="Q365">
            <v>975</v>
          </cell>
        </row>
        <row r="366">
          <cell r="B366" t="str">
            <v>30313032202</v>
          </cell>
          <cell r="C366" t="str">
            <v>30313</v>
          </cell>
          <cell r="D366">
            <v>2202</v>
          </cell>
          <cell r="E366">
            <v>108915</v>
          </cell>
          <cell r="F366">
            <v>9076</v>
          </cell>
          <cell r="G366">
            <v>9076</v>
          </cell>
          <cell r="H366">
            <v>9076</v>
          </cell>
          <cell r="I366">
            <v>9076</v>
          </cell>
          <cell r="J366">
            <v>9076</v>
          </cell>
          <cell r="K366">
            <v>9076</v>
          </cell>
          <cell r="L366">
            <v>9076</v>
          </cell>
          <cell r="M366">
            <v>9076</v>
          </cell>
          <cell r="N366">
            <v>9076</v>
          </cell>
          <cell r="O366">
            <v>9076</v>
          </cell>
          <cell r="P366">
            <v>9076</v>
          </cell>
          <cell r="Q366">
            <v>9079</v>
          </cell>
        </row>
        <row r="367">
          <cell r="B367" t="str">
            <v>30313032207</v>
          </cell>
          <cell r="C367" t="str">
            <v>30313</v>
          </cell>
          <cell r="D367">
            <v>2207</v>
          </cell>
          <cell r="E367">
            <v>24819</v>
          </cell>
          <cell r="F367">
            <v>2068</v>
          </cell>
          <cell r="G367">
            <v>2068</v>
          </cell>
          <cell r="H367">
            <v>2068</v>
          </cell>
          <cell r="I367">
            <v>2068</v>
          </cell>
          <cell r="J367">
            <v>2068</v>
          </cell>
          <cell r="K367">
            <v>2068</v>
          </cell>
          <cell r="L367">
            <v>2068</v>
          </cell>
          <cell r="M367">
            <v>2068</v>
          </cell>
          <cell r="N367">
            <v>2068</v>
          </cell>
          <cell r="O367">
            <v>2068</v>
          </cell>
          <cell r="P367">
            <v>2068</v>
          </cell>
          <cell r="Q367">
            <v>2071</v>
          </cell>
        </row>
        <row r="368">
          <cell r="B368" t="str">
            <v>30313032701</v>
          </cell>
          <cell r="C368" t="str">
            <v>30313</v>
          </cell>
          <cell r="D368">
            <v>2701</v>
          </cell>
          <cell r="E368">
            <v>1712900</v>
          </cell>
          <cell r="F368">
            <v>142742</v>
          </cell>
          <cell r="G368">
            <v>142742</v>
          </cell>
          <cell r="H368">
            <v>142742</v>
          </cell>
          <cell r="I368">
            <v>142742</v>
          </cell>
          <cell r="J368">
            <v>142742</v>
          </cell>
          <cell r="K368">
            <v>142742</v>
          </cell>
          <cell r="L368">
            <v>142742</v>
          </cell>
          <cell r="M368">
            <v>142742</v>
          </cell>
          <cell r="N368">
            <v>142742</v>
          </cell>
          <cell r="O368">
            <v>142742</v>
          </cell>
          <cell r="P368">
            <v>142742</v>
          </cell>
          <cell r="Q368">
            <v>142738</v>
          </cell>
        </row>
        <row r="369">
          <cell r="B369" t="str">
            <v>30313032702</v>
          </cell>
          <cell r="C369" t="str">
            <v>30313</v>
          </cell>
          <cell r="D369">
            <v>2702</v>
          </cell>
          <cell r="E369">
            <v>11600</v>
          </cell>
          <cell r="F369">
            <v>967</v>
          </cell>
          <cell r="G369">
            <v>967</v>
          </cell>
          <cell r="H369">
            <v>967</v>
          </cell>
          <cell r="I369">
            <v>967</v>
          </cell>
          <cell r="J369">
            <v>967</v>
          </cell>
          <cell r="K369">
            <v>967</v>
          </cell>
          <cell r="L369">
            <v>967</v>
          </cell>
          <cell r="M369">
            <v>967</v>
          </cell>
          <cell r="N369">
            <v>967</v>
          </cell>
          <cell r="O369">
            <v>967</v>
          </cell>
          <cell r="P369">
            <v>967</v>
          </cell>
          <cell r="Q369">
            <v>963</v>
          </cell>
        </row>
        <row r="370">
          <cell r="B370" t="str">
            <v>30313032704</v>
          </cell>
          <cell r="C370" t="str">
            <v>30313</v>
          </cell>
          <cell r="D370">
            <v>2704</v>
          </cell>
          <cell r="E370">
            <v>149600</v>
          </cell>
          <cell r="F370">
            <v>12467</v>
          </cell>
          <cell r="G370">
            <v>12467</v>
          </cell>
          <cell r="H370">
            <v>12467</v>
          </cell>
          <cell r="I370">
            <v>12467</v>
          </cell>
          <cell r="J370">
            <v>12467</v>
          </cell>
          <cell r="K370">
            <v>12467</v>
          </cell>
          <cell r="L370">
            <v>12467</v>
          </cell>
          <cell r="M370">
            <v>12467</v>
          </cell>
          <cell r="N370">
            <v>12467</v>
          </cell>
          <cell r="O370">
            <v>12467</v>
          </cell>
          <cell r="P370">
            <v>12467</v>
          </cell>
          <cell r="Q370">
            <v>12463</v>
          </cell>
        </row>
        <row r="371">
          <cell r="B371" t="str">
            <v>30313032705</v>
          </cell>
          <cell r="C371" t="str">
            <v>30313</v>
          </cell>
          <cell r="D371">
            <v>2705</v>
          </cell>
          <cell r="E371">
            <v>10500</v>
          </cell>
          <cell r="F371">
            <v>875</v>
          </cell>
          <cell r="G371">
            <v>875</v>
          </cell>
          <cell r="H371">
            <v>875</v>
          </cell>
          <cell r="I371">
            <v>875</v>
          </cell>
          <cell r="J371">
            <v>875</v>
          </cell>
          <cell r="K371">
            <v>875</v>
          </cell>
          <cell r="L371">
            <v>875</v>
          </cell>
          <cell r="M371">
            <v>875</v>
          </cell>
          <cell r="N371">
            <v>875</v>
          </cell>
          <cell r="O371">
            <v>875</v>
          </cell>
          <cell r="P371">
            <v>875</v>
          </cell>
          <cell r="Q371">
            <v>875</v>
          </cell>
        </row>
        <row r="372">
          <cell r="B372" t="str">
            <v>30313032800</v>
          </cell>
          <cell r="C372" t="str">
            <v>30313</v>
          </cell>
          <cell r="D372">
            <v>2800</v>
          </cell>
          <cell r="E372">
            <v>96300</v>
          </cell>
          <cell r="F372">
            <v>8025</v>
          </cell>
          <cell r="G372">
            <v>8025</v>
          </cell>
          <cell r="H372">
            <v>8025</v>
          </cell>
          <cell r="I372">
            <v>8025</v>
          </cell>
          <cell r="J372">
            <v>8025</v>
          </cell>
          <cell r="K372">
            <v>8025</v>
          </cell>
          <cell r="L372">
            <v>8025</v>
          </cell>
          <cell r="M372">
            <v>8025</v>
          </cell>
          <cell r="N372">
            <v>8025</v>
          </cell>
          <cell r="O372">
            <v>8025</v>
          </cell>
          <cell r="P372">
            <v>8025</v>
          </cell>
          <cell r="Q372">
            <v>8025</v>
          </cell>
        </row>
        <row r="373">
          <cell r="B373" t="str">
            <v>30313032900</v>
          </cell>
          <cell r="C373" t="str">
            <v>30313</v>
          </cell>
          <cell r="D373">
            <v>2900</v>
          </cell>
          <cell r="E373">
            <v>134000</v>
          </cell>
          <cell r="F373">
            <v>11167</v>
          </cell>
          <cell r="G373">
            <v>11167</v>
          </cell>
          <cell r="H373">
            <v>11167</v>
          </cell>
          <cell r="I373">
            <v>11167</v>
          </cell>
          <cell r="J373">
            <v>11167</v>
          </cell>
          <cell r="K373">
            <v>11167</v>
          </cell>
          <cell r="L373">
            <v>11167</v>
          </cell>
          <cell r="M373">
            <v>11167</v>
          </cell>
          <cell r="N373">
            <v>11167</v>
          </cell>
          <cell r="O373">
            <v>11167</v>
          </cell>
          <cell r="P373">
            <v>11167</v>
          </cell>
          <cell r="Q373">
            <v>11163</v>
          </cell>
        </row>
        <row r="374">
          <cell r="B374" t="str">
            <v>30313032907</v>
          </cell>
          <cell r="C374" t="str">
            <v>30313</v>
          </cell>
          <cell r="D374">
            <v>2907</v>
          </cell>
          <cell r="E374">
            <v>651578</v>
          </cell>
          <cell r="F374">
            <v>54298</v>
          </cell>
          <cell r="G374">
            <v>54298</v>
          </cell>
          <cell r="H374">
            <v>54298</v>
          </cell>
          <cell r="I374">
            <v>54298</v>
          </cell>
          <cell r="J374">
            <v>54298</v>
          </cell>
          <cell r="K374">
            <v>54298</v>
          </cell>
          <cell r="L374">
            <v>54298</v>
          </cell>
          <cell r="M374">
            <v>54298</v>
          </cell>
          <cell r="N374">
            <v>54298</v>
          </cell>
          <cell r="O374">
            <v>54298</v>
          </cell>
          <cell r="P374">
            <v>54298</v>
          </cell>
          <cell r="Q374">
            <v>54300</v>
          </cell>
        </row>
        <row r="375">
          <cell r="B375" t="str">
            <v>30313033101</v>
          </cell>
          <cell r="C375" t="str">
            <v>30313</v>
          </cell>
          <cell r="D375">
            <v>3101</v>
          </cell>
          <cell r="E375">
            <v>38500</v>
          </cell>
          <cell r="F375">
            <v>3208</v>
          </cell>
          <cell r="G375">
            <v>3208</v>
          </cell>
          <cell r="H375">
            <v>3208</v>
          </cell>
          <cell r="I375">
            <v>3208</v>
          </cell>
          <cell r="J375">
            <v>3208</v>
          </cell>
          <cell r="K375">
            <v>3208</v>
          </cell>
          <cell r="L375">
            <v>3208</v>
          </cell>
          <cell r="M375">
            <v>3208</v>
          </cell>
          <cell r="N375">
            <v>3208</v>
          </cell>
          <cell r="O375">
            <v>3208</v>
          </cell>
          <cell r="P375">
            <v>3208</v>
          </cell>
          <cell r="Q375">
            <v>3212</v>
          </cell>
        </row>
        <row r="376">
          <cell r="B376" t="str">
            <v>30313033103</v>
          </cell>
          <cell r="C376" t="str">
            <v>30313</v>
          </cell>
          <cell r="D376">
            <v>3103</v>
          </cell>
          <cell r="E376">
            <v>11600</v>
          </cell>
          <cell r="F376">
            <v>967</v>
          </cell>
          <cell r="G376">
            <v>967</v>
          </cell>
          <cell r="H376">
            <v>967</v>
          </cell>
          <cell r="I376">
            <v>967</v>
          </cell>
          <cell r="J376">
            <v>967</v>
          </cell>
          <cell r="K376">
            <v>967</v>
          </cell>
          <cell r="L376">
            <v>967</v>
          </cell>
          <cell r="M376">
            <v>967</v>
          </cell>
          <cell r="N376">
            <v>967</v>
          </cell>
          <cell r="O376">
            <v>967</v>
          </cell>
          <cell r="P376">
            <v>967</v>
          </cell>
          <cell r="Q376">
            <v>963</v>
          </cell>
        </row>
        <row r="377">
          <cell r="B377" t="str">
            <v>30313033302</v>
          </cell>
          <cell r="C377" t="str">
            <v>30313</v>
          </cell>
          <cell r="D377">
            <v>3302</v>
          </cell>
          <cell r="E377">
            <v>4817300</v>
          </cell>
          <cell r="F377">
            <v>401442</v>
          </cell>
          <cell r="G377">
            <v>401442</v>
          </cell>
          <cell r="H377">
            <v>401442</v>
          </cell>
          <cell r="I377">
            <v>401442</v>
          </cell>
          <cell r="J377">
            <v>401442</v>
          </cell>
          <cell r="K377">
            <v>401442</v>
          </cell>
          <cell r="L377">
            <v>401442</v>
          </cell>
          <cell r="M377">
            <v>401442</v>
          </cell>
          <cell r="N377">
            <v>401442</v>
          </cell>
          <cell r="O377">
            <v>401442</v>
          </cell>
          <cell r="P377">
            <v>401442</v>
          </cell>
          <cell r="Q377">
            <v>401438</v>
          </cell>
        </row>
        <row r="378">
          <cell r="B378" t="str">
            <v>30313033303</v>
          </cell>
          <cell r="C378" t="str">
            <v>30313</v>
          </cell>
          <cell r="D378">
            <v>3303</v>
          </cell>
          <cell r="E378">
            <v>12800</v>
          </cell>
          <cell r="F378">
            <v>1067</v>
          </cell>
          <cell r="G378">
            <v>1067</v>
          </cell>
          <cell r="H378">
            <v>1067</v>
          </cell>
          <cell r="I378">
            <v>1067</v>
          </cell>
          <cell r="J378">
            <v>1067</v>
          </cell>
          <cell r="K378">
            <v>1067</v>
          </cell>
          <cell r="L378">
            <v>1067</v>
          </cell>
          <cell r="M378">
            <v>1067</v>
          </cell>
          <cell r="N378">
            <v>1067</v>
          </cell>
          <cell r="O378">
            <v>1067</v>
          </cell>
          <cell r="P378">
            <v>1067</v>
          </cell>
          <cell r="Q378">
            <v>1063</v>
          </cell>
        </row>
        <row r="379">
          <cell r="B379" t="str">
            <v>30313033401</v>
          </cell>
          <cell r="C379" t="str">
            <v>30313</v>
          </cell>
          <cell r="D379">
            <v>3401</v>
          </cell>
          <cell r="E379">
            <v>2179600</v>
          </cell>
          <cell r="F379">
            <v>181633</v>
          </cell>
          <cell r="G379">
            <v>181633</v>
          </cell>
          <cell r="H379">
            <v>181633</v>
          </cell>
          <cell r="I379">
            <v>181633</v>
          </cell>
          <cell r="J379">
            <v>181633</v>
          </cell>
          <cell r="K379">
            <v>181633</v>
          </cell>
          <cell r="L379">
            <v>181633</v>
          </cell>
          <cell r="M379">
            <v>181633</v>
          </cell>
          <cell r="N379">
            <v>181633</v>
          </cell>
          <cell r="O379">
            <v>181633</v>
          </cell>
          <cell r="P379">
            <v>181633</v>
          </cell>
          <cell r="Q379">
            <v>181637</v>
          </cell>
        </row>
        <row r="380">
          <cell r="B380" t="str">
            <v>30313033404</v>
          </cell>
          <cell r="C380" t="str">
            <v>30313</v>
          </cell>
          <cell r="D380">
            <v>3404</v>
          </cell>
          <cell r="E380">
            <v>5400</v>
          </cell>
          <cell r="F380">
            <v>450</v>
          </cell>
          <cell r="G380">
            <v>450</v>
          </cell>
          <cell r="H380">
            <v>450</v>
          </cell>
          <cell r="I380">
            <v>450</v>
          </cell>
          <cell r="J380">
            <v>450</v>
          </cell>
          <cell r="K380">
            <v>450</v>
          </cell>
          <cell r="L380">
            <v>450</v>
          </cell>
          <cell r="M380">
            <v>450</v>
          </cell>
          <cell r="N380">
            <v>450</v>
          </cell>
          <cell r="O380">
            <v>450</v>
          </cell>
          <cell r="P380">
            <v>450</v>
          </cell>
          <cell r="Q380">
            <v>450</v>
          </cell>
        </row>
        <row r="381">
          <cell r="B381" t="str">
            <v>30313033410</v>
          </cell>
          <cell r="C381" t="str">
            <v>30313</v>
          </cell>
          <cell r="D381">
            <v>3410</v>
          </cell>
          <cell r="E381">
            <v>25700</v>
          </cell>
          <cell r="F381">
            <v>2142</v>
          </cell>
          <cell r="G381">
            <v>2142</v>
          </cell>
          <cell r="H381">
            <v>2142</v>
          </cell>
          <cell r="I381">
            <v>2142</v>
          </cell>
          <cell r="J381">
            <v>2142</v>
          </cell>
          <cell r="K381">
            <v>2142</v>
          </cell>
          <cell r="L381">
            <v>2142</v>
          </cell>
          <cell r="M381">
            <v>2142</v>
          </cell>
          <cell r="N381">
            <v>2142</v>
          </cell>
          <cell r="O381">
            <v>2142</v>
          </cell>
          <cell r="P381">
            <v>2142</v>
          </cell>
          <cell r="Q381">
            <v>2138</v>
          </cell>
        </row>
        <row r="382">
          <cell r="B382" t="str">
            <v>30314031302</v>
          </cell>
          <cell r="C382" t="str">
            <v>30314</v>
          </cell>
          <cell r="D382">
            <v>1302</v>
          </cell>
          <cell r="E382">
            <v>220400</v>
          </cell>
          <cell r="F382">
            <v>22040</v>
          </cell>
          <cell r="G382">
            <v>22040</v>
          </cell>
          <cell r="H382">
            <v>22040</v>
          </cell>
          <cell r="I382">
            <v>0</v>
          </cell>
          <cell r="J382">
            <v>22040</v>
          </cell>
          <cell r="K382">
            <v>22040</v>
          </cell>
          <cell r="L382">
            <v>22040</v>
          </cell>
          <cell r="M382">
            <v>22040</v>
          </cell>
          <cell r="N382">
            <v>22040</v>
          </cell>
          <cell r="O382">
            <v>22040</v>
          </cell>
          <cell r="P382">
            <v>22040</v>
          </cell>
          <cell r="Q382">
            <v>0</v>
          </cell>
        </row>
        <row r="383">
          <cell r="B383" t="str">
            <v>30314032103</v>
          </cell>
          <cell r="C383" t="str">
            <v>30314</v>
          </cell>
          <cell r="D383">
            <v>2103</v>
          </cell>
          <cell r="E383">
            <v>26700</v>
          </cell>
          <cell r="F383">
            <v>2225</v>
          </cell>
          <cell r="G383">
            <v>2225</v>
          </cell>
          <cell r="H383">
            <v>2225</v>
          </cell>
          <cell r="I383">
            <v>2225</v>
          </cell>
          <cell r="J383">
            <v>2225</v>
          </cell>
          <cell r="K383">
            <v>2225</v>
          </cell>
          <cell r="L383">
            <v>2225</v>
          </cell>
          <cell r="M383">
            <v>2225</v>
          </cell>
          <cell r="N383">
            <v>2225</v>
          </cell>
          <cell r="O383">
            <v>2225</v>
          </cell>
          <cell r="P383">
            <v>2225</v>
          </cell>
          <cell r="Q383">
            <v>2225</v>
          </cell>
        </row>
        <row r="384">
          <cell r="B384" t="str">
            <v>30314032202</v>
          </cell>
          <cell r="C384" t="str">
            <v>30314</v>
          </cell>
          <cell r="D384">
            <v>2202</v>
          </cell>
          <cell r="E384">
            <v>355514</v>
          </cell>
          <cell r="F384">
            <v>29626</v>
          </cell>
          <cell r="G384">
            <v>29626</v>
          </cell>
          <cell r="H384">
            <v>29626</v>
          </cell>
          <cell r="I384">
            <v>29626</v>
          </cell>
          <cell r="J384">
            <v>29626</v>
          </cell>
          <cell r="K384">
            <v>29626</v>
          </cell>
          <cell r="L384">
            <v>29626</v>
          </cell>
          <cell r="M384">
            <v>29626</v>
          </cell>
          <cell r="N384">
            <v>29626</v>
          </cell>
          <cell r="O384">
            <v>29626</v>
          </cell>
          <cell r="P384">
            <v>29626</v>
          </cell>
          <cell r="Q384">
            <v>29628</v>
          </cell>
        </row>
        <row r="385">
          <cell r="B385" t="str">
            <v>30314032207</v>
          </cell>
          <cell r="C385" t="str">
            <v>30314</v>
          </cell>
          <cell r="D385">
            <v>2207</v>
          </cell>
          <cell r="E385">
            <v>18470</v>
          </cell>
          <cell r="F385">
            <v>1539</v>
          </cell>
          <cell r="G385">
            <v>1539</v>
          </cell>
          <cell r="H385">
            <v>1539</v>
          </cell>
          <cell r="I385">
            <v>1539</v>
          </cell>
          <cell r="J385">
            <v>1539</v>
          </cell>
          <cell r="K385">
            <v>1539</v>
          </cell>
          <cell r="L385">
            <v>1539</v>
          </cell>
          <cell r="M385">
            <v>1539</v>
          </cell>
          <cell r="N385">
            <v>1539</v>
          </cell>
          <cell r="O385">
            <v>1539</v>
          </cell>
          <cell r="P385">
            <v>1539</v>
          </cell>
          <cell r="Q385">
            <v>1541</v>
          </cell>
        </row>
        <row r="386">
          <cell r="B386" t="str">
            <v>30314032208</v>
          </cell>
          <cell r="C386" t="str">
            <v>30314</v>
          </cell>
          <cell r="D386">
            <v>2208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</row>
        <row r="387">
          <cell r="B387" t="str">
            <v>30314032306</v>
          </cell>
          <cell r="C387" t="str">
            <v>30314</v>
          </cell>
          <cell r="D387">
            <v>2306</v>
          </cell>
          <cell r="E387">
            <v>90000</v>
          </cell>
          <cell r="F387">
            <v>22500</v>
          </cell>
          <cell r="G387">
            <v>22500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22500</v>
          </cell>
          <cell r="M387">
            <v>22500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30314032701</v>
          </cell>
          <cell r="C388" t="str">
            <v>30314</v>
          </cell>
          <cell r="D388">
            <v>2701</v>
          </cell>
          <cell r="E388">
            <v>201900</v>
          </cell>
          <cell r="F388">
            <v>33650</v>
          </cell>
          <cell r="G388">
            <v>16825</v>
          </cell>
          <cell r="H388">
            <v>16825</v>
          </cell>
          <cell r="I388">
            <v>16825</v>
          </cell>
          <cell r="J388">
            <v>16825</v>
          </cell>
          <cell r="K388">
            <v>16825</v>
          </cell>
          <cell r="L388">
            <v>16825</v>
          </cell>
          <cell r="M388">
            <v>16825</v>
          </cell>
          <cell r="N388">
            <v>16825</v>
          </cell>
          <cell r="O388">
            <v>16825</v>
          </cell>
          <cell r="P388">
            <v>16825</v>
          </cell>
          <cell r="Q388">
            <v>0</v>
          </cell>
        </row>
        <row r="389">
          <cell r="B389" t="str">
            <v>30314032702</v>
          </cell>
          <cell r="C389" t="str">
            <v>30314</v>
          </cell>
          <cell r="D389">
            <v>2702</v>
          </cell>
          <cell r="E389">
            <v>14800</v>
          </cell>
          <cell r="F389">
            <v>1233</v>
          </cell>
          <cell r="G389">
            <v>1233</v>
          </cell>
          <cell r="H389">
            <v>1233</v>
          </cell>
          <cell r="I389">
            <v>1233</v>
          </cell>
          <cell r="J389">
            <v>1233</v>
          </cell>
          <cell r="K389">
            <v>1233</v>
          </cell>
          <cell r="L389">
            <v>1233</v>
          </cell>
          <cell r="M389">
            <v>1233</v>
          </cell>
          <cell r="N389">
            <v>1233</v>
          </cell>
          <cell r="O389">
            <v>1233</v>
          </cell>
          <cell r="P389">
            <v>1233</v>
          </cell>
          <cell r="Q389">
            <v>1237</v>
          </cell>
        </row>
        <row r="390">
          <cell r="B390" t="str">
            <v>30314032704</v>
          </cell>
          <cell r="C390" t="str">
            <v>30314</v>
          </cell>
          <cell r="D390">
            <v>2704</v>
          </cell>
          <cell r="E390">
            <v>10600</v>
          </cell>
          <cell r="F390">
            <v>2300</v>
          </cell>
          <cell r="G390">
            <v>2300</v>
          </cell>
          <cell r="H390">
            <v>0</v>
          </cell>
          <cell r="I390">
            <v>0</v>
          </cell>
          <cell r="J390">
            <v>2000</v>
          </cell>
          <cell r="K390">
            <v>2000</v>
          </cell>
          <cell r="L390">
            <v>0</v>
          </cell>
          <cell r="M390">
            <v>0</v>
          </cell>
          <cell r="N390">
            <v>2000</v>
          </cell>
          <cell r="O390">
            <v>0</v>
          </cell>
          <cell r="P390">
            <v>0</v>
          </cell>
          <cell r="Q390">
            <v>0</v>
          </cell>
        </row>
        <row r="391">
          <cell r="B391" t="str">
            <v>30314032705</v>
          </cell>
          <cell r="C391" t="str">
            <v>30314</v>
          </cell>
          <cell r="D391">
            <v>2705</v>
          </cell>
          <cell r="E391">
            <v>56500</v>
          </cell>
          <cell r="F391">
            <v>4708</v>
          </cell>
          <cell r="G391">
            <v>4708</v>
          </cell>
          <cell r="H391">
            <v>4708</v>
          </cell>
          <cell r="I391">
            <v>4708</v>
          </cell>
          <cell r="J391">
            <v>4708</v>
          </cell>
          <cell r="K391">
            <v>4708</v>
          </cell>
          <cell r="L391">
            <v>4708</v>
          </cell>
          <cell r="M391">
            <v>4708</v>
          </cell>
          <cell r="N391">
            <v>4708</v>
          </cell>
          <cell r="O391">
            <v>4708</v>
          </cell>
          <cell r="P391">
            <v>4708</v>
          </cell>
          <cell r="Q391">
            <v>4712</v>
          </cell>
        </row>
        <row r="392">
          <cell r="B392" t="str">
            <v>30314032708</v>
          </cell>
          <cell r="C392" t="str">
            <v>30314</v>
          </cell>
          <cell r="D392">
            <v>2708</v>
          </cell>
          <cell r="E392">
            <v>14100</v>
          </cell>
          <cell r="F392">
            <v>1175</v>
          </cell>
          <cell r="G392">
            <v>1175</v>
          </cell>
          <cell r="H392">
            <v>1175</v>
          </cell>
          <cell r="I392">
            <v>1175</v>
          </cell>
          <cell r="J392">
            <v>1175</v>
          </cell>
          <cell r="K392">
            <v>1175</v>
          </cell>
          <cell r="L392">
            <v>1175</v>
          </cell>
          <cell r="M392">
            <v>1175</v>
          </cell>
          <cell r="N392">
            <v>1175</v>
          </cell>
          <cell r="O392">
            <v>1175</v>
          </cell>
          <cell r="P392">
            <v>1175</v>
          </cell>
          <cell r="Q392">
            <v>1175</v>
          </cell>
        </row>
        <row r="393">
          <cell r="B393" t="str">
            <v>30314032800</v>
          </cell>
          <cell r="C393" t="str">
            <v>30314</v>
          </cell>
          <cell r="D393">
            <v>2800</v>
          </cell>
          <cell r="E393">
            <v>760000</v>
          </cell>
          <cell r="F393">
            <v>66667</v>
          </cell>
          <cell r="G393">
            <v>66667</v>
          </cell>
          <cell r="H393">
            <v>66667</v>
          </cell>
          <cell r="I393">
            <v>66667</v>
          </cell>
          <cell r="J393">
            <v>66667</v>
          </cell>
          <cell r="K393">
            <v>66667</v>
          </cell>
          <cell r="L393">
            <v>60000</v>
          </cell>
          <cell r="M393">
            <v>60000</v>
          </cell>
          <cell r="N393">
            <v>60000</v>
          </cell>
          <cell r="O393">
            <v>60000</v>
          </cell>
          <cell r="P393">
            <v>60000</v>
          </cell>
          <cell r="Q393">
            <v>60000</v>
          </cell>
        </row>
        <row r="394">
          <cell r="B394" t="str">
            <v>30314032900</v>
          </cell>
          <cell r="C394" t="str">
            <v>30314</v>
          </cell>
          <cell r="D394">
            <v>2900</v>
          </cell>
          <cell r="E394">
            <v>221910</v>
          </cell>
          <cell r="F394">
            <v>20173</v>
          </cell>
          <cell r="G394">
            <v>20173</v>
          </cell>
          <cell r="H394">
            <v>20173</v>
          </cell>
          <cell r="I394">
            <v>20173</v>
          </cell>
          <cell r="J394">
            <v>20173</v>
          </cell>
          <cell r="K394">
            <v>20173</v>
          </cell>
          <cell r="L394">
            <v>20173</v>
          </cell>
          <cell r="M394">
            <v>20173</v>
          </cell>
          <cell r="N394">
            <v>20173</v>
          </cell>
          <cell r="O394">
            <v>20173</v>
          </cell>
          <cell r="P394">
            <v>10086</v>
          </cell>
          <cell r="Q394">
            <v>10094</v>
          </cell>
        </row>
        <row r="395">
          <cell r="B395" t="str">
            <v>30314032907</v>
          </cell>
          <cell r="C395" t="str">
            <v>30314</v>
          </cell>
          <cell r="D395">
            <v>2907</v>
          </cell>
          <cell r="E395">
            <v>36700</v>
          </cell>
          <cell r="F395">
            <v>6000</v>
          </cell>
          <cell r="G395">
            <v>3000</v>
          </cell>
          <cell r="H395">
            <v>6000</v>
          </cell>
          <cell r="I395">
            <v>3000</v>
          </cell>
          <cell r="J395">
            <v>3000</v>
          </cell>
          <cell r="K395">
            <v>3000</v>
          </cell>
          <cell r="L395">
            <v>3000</v>
          </cell>
          <cell r="M395">
            <v>3000</v>
          </cell>
          <cell r="N395">
            <v>3000</v>
          </cell>
          <cell r="O395">
            <v>700</v>
          </cell>
          <cell r="P395">
            <v>1500</v>
          </cell>
          <cell r="Q395">
            <v>1500</v>
          </cell>
        </row>
        <row r="396">
          <cell r="B396" t="str">
            <v>30314032908</v>
          </cell>
          <cell r="C396" t="str">
            <v>30314</v>
          </cell>
          <cell r="D396">
            <v>2908</v>
          </cell>
          <cell r="E396">
            <v>31800</v>
          </cell>
          <cell r="F396">
            <v>2650</v>
          </cell>
          <cell r="G396">
            <v>2650</v>
          </cell>
          <cell r="H396">
            <v>2650</v>
          </cell>
          <cell r="I396">
            <v>2650</v>
          </cell>
          <cell r="J396">
            <v>2650</v>
          </cell>
          <cell r="K396">
            <v>2650</v>
          </cell>
          <cell r="L396">
            <v>2650</v>
          </cell>
          <cell r="M396">
            <v>2650</v>
          </cell>
          <cell r="N396">
            <v>2650</v>
          </cell>
          <cell r="O396">
            <v>2650</v>
          </cell>
          <cell r="P396">
            <v>2650</v>
          </cell>
          <cell r="Q396">
            <v>2650</v>
          </cell>
        </row>
        <row r="397">
          <cell r="B397" t="str">
            <v>30314032924</v>
          </cell>
          <cell r="C397" t="str">
            <v>30314</v>
          </cell>
          <cell r="D397">
            <v>2924</v>
          </cell>
          <cell r="E397">
            <v>9400</v>
          </cell>
          <cell r="F397">
            <v>783</v>
          </cell>
          <cell r="G397">
            <v>783</v>
          </cell>
          <cell r="H397">
            <v>783</v>
          </cell>
          <cell r="I397">
            <v>783</v>
          </cell>
          <cell r="J397">
            <v>783</v>
          </cell>
          <cell r="K397">
            <v>783</v>
          </cell>
          <cell r="L397">
            <v>783</v>
          </cell>
          <cell r="M397">
            <v>783</v>
          </cell>
          <cell r="N397">
            <v>783</v>
          </cell>
          <cell r="O397">
            <v>783</v>
          </cell>
          <cell r="P397">
            <v>783</v>
          </cell>
          <cell r="Q397">
            <v>787</v>
          </cell>
        </row>
        <row r="398">
          <cell r="B398" t="str">
            <v>30314033101</v>
          </cell>
          <cell r="C398" t="str">
            <v>30314</v>
          </cell>
          <cell r="D398">
            <v>3101</v>
          </cell>
          <cell r="E398">
            <v>68100</v>
          </cell>
          <cell r="F398">
            <v>8512</v>
          </cell>
          <cell r="G398">
            <v>5675</v>
          </cell>
          <cell r="H398">
            <v>5675</v>
          </cell>
          <cell r="I398">
            <v>5675</v>
          </cell>
          <cell r="J398">
            <v>5675</v>
          </cell>
          <cell r="K398">
            <v>5675</v>
          </cell>
          <cell r="L398">
            <v>5675</v>
          </cell>
          <cell r="M398">
            <v>5675</v>
          </cell>
          <cell r="N398">
            <v>5675</v>
          </cell>
          <cell r="O398">
            <v>5675</v>
          </cell>
          <cell r="P398">
            <v>5675</v>
          </cell>
          <cell r="Q398">
            <v>2838</v>
          </cell>
        </row>
        <row r="399">
          <cell r="B399" t="str">
            <v>30314033103</v>
          </cell>
          <cell r="C399" t="str">
            <v>30314</v>
          </cell>
          <cell r="D399">
            <v>3103</v>
          </cell>
          <cell r="E399">
            <v>61100</v>
          </cell>
          <cell r="F399">
            <v>6100</v>
          </cell>
          <cell r="G399">
            <v>5000</v>
          </cell>
          <cell r="H399">
            <v>5000</v>
          </cell>
          <cell r="I399">
            <v>5000</v>
          </cell>
          <cell r="J399">
            <v>5000</v>
          </cell>
          <cell r="K399">
            <v>5000</v>
          </cell>
          <cell r="L399">
            <v>5000</v>
          </cell>
          <cell r="M399">
            <v>5000</v>
          </cell>
          <cell r="N399">
            <v>5000</v>
          </cell>
          <cell r="O399">
            <v>5000</v>
          </cell>
          <cell r="P399">
            <v>5000</v>
          </cell>
          <cell r="Q399">
            <v>5000</v>
          </cell>
        </row>
        <row r="400">
          <cell r="B400" t="str">
            <v>30314033106</v>
          </cell>
          <cell r="C400" t="str">
            <v>30314</v>
          </cell>
          <cell r="D400">
            <v>3106</v>
          </cell>
          <cell r="E400">
            <v>3200</v>
          </cell>
          <cell r="F400">
            <v>274</v>
          </cell>
          <cell r="G400">
            <v>266</v>
          </cell>
          <cell r="H400">
            <v>266</v>
          </cell>
          <cell r="I400">
            <v>266</v>
          </cell>
          <cell r="J400">
            <v>266</v>
          </cell>
          <cell r="K400">
            <v>266</v>
          </cell>
          <cell r="L400">
            <v>266</v>
          </cell>
          <cell r="M400">
            <v>266</v>
          </cell>
          <cell r="N400">
            <v>266</v>
          </cell>
          <cell r="O400">
            <v>266</v>
          </cell>
          <cell r="P400">
            <v>266</v>
          </cell>
          <cell r="Q400">
            <v>266</v>
          </cell>
        </row>
        <row r="401">
          <cell r="B401" t="str">
            <v>30314033114</v>
          </cell>
          <cell r="C401" t="str">
            <v>30314</v>
          </cell>
          <cell r="D401">
            <v>3114</v>
          </cell>
          <cell r="E401">
            <v>50000</v>
          </cell>
          <cell r="F401">
            <v>4174</v>
          </cell>
          <cell r="G401">
            <v>4166</v>
          </cell>
          <cell r="H401">
            <v>4166</v>
          </cell>
          <cell r="I401">
            <v>4166</v>
          </cell>
          <cell r="J401">
            <v>4166</v>
          </cell>
          <cell r="K401">
            <v>4166</v>
          </cell>
          <cell r="L401">
            <v>4166</v>
          </cell>
          <cell r="M401">
            <v>4166</v>
          </cell>
          <cell r="N401">
            <v>4166</v>
          </cell>
          <cell r="O401">
            <v>4166</v>
          </cell>
          <cell r="P401">
            <v>4166</v>
          </cell>
          <cell r="Q401">
            <v>4166</v>
          </cell>
        </row>
        <row r="402">
          <cell r="B402" t="str">
            <v>30314033302</v>
          </cell>
          <cell r="C402" t="str">
            <v>30314</v>
          </cell>
          <cell r="D402">
            <v>3302</v>
          </cell>
          <cell r="E402">
            <v>433400</v>
          </cell>
          <cell r="F402">
            <v>37400</v>
          </cell>
          <cell r="G402">
            <v>36000</v>
          </cell>
          <cell r="H402">
            <v>36000</v>
          </cell>
          <cell r="I402">
            <v>36000</v>
          </cell>
          <cell r="J402">
            <v>36000</v>
          </cell>
          <cell r="K402">
            <v>36000</v>
          </cell>
          <cell r="L402">
            <v>36000</v>
          </cell>
          <cell r="M402">
            <v>36000</v>
          </cell>
          <cell r="N402">
            <v>36000</v>
          </cell>
          <cell r="O402">
            <v>36000</v>
          </cell>
          <cell r="P402">
            <v>36000</v>
          </cell>
          <cell r="Q402">
            <v>36000</v>
          </cell>
        </row>
        <row r="403">
          <cell r="B403" t="str">
            <v>30314033303</v>
          </cell>
          <cell r="C403" t="str">
            <v>30314</v>
          </cell>
          <cell r="D403">
            <v>3303</v>
          </cell>
          <cell r="E403">
            <v>69700</v>
          </cell>
          <cell r="F403">
            <v>5900</v>
          </cell>
          <cell r="G403">
            <v>5800</v>
          </cell>
          <cell r="H403">
            <v>5800</v>
          </cell>
          <cell r="I403">
            <v>5800</v>
          </cell>
          <cell r="J403">
            <v>5800</v>
          </cell>
          <cell r="K403">
            <v>5800</v>
          </cell>
          <cell r="L403">
            <v>5800</v>
          </cell>
          <cell r="M403">
            <v>5800</v>
          </cell>
          <cell r="N403">
            <v>5800</v>
          </cell>
          <cell r="O403">
            <v>5800</v>
          </cell>
          <cell r="P403">
            <v>5800</v>
          </cell>
          <cell r="Q403">
            <v>5800</v>
          </cell>
        </row>
        <row r="404">
          <cell r="B404" t="str">
            <v>30314033401</v>
          </cell>
          <cell r="C404" t="str">
            <v>30314</v>
          </cell>
          <cell r="D404">
            <v>3401</v>
          </cell>
          <cell r="E404">
            <v>555700</v>
          </cell>
          <cell r="F404">
            <v>69000</v>
          </cell>
          <cell r="G404">
            <v>49550</v>
          </cell>
          <cell r="H404">
            <v>46000</v>
          </cell>
          <cell r="I404">
            <v>46000</v>
          </cell>
          <cell r="J404">
            <v>46000</v>
          </cell>
          <cell r="K404">
            <v>46000</v>
          </cell>
          <cell r="L404">
            <v>46000</v>
          </cell>
          <cell r="M404">
            <v>46000</v>
          </cell>
          <cell r="N404">
            <v>46000</v>
          </cell>
          <cell r="O404">
            <v>46000</v>
          </cell>
          <cell r="P404">
            <v>46000</v>
          </cell>
          <cell r="Q404">
            <v>23150</v>
          </cell>
        </row>
        <row r="405">
          <cell r="B405" t="str">
            <v>30314033404</v>
          </cell>
          <cell r="C405" t="str">
            <v>30314</v>
          </cell>
          <cell r="D405">
            <v>3404</v>
          </cell>
          <cell r="E405">
            <v>14600</v>
          </cell>
          <cell r="F405">
            <v>1400</v>
          </cell>
          <cell r="G405">
            <v>1200</v>
          </cell>
          <cell r="H405">
            <v>1200</v>
          </cell>
          <cell r="I405">
            <v>1200</v>
          </cell>
          <cell r="J405">
            <v>1200</v>
          </cell>
          <cell r="K405">
            <v>1200</v>
          </cell>
          <cell r="L405">
            <v>1200</v>
          </cell>
          <cell r="M405">
            <v>1200</v>
          </cell>
          <cell r="N405">
            <v>1200</v>
          </cell>
          <cell r="O405">
            <v>1200</v>
          </cell>
          <cell r="P405">
            <v>1200</v>
          </cell>
          <cell r="Q405">
            <v>1200</v>
          </cell>
        </row>
        <row r="406">
          <cell r="B406" t="str">
            <v>30314033410</v>
          </cell>
          <cell r="C406" t="str">
            <v>30314</v>
          </cell>
          <cell r="D406">
            <v>3410</v>
          </cell>
          <cell r="E406">
            <v>34700</v>
          </cell>
          <cell r="F406">
            <v>4355</v>
          </cell>
          <cell r="G406">
            <v>2890</v>
          </cell>
          <cell r="H406">
            <v>2890</v>
          </cell>
          <cell r="I406">
            <v>2890</v>
          </cell>
          <cell r="J406">
            <v>2890</v>
          </cell>
          <cell r="K406">
            <v>2890</v>
          </cell>
          <cell r="L406">
            <v>2890</v>
          </cell>
          <cell r="M406">
            <v>2890</v>
          </cell>
          <cell r="N406">
            <v>2890</v>
          </cell>
          <cell r="O406">
            <v>2890</v>
          </cell>
          <cell r="P406">
            <v>2890</v>
          </cell>
          <cell r="Q406">
            <v>1445</v>
          </cell>
        </row>
        <row r="407">
          <cell r="B407" t="str">
            <v>30314033423</v>
          </cell>
          <cell r="C407" t="str">
            <v>30314</v>
          </cell>
          <cell r="D407">
            <v>3423</v>
          </cell>
          <cell r="E407">
            <v>207000</v>
          </cell>
          <cell r="F407">
            <v>25875</v>
          </cell>
          <cell r="G407">
            <v>17250</v>
          </cell>
          <cell r="H407">
            <v>17250</v>
          </cell>
          <cell r="I407">
            <v>17250</v>
          </cell>
          <cell r="J407">
            <v>17250</v>
          </cell>
          <cell r="K407">
            <v>17250</v>
          </cell>
          <cell r="L407">
            <v>17250</v>
          </cell>
          <cell r="M407">
            <v>17250</v>
          </cell>
          <cell r="N407">
            <v>17250</v>
          </cell>
          <cell r="O407">
            <v>17250</v>
          </cell>
          <cell r="P407">
            <v>17250</v>
          </cell>
          <cell r="Q407">
            <v>8625</v>
          </cell>
        </row>
        <row r="408">
          <cell r="B408" t="str">
            <v>30314033507</v>
          </cell>
          <cell r="C408" t="str">
            <v>30314</v>
          </cell>
          <cell r="D408">
            <v>3507</v>
          </cell>
          <cell r="E408">
            <v>3263990</v>
          </cell>
          <cell r="F408">
            <v>414250</v>
          </cell>
          <cell r="G408">
            <v>272000</v>
          </cell>
          <cell r="H408">
            <v>272000</v>
          </cell>
          <cell r="I408">
            <v>272000</v>
          </cell>
          <cell r="J408">
            <v>272000</v>
          </cell>
          <cell r="K408">
            <v>272000</v>
          </cell>
          <cell r="L408">
            <v>272000</v>
          </cell>
          <cell r="M408">
            <v>272000</v>
          </cell>
          <cell r="N408">
            <v>272000</v>
          </cell>
          <cell r="O408">
            <v>272000</v>
          </cell>
          <cell r="P408">
            <v>272000</v>
          </cell>
          <cell r="Q408">
            <v>129740</v>
          </cell>
        </row>
        <row r="409">
          <cell r="B409" t="str">
            <v>30315061302</v>
          </cell>
          <cell r="C409" t="str">
            <v>30315</v>
          </cell>
          <cell r="D409">
            <v>1302</v>
          </cell>
          <cell r="E409">
            <v>123500</v>
          </cell>
          <cell r="F409">
            <v>10292</v>
          </cell>
          <cell r="G409">
            <v>10292</v>
          </cell>
          <cell r="H409">
            <v>10292</v>
          </cell>
          <cell r="I409">
            <v>10292</v>
          </cell>
          <cell r="J409">
            <v>10292</v>
          </cell>
          <cell r="K409">
            <v>10292</v>
          </cell>
          <cell r="L409">
            <v>10292</v>
          </cell>
          <cell r="M409">
            <v>10292</v>
          </cell>
          <cell r="N409">
            <v>10292</v>
          </cell>
          <cell r="O409">
            <v>10292</v>
          </cell>
          <cell r="P409">
            <v>10292</v>
          </cell>
          <cell r="Q409">
            <v>10288</v>
          </cell>
        </row>
        <row r="410">
          <cell r="B410" t="str">
            <v>30315062103</v>
          </cell>
          <cell r="C410" t="str">
            <v>30315</v>
          </cell>
          <cell r="D410">
            <v>2103</v>
          </cell>
          <cell r="E410">
            <v>25500</v>
          </cell>
          <cell r="F410">
            <v>2125</v>
          </cell>
          <cell r="G410">
            <v>2125</v>
          </cell>
          <cell r="H410">
            <v>2125</v>
          </cell>
          <cell r="I410">
            <v>2125</v>
          </cell>
          <cell r="J410">
            <v>2125</v>
          </cell>
          <cell r="K410">
            <v>2125</v>
          </cell>
          <cell r="L410">
            <v>2125</v>
          </cell>
          <cell r="M410">
            <v>2125</v>
          </cell>
          <cell r="N410">
            <v>2125</v>
          </cell>
          <cell r="O410">
            <v>2125</v>
          </cell>
          <cell r="P410">
            <v>2125</v>
          </cell>
          <cell r="Q410">
            <v>2125</v>
          </cell>
        </row>
        <row r="411">
          <cell r="B411" t="str">
            <v>30315062201</v>
          </cell>
          <cell r="C411" t="str">
            <v>30315</v>
          </cell>
          <cell r="D411">
            <v>2201</v>
          </cell>
          <cell r="E411">
            <v>2400</v>
          </cell>
          <cell r="F411">
            <v>200</v>
          </cell>
          <cell r="G411">
            <v>200</v>
          </cell>
          <cell r="H411">
            <v>200</v>
          </cell>
          <cell r="I411">
            <v>200</v>
          </cell>
          <cell r="J411">
            <v>200</v>
          </cell>
          <cell r="K411">
            <v>200</v>
          </cell>
          <cell r="L411">
            <v>200</v>
          </cell>
          <cell r="M411">
            <v>200</v>
          </cell>
          <cell r="N411">
            <v>200</v>
          </cell>
          <cell r="O411">
            <v>200</v>
          </cell>
          <cell r="P411">
            <v>200</v>
          </cell>
          <cell r="Q411">
            <v>200</v>
          </cell>
        </row>
        <row r="412">
          <cell r="B412" t="str">
            <v>30315062202</v>
          </cell>
          <cell r="C412" t="str">
            <v>30315</v>
          </cell>
          <cell r="D412">
            <v>2202</v>
          </cell>
          <cell r="E412">
            <v>361343</v>
          </cell>
          <cell r="F412">
            <v>30112</v>
          </cell>
          <cell r="G412">
            <v>30112</v>
          </cell>
          <cell r="H412">
            <v>30112</v>
          </cell>
          <cell r="I412">
            <v>30112</v>
          </cell>
          <cell r="J412">
            <v>30112</v>
          </cell>
          <cell r="K412">
            <v>30112</v>
          </cell>
          <cell r="L412">
            <v>30112</v>
          </cell>
          <cell r="M412">
            <v>30112</v>
          </cell>
          <cell r="N412">
            <v>30112</v>
          </cell>
          <cell r="O412">
            <v>30112</v>
          </cell>
          <cell r="P412">
            <v>30112</v>
          </cell>
          <cell r="Q412">
            <v>30111</v>
          </cell>
        </row>
        <row r="413">
          <cell r="B413" t="str">
            <v>30315062207</v>
          </cell>
          <cell r="C413" t="str">
            <v>30315</v>
          </cell>
          <cell r="D413">
            <v>2207</v>
          </cell>
          <cell r="E413">
            <v>39222</v>
          </cell>
          <cell r="F413">
            <v>3269</v>
          </cell>
          <cell r="G413">
            <v>3269</v>
          </cell>
          <cell r="H413">
            <v>3269</v>
          </cell>
          <cell r="I413">
            <v>3269</v>
          </cell>
          <cell r="J413">
            <v>3269</v>
          </cell>
          <cell r="K413">
            <v>3269</v>
          </cell>
          <cell r="L413">
            <v>3269</v>
          </cell>
          <cell r="M413">
            <v>3269</v>
          </cell>
          <cell r="N413">
            <v>3269</v>
          </cell>
          <cell r="O413">
            <v>3269</v>
          </cell>
          <cell r="P413">
            <v>3269</v>
          </cell>
          <cell r="Q413">
            <v>3263</v>
          </cell>
        </row>
        <row r="414">
          <cell r="B414" t="str">
            <v>30315062306</v>
          </cell>
          <cell r="C414" t="str">
            <v>30315</v>
          </cell>
          <cell r="D414">
            <v>2306</v>
          </cell>
          <cell r="E414">
            <v>54100</v>
          </cell>
          <cell r="F414">
            <v>4508</v>
          </cell>
          <cell r="G414">
            <v>4508</v>
          </cell>
          <cell r="H414">
            <v>4508</v>
          </cell>
          <cell r="I414">
            <v>4508</v>
          </cell>
          <cell r="J414">
            <v>4508</v>
          </cell>
          <cell r="K414">
            <v>4508</v>
          </cell>
          <cell r="L414">
            <v>4508</v>
          </cell>
          <cell r="M414">
            <v>4508</v>
          </cell>
          <cell r="N414">
            <v>4508</v>
          </cell>
          <cell r="O414">
            <v>4508</v>
          </cell>
          <cell r="P414">
            <v>4508</v>
          </cell>
          <cell r="Q414">
            <v>4512</v>
          </cell>
        </row>
        <row r="415">
          <cell r="B415" t="str">
            <v>30315062701</v>
          </cell>
          <cell r="C415" t="str">
            <v>30315</v>
          </cell>
          <cell r="D415">
            <v>2701</v>
          </cell>
          <cell r="E415">
            <v>575200</v>
          </cell>
          <cell r="F415">
            <v>47933</v>
          </cell>
          <cell r="G415">
            <v>47933</v>
          </cell>
          <cell r="H415">
            <v>47933</v>
          </cell>
          <cell r="I415">
            <v>47933</v>
          </cell>
          <cell r="J415">
            <v>47933</v>
          </cell>
          <cell r="K415">
            <v>47933</v>
          </cell>
          <cell r="L415">
            <v>47933</v>
          </cell>
          <cell r="M415">
            <v>47933</v>
          </cell>
          <cell r="N415">
            <v>47933</v>
          </cell>
          <cell r="O415">
            <v>47933</v>
          </cell>
          <cell r="P415">
            <v>47933</v>
          </cell>
          <cell r="Q415">
            <v>47937</v>
          </cell>
        </row>
        <row r="416">
          <cell r="B416" t="str">
            <v>30315062702</v>
          </cell>
          <cell r="C416" t="str">
            <v>30315</v>
          </cell>
          <cell r="D416">
            <v>2702</v>
          </cell>
          <cell r="E416">
            <v>7900</v>
          </cell>
          <cell r="F416">
            <v>658</v>
          </cell>
          <cell r="G416">
            <v>658</v>
          </cell>
          <cell r="H416">
            <v>658</v>
          </cell>
          <cell r="I416">
            <v>658</v>
          </cell>
          <cell r="J416">
            <v>658</v>
          </cell>
          <cell r="K416">
            <v>658</v>
          </cell>
          <cell r="L416">
            <v>658</v>
          </cell>
          <cell r="M416">
            <v>658</v>
          </cell>
          <cell r="N416">
            <v>658</v>
          </cell>
          <cell r="O416">
            <v>658</v>
          </cell>
          <cell r="P416">
            <v>658</v>
          </cell>
          <cell r="Q416">
            <v>662</v>
          </cell>
        </row>
        <row r="417">
          <cell r="B417" t="str">
            <v>30315062704</v>
          </cell>
          <cell r="C417" t="str">
            <v>30315</v>
          </cell>
          <cell r="D417">
            <v>2704</v>
          </cell>
          <cell r="E417">
            <v>150100</v>
          </cell>
          <cell r="F417">
            <v>12508</v>
          </cell>
          <cell r="G417">
            <v>12508</v>
          </cell>
          <cell r="H417">
            <v>12508</v>
          </cell>
          <cell r="I417">
            <v>12508</v>
          </cell>
          <cell r="J417">
            <v>12508</v>
          </cell>
          <cell r="K417">
            <v>12508</v>
          </cell>
          <cell r="L417">
            <v>12508</v>
          </cell>
          <cell r="M417">
            <v>12508</v>
          </cell>
          <cell r="N417">
            <v>12508</v>
          </cell>
          <cell r="O417">
            <v>12508</v>
          </cell>
          <cell r="P417">
            <v>12508</v>
          </cell>
          <cell r="Q417">
            <v>12512</v>
          </cell>
        </row>
        <row r="418">
          <cell r="B418" t="str">
            <v>30315062705</v>
          </cell>
          <cell r="C418" t="str">
            <v>30315</v>
          </cell>
          <cell r="D418">
            <v>2705</v>
          </cell>
          <cell r="E418">
            <v>119700</v>
          </cell>
          <cell r="F418">
            <v>9975</v>
          </cell>
          <cell r="G418">
            <v>9975</v>
          </cell>
          <cell r="H418">
            <v>9975</v>
          </cell>
          <cell r="I418">
            <v>9975</v>
          </cell>
          <cell r="J418">
            <v>9975</v>
          </cell>
          <cell r="K418">
            <v>9975</v>
          </cell>
          <cell r="L418">
            <v>9975</v>
          </cell>
          <cell r="M418">
            <v>9975</v>
          </cell>
          <cell r="N418">
            <v>9975</v>
          </cell>
          <cell r="O418">
            <v>9975</v>
          </cell>
          <cell r="P418">
            <v>9975</v>
          </cell>
          <cell r="Q418">
            <v>9975</v>
          </cell>
        </row>
        <row r="419">
          <cell r="B419" t="str">
            <v>30315062800</v>
          </cell>
          <cell r="C419" t="str">
            <v>30315</v>
          </cell>
          <cell r="D419">
            <v>2800</v>
          </cell>
          <cell r="E419">
            <v>104000</v>
          </cell>
          <cell r="F419">
            <v>8666</v>
          </cell>
          <cell r="G419">
            <v>8666</v>
          </cell>
          <cell r="H419">
            <v>8666</v>
          </cell>
          <cell r="I419">
            <v>8666</v>
          </cell>
          <cell r="J419">
            <v>8666</v>
          </cell>
          <cell r="K419">
            <v>8666</v>
          </cell>
          <cell r="L419">
            <v>8666</v>
          </cell>
          <cell r="M419">
            <v>8666</v>
          </cell>
          <cell r="N419">
            <v>8666</v>
          </cell>
          <cell r="O419">
            <v>8666</v>
          </cell>
          <cell r="P419">
            <v>8666</v>
          </cell>
          <cell r="Q419">
            <v>8674</v>
          </cell>
        </row>
        <row r="420">
          <cell r="B420" t="str">
            <v>30315062900</v>
          </cell>
          <cell r="C420" t="str">
            <v>30315</v>
          </cell>
          <cell r="D420">
            <v>2900</v>
          </cell>
          <cell r="E420">
            <v>162040</v>
          </cell>
          <cell r="F420">
            <v>13503</v>
          </cell>
          <cell r="G420">
            <v>13503</v>
          </cell>
          <cell r="H420">
            <v>13503</v>
          </cell>
          <cell r="I420">
            <v>13503</v>
          </cell>
          <cell r="J420">
            <v>13503</v>
          </cell>
          <cell r="K420">
            <v>13503</v>
          </cell>
          <cell r="L420">
            <v>13503</v>
          </cell>
          <cell r="M420">
            <v>13503</v>
          </cell>
          <cell r="N420">
            <v>13503</v>
          </cell>
          <cell r="O420">
            <v>13503</v>
          </cell>
          <cell r="P420">
            <v>13503</v>
          </cell>
          <cell r="Q420">
            <v>13507</v>
          </cell>
        </row>
        <row r="421">
          <cell r="B421" t="str">
            <v>30315062907</v>
          </cell>
          <cell r="C421" t="str">
            <v>30315</v>
          </cell>
          <cell r="D421">
            <v>2907</v>
          </cell>
          <cell r="E421">
            <v>93200</v>
          </cell>
          <cell r="F421">
            <v>7767</v>
          </cell>
          <cell r="G421">
            <v>7767</v>
          </cell>
          <cell r="H421">
            <v>7767</v>
          </cell>
          <cell r="I421">
            <v>7767</v>
          </cell>
          <cell r="J421">
            <v>7767</v>
          </cell>
          <cell r="K421">
            <v>7767</v>
          </cell>
          <cell r="L421">
            <v>7767</v>
          </cell>
          <cell r="M421">
            <v>7767</v>
          </cell>
          <cell r="N421">
            <v>7767</v>
          </cell>
          <cell r="O421">
            <v>7767</v>
          </cell>
          <cell r="P421">
            <v>7767</v>
          </cell>
          <cell r="Q421">
            <v>7763</v>
          </cell>
        </row>
        <row r="422">
          <cell r="B422" t="str">
            <v>30315062908</v>
          </cell>
          <cell r="C422" t="str">
            <v>30315</v>
          </cell>
          <cell r="D422">
            <v>2908</v>
          </cell>
          <cell r="E422">
            <v>91400</v>
          </cell>
          <cell r="F422">
            <v>7616</v>
          </cell>
          <cell r="G422">
            <v>7616</v>
          </cell>
          <cell r="H422">
            <v>7616</v>
          </cell>
          <cell r="I422">
            <v>7616</v>
          </cell>
          <cell r="J422">
            <v>7616</v>
          </cell>
          <cell r="K422">
            <v>7616</v>
          </cell>
          <cell r="L422">
            <v>7616</v>
          </cell>
          <cell r="M422">
            <v>7616</v>
          </cell>
          <cell r="N422">
            <v>7616</v>
          </cell>
          <cell r="O422">
            <v>7616</v>
          </cell>
          <cell r="P422">
            <v>7616</v>
          </cell>
          <cell r="Q422">
            <v>7624</v>
          </cell>
        </row>
        <row r="423">
          <cell r="B423" t="str">
            <v>30315062922</v>
          </cell>
          <cell r="C423" t="str">
            <v>30315</v>
          </cell>
          <cell r="D423">
            <v>2922</v>
          </cell>
          <cell r="E423">
            <v>36616760</v>
          </cell>
          <cell r="F423">
            <v>3051397</v>
          </cell>
          <cell r="G423">
            <v>3051397</v>
          </cell>
          <cell r="H423">
            <v>3051397</v>
          </cell>
          <cell r="I423">
            <v>3051397</v>
          </cell>
          <cell r="J423">
            <v>3051397</v>
          </cell>
          <cell r="K423">
            <v>3051397</v>
          </cell>
          <cell r="L423">
            <v>3051397</v>
          </cell>
          <cell r="M423">
            <v>3051397</v>
          </cell>
          <cell r="N423">
            <v>3051397</v>
          </cell>
          <cell r="O423">
            <v>3051397</v>
          </cell>
          <cell r="P423">
            <v>3051397</v>
          </cell>
          <cell r="Q423">
            <v>3051393</v>
          </cell>
        </row>
        <row r="424">
          <cell r="B424" t="str">
            <v>30315063101</v>
          </cell>
          <cell r="C424" t="str">
            <v>30315</v>
          </cell>
          <cell r="D424">
            <v>3101</v>
          </cell>
          <cell r="E424">
            <v>79500</v>
          </cell>
          <cell r="F424">
            <v>6625</v>
          </cell>
          <cell r="G424">
            <v>6625</v>
          </cell>
          <cell r="H424">
            <v>6625</v>
          </cell>
          <cell r="I424">
            <v>6625</v>
          </cell>
          <cell r="J424">
            <v>6625</v>
          </cell>
          <cell r="K424">
            <v>6625</v>
          </cell>
          <cell r="L424">
            <v>6625</v>
          </cell>
          <cell r="M424">
            <v>6625</v>
          </cell>
          <cell r="N424">
            <v>6625</v>
          </cell>
          <cell r="O424">
            <v>6625</v>
          </cell>
          <cell r="P424">
            <v>6625</v>
          </cell>
          <cell r="Q424">
            <v>6625</v>
          </cell>
        </row>
        <row r="425">
          <cell r="B425" t="str">
            <v>30315063103</v>
          </cell>
          <cell r="C425" t="str">
            <v>30315</v>
          </cell>
          <cell r="D425">
            <v>3103</v>
          </cell>
          <cell r="E425">
            <v>193600</v>
          </cell>
          <cell r="F425">
            <v>16133</v>
          </cell>
          <cell r="G425">
            <v>16133</v>
          </cell>
          <cell r="H425">
            <v>16133</v>
          </cell>
          <cell r="I425">
            <v>16133</v>
          </cell>
          <cell r="J425">
            <v>16133</v>
          </cell>
          <cell r="K425">
            <v>16133</v>
          </cell>
          <cell r="L425">
            <v>16133</v>
          </cell>
          <cell r="M425">
            <v>16133</v>
          </cell>
          <cell r="N425">
            <v>16133</v>
          </cell>
          <cell r="O425">
            <v>16133</v>
          </cell>
          <cell r="P425">
            <v>16133</v>
          </cell>
          <cell r="Q425">
            <v>16137</v>
          </cell>
        </row>
        <row r="426">
          <cell r="B426" t="str">
            <v>30315063106</v>
          </cell>
          <cell r="C426" t="str">
            <v>30315</v>
          </cell>
          <cell r="D426">
            <v>3106</v>
          </cell>
          <cell r="E426">
            <v>5400</v>
          </cell>
          <cell r="F426">
            <v>450</v>
          </cell>
          <cell r="G426">
            <v>450</v>
          </cell>
          <cell r="H426">
            <v>450</v>
          </cell>
          <cell r="I426">
            <v>450</v>
          </cell>
          <cell r="J426">
            <v>450</v>
          </cell>
          <cell r="K426">
            <v>450</v>
          </cell>
          <cell r="L426">
            <v>450</v>
          </cell>
          <cell r="M426">
            <v>450</v>
          </cell>
          <cell r="N426">
            <v>450</v>
          </cell>
          <cell r="O426">
            <v>450</v>
          </cell>
          <cell r="P426">
            <v>450</v>
          </cell>
          <cell r="Q426">
            <v>450</v>
          </cell>
        </row>
        <row r="427">
          <cell r="B427" t="str">
            <v>30315063302</v>
          </cell>
          <cell r="C427" t="str">
            <v>30315</v>
          </cell>
          <cell r="D427">
            <v>3302</v>
          </cell>
          <cell r="E427">
            <v>876500</v>
          </cell>
          <cell r="F427">
            <v>73042</v>
          </cell>
          <cell r="G427">
            <v>73042</v>
          </cell>
          <cell r="H427">
            <v>73042</v>
          </cell>
          <cell r="I427">
            <v>73042</v>
          </cell>
          <cell r="J427">
            <v>73042</v>
          </cell>
          <cell r="K427">
            <v>73042</v>
          </cell>
          <cell r="L427">
            <v>73042</v>
          </cell>
          <cell r="M427">
            <v>73042</v>
          </cell>
          <cell r="N427">
            <v>73042</v>
          </cell>
          <cell r="O427">
            <v>73042</v>
          </cell>
          <cell r="P427">
            <v>73042</v>
          </cell>
          <cell r="Q427">
            <v>73038</v>
          </cell>
        </row>
        <row r="428">
          <cell r="B428" t="str">
            <v>30315063303</v>
          </cell>
          <cell r="C428" t="str">
            <v>30315</v>
          </cell>
          <cell r="D428">
            <v>3303</v>
          </cell>
          <cell r="E428">
            <v>26700</v>
          </cell>
          <cell r="F428">
            <v>2225</v>
          </cell>
          <cell r="G428">
            <v>2225</v>
          </cell>
          <cell r="H428">
            <v>2225</v>
          </cell>
          <cell r="I428">
            <v>2225</v>
          </cell>
          <cell r="J428">
            <v>2225</v>
          </cell>
          <cell r="K428">
            <v>2225</v>
          </cell>
          <cell r="L428">
            <v>2225</v>
          </cell>
          <cell r="M428">
            <v>2225</v>
          </cell>
          <cell r="N428">
            <v>2225</v>
          </cell>
          <cell r="O428">
            <v>2225</v>
          </cell>
          <cell r="P428">
            <v>2225</v>
          </cell>
          <cell r="Q428">
            <v>2225</v>
          </cell>
        </row>
        <row r="429">
          <cell r="B429" t="str">
            <v>30315063401</v>
          </cell>
          <cell r="C429" t="str">
            <v>30315</v>
          </cell>
          <cell r="D429">
            <v>3401</v>
          </cell>
          <cell r="E429">
            <v>279800</v>
          </cell>
          <cell r="F429">
            <v>23317</v>
          </cell>
          <cell r="G429">
            <v>23317</v>
          </cell>
          <cell r="H429">
            <v>23317</v>
          </cell>
          <cell r="I429">
            <v>23317</v>
          </cell>
          <cell r="J429">
            <v>23317</v>
          </cell>
          <cell r="K429">
            <v>23317</v>
          </cell>
          <cell r="L429">
            <v>23317</v>
          </cell>
          <cell r="M429">
            <v>23317</v>
          </cell>
          <cell r="N429">
            <v>23317</v>
          </cell>
          <cell r="O429">
            <v>23317</v>
          </cell>
          <cell r="P429">
            <v>23317</v>
          </cell>
          <cell r="Q429">
            <v>23313</v>
          </cell>
        </row>
        <row r="430">
          <cell r="B430" t="str">
            <v>30315063404</v>
          </cell>
          <cell r="C430" t="str">
            <v>30315</v>
          </cell>
          <cell r="D430">
            <v>3404</v>
          </cell>
          <cell r="E430">
            <v>19600</v>
          </cell>
          <cell r="F430">
            <v>1633</v>
          </cell>
          <cell r="G430">
            <v>1633</v>
          </cell>
          <cell r="H430">
            <v>1633</v>
          </cell>
          <cell r="I430">
            <v>1633</v>
          </cell>
          <cell r="J430">
            <v>1633</v>
          </cell>
          <cell r="K430">
            <v>1633</v>
          </cell>
          <cell r="L430">
            <v>1633</v>
          </cell>
          <cell r="M430">
            <v>1633</v>
          </cell>
          <cell r="N430">
            <v>1633</v>
          </cell>
          <cell r="O430">
            <v>1633</v>
          </cell>
          <cell r="P430">
            <v>1633</v>
          </cell>
          <cell r="Q430">
            <v>1637</v>
          </cell>
        </row>
        <row r="431">
          <cell r="B431" t="str">
            <v>30315063419</v>
          </cell>
          <cell r="C431" t="str">
            <v>30315</v>
          </cell>
          <cell r="D431">
            <v>3419</v>
          </cell>
          <cell r="E431">
            <v>43300</v>
          </cell>
          <cell r="F431">
            <v>3608</v>
          </cell>
          <cell r="G431">
            <v>3608</v>
          </cell>
          <cell r="H431">
            <v>3608</v>
          </cell>
          <cell r="I431">
            <v>3608</v>
          </cell>
          <cell r="J431">
            <v>3608</v>
          </cell>
          <cell r="K431">
            <v>3608</v>
          </cell>
          <cell r="L431">
            <v>3608</v>
          </cell>
          <cell r="M431">
            <v>3608</v>
          </cell>
          <cell r="N431">
            <v>3608</v>
          </cell>
          <cell r="O431">
            <v>3608</v>
          </cell>
          <cell r="P431">
            <v>3608</v>
          </cell>
          <cell r="Q431">
            <v>3612</v>
          </cell>
        </row>
        <row r="432">
          <cell r="B432" t="str">
            <v>30316031302</v>
          </cell>
          <cell r="C432" t="str">
            <v>30316</v>
          </cell>
          <cell r="D432">
            <v>1302</v>
          </cell>
          <cell r="E432">
            <v>134000</v>
          </cell>
          <cell r="F432">
            <v>11167</v>
          </cell>
          <cell r="G432">
            <v>11167</v>
          </cell>
          <cell r="H432">
            <v>11167</v>
          </cell>
          <cell r="I432">
            <v>11167</v>
          </cell>
          <cell r="J432">
            <v>11167</v>
          </cell>
          <cell r="K432">
            <v>11167</v>
          </cell>
          <cell r="L432">
            <v>11167</v>
          </cell>
          <cell r="M432">
            <v>11167</v>
          </cell>
          <cell r="N432">
            <v>11167</v>
          </cell>
          <cell r="O432">
            <v>11167</v>
          </cell>
          <cell r="P432">
            <v>11167</v>
          </cell>
          <cell r="Q432">
            <v>11163</v>
          </cell>
        </row>
        <row r="433">
          <cell r="B433" t="str">
            <v>30316032103</v>
          </cell>
          <cell r="C433" t="str">
            <v>30316</v>
          </cell>
          <cell r="D433">
            <v>2103</v>
          </cell>
          <cell r="E433">
            <v>47100</v>
          </cell>
          <cell r="F433">
            <v>3925</v>
          </cell>
          <cell r="G433">
            <v>3925</v>
          </cell>
          <cell r="H433">
            <v>3925</v>
          </cell>
          <cell r="I433">
            <v>3925</v>
          </cell>
          <cell r="J433">
            <v>3925</v>
          </cell>
          <cell r="K433">
            <v>3925</v>
          </cell>
          <cell r="L433">
            <v>3925</v>
          </cell>
          <cell r="M433">
            <v>3925</v>
          </cell>
          <cell r="N433">
            <v>3925</v>
          </cell>
          <cell r="O433">
            <v>3925</v>
          </cell>
          <cell r="P433">
            <v>3925</v>
          </cell>
          <cell r="Q433">
            <v>3925</v>
          </cell>
        </row>
        <row r="434">
          <cell r="B434" t="str">
            <v>30316032201</v>
          </cell>
          <cell r="C434" t="str">
            <v>30316</v>
          </cell>
          <cell r="D434">
            <v>2201</v>
          </cell>
          <cell r="E434">
            <v>6500</v>
          </cell>
          <cell r="F434">
            <v>542</v>
          </cell>
          <cell r="G434">
            <v>542</v>
          </cell>
          <cell r="H434">
            <v>542</v>
          </cell>
          <cell r="I434">
            <v>542</v>
          </cell>
          <cell r="J434">
            <v>542</v>
          </cell>
          <cell r="K434">
            <v>542</v>
          </cell>
          <cell r="L434">
            <v>542</v>
          </cell>
          <cell r="M434">
            <v>542</v>
          </cell>
          <cell r="N434">
            <v>542</v>
          </cell>
          <cell r="O434">
            <v>542</v>
          </cell>
          <cell r="P434">
            <v>542</v>
          </cell>
          <cell r="Q434">
            <v>538</v>
          </cell>
        </row>
        <row r="435">
          <cell r="B435" t="str">
            <v>30316032202</v>
          </cell>
          <cell r="C435" t="str">
            <v>30316</v>
          </cell>
          <cell r="D435">
            <v>2202</v>
          </cell>
          <cell r="E435">
            <v>179389</v>
          </cell>
          <cell r="F435">
            <v>14949</v>
          </cell>
          <cell r="G435">
            <v>14949</v>
          </cell>
          <cell r="H435">
            <v>14949</v>
          </cell>
          <cell r="I435">
            <v>14949</v>
          </cell>
          <cell r="J435">
            <v>14949</v>
          </cell>
          <cell r="K435">
            <v>14949</v>
          </cell>
          <cell r="L435">
            <v>14949</v>
          </cell>
          <cell r="M435">
            <v>14949</v>
          </cell>
          <cell r="N435">
            <v>14949</v>
          </cell>
          <cell r="O435">
            <v>14949</v>
          </cell>
          <cell r="P435">
            <v>14949</v>
          </cell>
          <cell r="Q435">
            <v>14950</v>
          </cell>
        </row>
        <row r="436">
          <cell r="B436" t="str">
            <v>30316032207</v>
          </cell>
          <cell r="C436" t="str">
            <v>30316</v>
          </cell>
          <cell r="D436">
            <v>2207</v>
          </cell>
          <cell r="E436">
            <v>29244</v>
          </cell>
          <cell r="F436">
            <v>2437</v>
          </cell>
          <cell r="G436">
            <v>2437</v>
          </cell>
          <cell r="H436">
            <v>2437</v>
          </cell>
          <cell r="I436">
            <v>2437</v>
          </cell>
          <cell r="J436">
            <v>2437</v>
          </cell>
          <cell r="K436">
            <v>2437</v>
          </cell>
          <cell r="L436">
            <v>2437</v>
          </cell>
          <cell r="M436">
            <v>2437</v>
          </cell>
          <cell r="N436">
            <v>2437</v>
          </cell>
          <cell r="O436">
            <v>2437</v>
          </cell>
          <cell r="P436">
            <v>2437</v>
          </cell>
          <cell r="Q436">
            <v>2437</v>
          </cell>
        </row>
        <row r="437">
          <cell r="B437" t="str">
            <v>30316032208</v>
          </cell>
          <cell r="C437" t="str">
            <v>30316</v>
          </cell>
          <cell r="D437">
            <v>2208</v>
          </cell>
          <cell r="E437">
            <v>11013</v>
          </cell>
          <cell r="F437">
            <v>918</v>
          </cell>
          <cell r="G437">
            <v>918</v>
          </cell>
          <cell r="H437">
            <v>918</v>
          </cell>
          <cell r="I437">
            <v>918</v>
          </cell>
          <cell r="J437">
            <v>918</v>
          </cell>
          <cell r="K437">
            <v>918</v>
          </cell>
          <cell r="L437">
            <v>918</v>
          </cell>
          <cell r="M437">
            <v>918</v>
          </cell>
          <cell r="N437">
            <v>918</v>
          </cell>
          <cell r="O437">
            <v>918</v>
          </cell>
          <cell r="P437">
            <v>918</v>
          </cell>
          <cell r="Q437">
            <v>915</v>
          </cell>
        </row>
        <row r="438">
          <cell r="B438" t="str">
            <v>30316032306</v>
          </cell>
          <cell r="C438" t="str">
            <v>30316</v>
          </cell>
          <cell r="D438">
            <v>2306</v>
          </cell>
          <cell r="E438">
            <v>11300</v>
          </cell>
          <cell r="F438">
            <v>942</v>
          </cell>
          <cell r="G438">
            <v>942</v>
          </cell>
          <cell r="H438">
            <v>942</v>
          </cell>
          <cell r="I438">
            <v>942</v>
          </cell>
          <cell r="J438">
            <v>942</v>
          </cell>
          <cell r="K438">
            <v>942</v>
          </cell>
          <cell r="L438">
            <v>942</v>
          </cell>
          <cell r="M438">
            <v>942</v>
          </cell>
          <cell r="N438">
            <v>942</v>
          </cell>
          <cell r="O438">
            <v>942</v>
          </cell>
          <cell r="P438">
            <v>942</v>
          </cell>
          <cell r="Q438">
            <v>938</v>
          </cell>
        </row>
        <row r="439">
          <cell r="B439" t="str">
            <v>30316032701</v>
          </cell>
          <cell r="C439" t="str">
            <v>30316</v>
          </cell>
          <cell r="D439">
            <v>2701</v>
          </cell>
          <cell r="E439">
            <v>156000</v>
          </cell>
          <cell r="F439">
            <v>13000</v>
          </cell>
          <cell r="G439">
            <v>13000</v>
          </cell>
          <cell r="H439">
            <v>13000</v>
          </cell>
          <cell r="I439">
            <v>13000</v>
          </cell>
          <cell r="J439">
            <v>13000</v>
          </cell>
          <cell r="K439">
            <v>13000</v>
          </cell>
          <cell r="L439">
            <v>13000</v>
          </cell>
          <cell r="M439">
            <v>13000</v>
          </cell>
          <cell r="N439">
            <v>13000</v>
          </cell>
          <cell r="O439">
            <v>13000</v>
          </cell>
          <cell r="P439">
            <v>13000</v>
          </cell>
          <cell r="Q439">
            <v>13000</v>
          </cell>
        </row>
        <row r="440">
          <cell r="B440" t="str">
            <v>30316032702</v>
          </cell>
          <cell r="C440" t="str">
            <v>30316</v>
          </cell>
          <cell r="D440">
            <v>2702</v>
          </cell>
          <cell r="E440">
            <v>14100</v>
          </cell>
          <cell r="F440">
            <v>1175</v>
          </cell>
          <cell r="G440">
            <v>1175</v>
          </cell>
          <cell r="H440">
            <v>1175</v>
          </cell>
          <cell r="I440">
            <v>1175</v>
          </cell>
          <cell r="J440">
            <v>1175</v>
          </cell>
          <cell r="K440">
            <v>1175</v>
          </cell>
          <cell r="L440">
            <v>1175</v>
          </cell>
          <cell r="M440">
            <v>1175</v>
          </cell>
          <cell r="N440">
            <v>1175</v>
          </cell>
          <cell r="O440">
            <v>1175</v>
          </cell>
          <cell r="P440">
            <v>1175</v>
          </cell>
          <cell r="Q440">
            <v>1175</v>
          </cell>
        </row>
        <row r="441">
          <cell r="B441" t="str">
            <v>30316032705</v>
          </cell>
          <cell r="C441" t="str">
            <v>30316</v>
          </cell>
          <cell r="D441">
            <v>2705</v>
          </cell>
          <cell r="E441">
            <v>27650</v>
          </cell>
          <cell r="F441">
            <v>2304</v>
          </cell>
          <cell r="G441">
            <v>2304</v>
          </cell>
          <cell r="H441">
            <v>2304</v>
          </cell>
          <cell r="I441">
            <v>2304</v>
          </cell>
          <cell r="J441">
            <v>2304</v>
          </cell>
          <cell r="K441">
            <v>2304</v>
          </cell>
          <cell r="L441">
            <v>2304</v>
          </cell>
          <cell r="M441">
            <v>2304</v>
          </cell>
          <cell r="N441">
            <v>2304</v>
          </cell>
          <cell r="O441">
            <v>2304</v>
          </cell>
          <cell r="P441">
            <v>2304</v>
          </cell>
          <cell r="Q441">
            <v>2306</v>
          </cell>
        </row>
        <row r="442">
          <cell r="B442" t="str">
            <v>30316032800</v>
          </cell>
          <cell r="C442" t="str">
            <v>30316</v>
          </cell>
          <cell r="D442">
            <v>2800</v>
          </cell>
          <cell r="E442">
            <v>96300</v>
          </cell>
          <cell r="F442">
            <v>8025</v>
          </cell>
          <cell r="G442">
            <v>8025</v>
          </cell>
          <cell r="H442">
            <v>8025</v>
          </cell>
          <cell r="I442">
            <v>8025</v>
          </cell>
          <cell r="J442">
            <v>8025</v>
          </cell>
          <cell r="K442">
            <v>8025</v>
          </cell>
          <cell r="L442">
            <v>8025</v>
          </cell>
          <cell r="M442">
            <v>8025</v>
          </cell>
          <cell r="N442">
            <v>8025</v>
          </cell>
          <cell r="O442">
            <v>8025</v>
          </cell>
          <cell r="P442">
            <v>8025</v>
          </cell>
          <cell r="Q442">
            <v>8025</v>
          </cell>
        </row>
        <row r="443">
          <cell r="B443" t="str">
            <v>30316032900</v>
          </cell>
          <cell r="C443" t="str">
            <v>30316</v>
          </cell>
          <cell r="D443">
            <v>2900</v>
          </cell>
          <cell r="E443">
            <v>53550</v>
          </cell>
          <cell r="F443">
            <v>4463</v>
          </cell>
          <cell r="G443">
            <v>4463</v>
          </cell>
          <cell r="H443">
            <v>4463</v>
          </cell>
          <cell r="I443">
            <v>4463</v>
          </cell>
          <cell r="J443">
            <v>4463</v>
          </cell>
          <cell r="K443">
            <v>4463</v>
          </cell>
          <cell r="L443">
            <v>4463</v>
          </cell>
          <cell r="M443">
            <v>4463</v>
          </cell>
          <cell r="N443">
            <v>4463</v>
          </cell>
          <cell r="O443">
            <v>4463</v>
          </cell>
          <cell r="P443">
            <v>4463</v>
          </cell>
          <cell r="Q443">
            <v>4457</v>
          </cell>
        </row>
        <row r="444">
          <cell r="B444" t="str">
            <v>30316032907</v>
          </cell>
          <cell r="C444" t="str">
            <v>30316</v>
          </cell>
          <cell r="D444">
            <v>2907</v>
          </cell>
          <cell r="E444">
            <v>63800</v>
          </cell>
          <cell r="F444">
            <v>5317</v>
          </cell>
          <cell r="G444">
            <v>5317</v>
          </cell>
          <cell r="H444">
            <v>5317</v>
          </cell>
          <cell r="I444">
            <v>5317</v>
          </cell>
          <cell r="J444">
            <v>5317</v>
          </cell>
          <cell r="K444">
            <v>5317</v>
          </cell>
          <cell r="L444">
            <v>5317</v>
          </cell>
          <cell r="M444">
            <v>5317</v>
          </cell>
          <cell r="N444">
            <v>5317</v>
          </cell>
          <cell r="O444">
            <v>5317</v>
          </cell>
          <cell r="P444">
            <v>5317</v>
          </cell>
          <cell r="Q444">
            <v>5313</v>
          </cell>
        </row>
        <row r="445">
          <cell r="B445" t="str">
            <v>30316032908</v>
          </cell>
          <cell r="C445" t="str">
            <v>30316</v>
          </cell>
          <cell r="D445">
            <v>2908</v>
          </cell>
          <cell r="E445">
            <v>36800</v>
          </cell>
          <cell r="F445">
            <v>3067</v>
          </cell>
          <cell r="G445">
            <v>3067</v>
          </cell>
          <cell r="H445">
            <v>3067</v>
          </cell>
          <cell r="I445">
            <v>3067</v>
          </cell>
          <cell r="J445">
            <v>3067</v>
          </cell>
          <cell r="K445">
            <v>3067</v>
          </cell>
          <cell r="L445">
            <v>3067</v>
          </cell>
          <cell r="M445">
            <v>3067</v>
          </cell>
          <cell r="N445">
            <v>3067</v>
          </cell>
          <cell r="O445">
            <v>3067</v>
          </cell>
          <cell r="P445">
            <v>3067</v>
          </cell>
          <cell r="Q445">
            <v>3063</v>
          </cell>
        </row>
        <row r="446">
          <cell r="B446" t="str">
            <v>30316033101</v>
          </cell>
          <cell r="C446" t="str">
            <v>30316</v>
          </cell>
          <cell r="D446">
            <v>3101</v>
          </cell>
          <cell r="E446">
            <v>63400</v>
          </cell>
          <cell r="F446">
            <v>5283</v>
          </cell>
          <cell r="G446">
            <v>5283</v>
          </cell>
          <cell r="H446">
            <v>5283</v>
          </cell>
          <cell r="I446">
            <v>5283</v>
          </cell>
          <cell r="J446">
            <v>5283</v>
          </cell>
          <cell r="K446">
            <v>5283</v>
          </cell>
          <cell r="L446">
            <v>5283</v>
          </cell>
          <cell r="M446">
            <v>5283</v>
          </cell>
          <cell r="N446">
            <v>5283</v>
          </cell>
          <cell r="O446">
            <v>5283</v>
          </cell>
          <cell r="P446">
            <v>5283</v>
          </cell>
          <cell r="Q446">
            <v>5287</v>
          </cell>
        </row>
        <row r="447">
          <cell r="B447" t="str">
            <v>30316033103</v>
          </cell>
          <cell r="C447" t="str">
            <v>30316</v>
          </cell>
          <cell r="D447">
            <v>3103</v>
          </cell>
          <cell r="E447">
            <v>76100</v>
          </cell>
          <cell r="F447">
            <v>6342</v>
          </cell>
          <cell r="G447">
            <v>6342</v>
          </cell>
          <cell r="H447">
            <v>6342</v>
          </cell>
          <cell r="I447">
            <v>6342</v>
          </cell>
          <cell r="J447">
            <v>6342</v>
          </cell>
          <cell r="K447">
            <v>6342</v>
          </cell>
          <cell r="L447">
            <v>6342</v>
          </cell>
          <cell r="M447">
            <v>6342</v>
          </cell>
          <cell r="N447">
            <v>6342</v>
          </cell>
          <cell r="O447">
            <v>6342</v>
          </cell>
          <cell r="P447">
            <v>6342</v>
          </cell>
          <cell r="Q447">
            <v>6338</v>
          </cell>
        </row>
        <row r="448">
          <cell r="B448" t="str">
            <v>30316033302</v>
          </cell>
          <cell r="C448" t="str">
            <v>30316</v>
          </cell>
          <cell r="D448">
            <v>3302</v>
          </cell>
          <cell r="E448">
            <v>346800</v>
          </cell>
          <cell r="F448">
            <v>28900</v>
          </cell>
          <cell r="G448">
            <v>28900</v>
          </cell>
          <cell r="H448">
            <v>28900</v>
          </cell>
          <cell r="I448">
            <v>28900</v>
          </cell>
          <cell r="J448">
            <v>28900</v>
          </cell>
          <cell r="K448">
            <v>28900</v>
          </cell>
          <cell r="L448">
            <v>28900</v>
          </cell>
          <cell r="M448">
            <v>28900</v>
          </cell>
          <cell r="N448">
            <v>28900</v>
          </cell>
          <cell r="O448">
            <v>28900</v>
          </cell>
          <cell r="P448">
            <v>28900</v>
          </cell>
          <cell r="Q448">
            <v>28900</v>
          </cell>
        </row>
        <row r="449">
          <cell r="B449" t="str">
            <v>30316033303</v>
          </cell>
          <cell r="C449" t="str">
            <v>30316</v>
          </cell>
          <cell r="D449">
            <v>3303</v>
          </cell>
          <cell r="E449">
            <v>24900</v>
          </cell>
          <cell r="F449">
            <v>2075</v>
          </cell>
          <cell r="G449">
            <v>2075</v>
          </cell>
          <cell r="H449">
            <v>2075</v>
          </cell>
          <cell r="I449">
            <v>2075</v>
          </cell>
          <cell r="J449">
            <v>2075</v>
          </cell>
          <cell r="K449">
            <v>2075</v>
          </cell>
          <cell r="L449">
            <v>2075</v>
          </cell>
          <cell r="M449">
            <v>2075</v>
          </cell>
          <cell r="N449">
            <v>2075</v>
          </cell>
          <cell r="O449">
            <v>2075</v>
          </cell>
          <cell r="P449">
            <v>2075</v>
          </cell>
          <cell r="Q449">
            <v>2075</v>
          </cell>
        </row>
        <row r="450">
          <cell r="B450" t="str">
            <v>30316033404</v>
          </cell>
          <cell r="C450" t="str">
            <v>30316</v>
          </cell>
          <cell r="D450">
            <v>3404</v>
          </cell>
          <cell r="E450">
            <v>7700</v>
          </cell>
          <cell r="F450">
            <v>642</v>
          </cell>
          <cell r="G450">
            <v>642</v>
          </cell>
          <cell r="H450">
            <v>642</v>
          </cell>
          <cell r="I450">
            <v>642</v>
          </cell>
          <cell r="J450">
            <v>642</v>
          </cell>
          <cell r="K450">
            <v>642</v>
          </cell>
          <cell r="L450">
            <v>642</v>
          </cell>
          <cell r="M450">
            <v>642</v>
          </cell>
          <cell r="N450">
            <v>642</v>
          </cell>
          <cell r="O450">
            <v>642</v>
          </cell>
          <cell r="P450">
            <v>642</v>
          </cell>
          <cell r="Q450">
            <v>638</v>
          </cell>
        </row>
        <row r="451">
          <cell r="B451" t="str">
            <v>30317031302</v>
          </cell>
          <cell r="C451" t="str">
            <v>30317</v>
          </cell>
          <cell r="D451">
            <v>1302</v>
          </cell>
          <cell r="E451">
            <v>1320000</v>
          </cell>
          <cell r="F451">
            <v>110000</v>
          </cell>
          <cell r="G451">
            <v>110000</v>
          </cell>
          <cell r="H451">
            <v>110000</v>
          </cell>
          <cell r="I451">
            <v>110000</v>
          </cell>
          <cell r="J451">
            <v>110000</v>
          </cell>
          <cell r="K451">
            <v>110000</v>
          </cell>
          <cell r="L451">
            <v>110000</v>
          </cell>
          <cell r="M451">
            <v>110000</v>
          </cell>
          <cell r="N451">
            <v>110000</v>
          </cell>
          <cell r="O451">
            <v>110000</v>
          </cell>
          <cell r="P451">
            <v>110000</v>
          </cell>
          <cell r="Q451">
            <v>110000</v>
          </cell>
        </row>
        <row r="452">
          <cell r="B452" t="str">
            <v>30317032103</v>
          </cell>
          <cell r="C452" t="str">
            <v>30317</v>
          </cell>
          <cell r="D452">
            <v>2103</v>
          </cell>
          <cell r="E452">
            <v>82900</v>
          </cell>
          <cell r="F452">
            <v>6908</v>
          </cell>
          <cell r="G452">
            <v>6908</v>
          </cell>
          <cell r="H452">
            <v>6908</v>
          </cell>
          <cell r="I452">
            <v>6908</v>
          </cell>
          <cell r="J452">
            <v>6908</v>
          </cell>
          <cell r="K452">
            <v>6908</v>
          </cell>
          <cell r="L452">
            <v>6908</v>
          </cell>
          <cell r="M452">
            <v>6908</v>
          </cell>
          <cell r="N452">
            <v>6908</v>
          </cell>
          <cell r="O452">
            <v>6908</v>
          </cell>
          <cell r="P452">
            <v>6908</v>
          </cell>
          <cell r="Q452">
            <v>6912</v>
          </cell>
        </row>
        <row r="453">
          <cell r="B453" t="str">
            <v>30317032202</v>
          </cell>
          <cell r="C453" t="str">
            <v>30317</v>
          </cell>
          <cell r="D453">
            <v>2202</v>
          </cell>
          <cell r="E453">
            <v>58360</v>
          </cell>
          <cell r="F453">
            <v>4863</v>
          </cell>
          <cell r="G453">
            <v>4863</v>
          </cell>
          <cell r="H453">
            <v>4863</v>
          </cell>
          <cell r="I453">
            <v>4863</v>
          </cell>
          <cell r="J453">
            <v>4863</v>
          </cell>
          <cell r="K453">
            <v>4863</v>
          </cell>
          <cell r="L453">
            <v>4863</v>
          </cell>
          <cell r="M453">
            <v>4863</v>
          </cell>
          <cell r="N453">
            <v>4863</v>
          </cell>
          <cell r="O453">
            <v>4863</v>
          </cell>
          <cell r="P453">
            <v>4863</v>
          </cell>
          <cell r="Q453">
            <v>4867</v>
          </cell>
        </row>
        <row r="454">
          <cell r="B454" t="str">
            <v>30317032207</v>
          </cell>
          <cell r="C454" t="str">
            <v>30317</v>
          </cell>
          <cell r="D454">
            <v>2207</v>
          </cell>
          <cell r="E454">
            <v>37065</v>
          </cell>
          <cell r="F454">
            <v>3089</v>
          </cell>
          <cell r="G454">
            <v>3089</v>
          </cell>
          <cell r="H454">
            <v>3089</v>
          </cell>
          <cell r="I454">
            <v>3089</v>
          </cell>
          <cell r="J454">
            <v>3089</v>
          </cell>
          <cell r="K454">
            <v>3089</v>
          </cell>
          <cell r="L454">
            <v>3089</v>
          </cell>
          <cell r="M454">
            <v>3089</v>
          </cell>
          <cell r="N454">
            <v>3089</v>
          </cell>
          <cell r="O454">
            <v>3089</v>
          </cell>
          <cell r="P454">
            <v>3089</v>
          </cell>
          <cell r="Q454">
            <v>3086</v>
          </cell>
        </row>
        <row r="455">
          <cell r="B455" t="str">
            <v>30317032208</v>
          </cell>
          <cell r="C455" t="str">
            <v>30317</v>
          </cell>
          <cell r="D455">
            <v>2208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</row>
        <row r="456">
          <cell r="B456" t="str">
            <v>30317032306</v>
          </cell>
          <cell r="C456" t="str">
            <v>30317</v>
          </cell>
          <cell r="D456">
            <v>2306</v>
          </cell>
          <cell r="E456">
            <v>216000</v>
          </cell>
          <cell r="F456">
            <v>18000</v>
          </cell>
          <cell r="G456">
            <v>18000</v>
          </cell>
          <cell r="H456">
            <v>18000</v>
          </cell>
          <cell r="I456">
            <v>18000</v>
          </cell>
          <cell r="J456">
            <v>18000</v>
          </cell>
          <cell r="K456">
            <v>18000</v>
          </cell>
          <cell r="L456">
            <v>18000</v>
          </cell>
          <cell r="M456">
            <v>18000</v>
          </cell>
          <cell r="N456">
            <v>18000</v>
          </cell>
          <cell r="O456">
            <v>18000</v>
          </cell>
          <cell r="P456">
            <v>18000</v>
          </cell>
          <cell r="Q456">
            <v>18000</v>
          </cell>
        </row>
        <row r="457">
          <cell r="B457" t="str">
            <v>30317032701</v>
          </cell>
          <cell r="C457" t="str">
            <v>30317</v>
          </cell>
          <cell r="D457">
            <v>2701</v>
          </cell>
          <cell r="E457">
            <v>569800</v>
          </cell>
          <cell r="F457">
            <v>47483</v>
          </cell>
          <cell r="G457">
            <v>47483</v>
          </cell>
          <cell r="H457">
            <v>47483</v>
          </cell>
          <cell r="I457">
            <v>47483</v>
          </cell>
          <cell r="J457">
            <v>47483</v>
          </cell>
          <cell r="K457">
            <v>47483</v>
          </cell>
          <cell r="L457">
            <v>47483</v>
          </cell>
          <cell r="M457">
            <v>47483</v>
          </cell>
          <cell r="N457">
            <v>47483</v>
          </cell>
          <cell r="O457">
            <v>47483</v>
          </cell>
          <cell r="P457">
            <v>47483</v>
          </cell>
          <cell r="Q457">
            <v>47487</v>
          </cell>
        </row>
        <row r="458">
          <cell r="B458" t="str">
            <v>30317032702</v>
          </cell>
          <cell r="C458" t="str">
            <v>30317</v>
          </cell>
          <cell r="D458">
            <v>2702</v>
          </cell>
          <cell r="E458">
            <v>20000</v>
          </cell>
          <cell r="F458">
            <v>0</v>
          </cell>
          <cell r="G458">
            <v>4000</v>
          </cell>
          <cell r="H458">
            <v>4000</v>
          </cell>
          <cell r="I458">
            <v>4000</v>
          </cell>
          <cell r="J458">
            <v>0</v>
          </cell>
          <cell r="K458">
            <v>4000</v>
          </cell>
          <cell r="L458">
            <v>0</v>
          </cell>
          <cell r="M458">
            <v>2000</v>
          </cell>
          <cell r="N458">
            <v>2000</v>
          </cell>
          <cell r="O458">
            <v>0</v>
          </cell>
          <cell r="P458">
            <v>0</v>
          </cell>
          <cell r="Q458">
            <v>0</v>
          </cell>
        </row>
        <row r="459">
          <cell r="B459" t="str">
            <v>30317032704</v>
          </cell>
          <cell r="C459" t="str">
            <v>30317</v>
          </cell>
          <cell r="D459">
            <v>2704</v>
          </cell>
          <cell r="E459">
            <v>138600</v>
          </cell>
          <cell r="F459">
            <v>11550</v>
          </cell>
          <cell r="G459">
            <v>11550</v>
          </cell>
          <cell r="H459">
            <v>11550</v>
          </cell>
          <cell r="I459">
            <v>11550</v>
          </cell>
          <cell r="J459">
            <v>11550</v>
          </cell>
          <cell r="K459">
            <v>11550</v>
          </cell>
          <cell r="L459">
            <v>11550</v>
          </cell>
          <cell r="M459">
            <v>11550</v>
          </cell>
          <cell r="N459">
            <v>11550</v>
          </cell>
          <cell r="O459">
            <v>11550</v>
          </cell>
          <cell r="P459">
            <v>11550</v>
          </cell>
          <cell r="Q459">
            <v>11550</v>
          </cell>
        </row>
        <row r="460">
          <cell r="B460" t="str">
            <v>30317032705</v>
          </cell>
          <cell r="C460" t="str">
            <v>30317</v>
          </cell>
          <cell r="D460">
            <v>2705</v>
          </cell>
          <cell r="E460">
            <v>76000</v>
          </cell>
          <cell r="F460">
            <v>12000</v>
          </cell>
          <cell r="G460">
            <v>12000</v>
          </cell>
          <cell r="H460">
            <v>5500</v>
          </cell>
          <cell r="I460">
            <v>5000</v>
          </cell>
          <cell r="J460">
            <v>5500</v>
          </cell>
          <cell r="K460">
            <v>5500</v>
          </cell>
          <cell r="L460">
            <v>5000</v>
          </cell>
          <cell r="M460">
            <v>5000</v>
          </cell>
          <cell r="N460">
            <v>5000</v>
          </cell>
          <cell r="O460">
            <v>5500</v>
          </cell>
          <cell r="P460">
            <v>5000</v>
          </cell>
          <cell r="Q460">
            <v>5000</v>
          </cell>
        </row>
        <row r="461">
          <cell r="B461" t="str">
            <v>30317032708</v>
          </cell>
          <cell r="C461" t="str">
            <v>30317</v>
          </cell>
          <cell r="D461">
            <v>2708</v>
          </cell>
          <cell r="E461">
            <v>251700</v>
          </cell>
          <cell r="F461">
            <v>20000</v>
          </cell>
          <cell r="G461">
            <v>25850</v>
          </cell>
          <cell r="H461">
            <v>20000</v>
          </cell>
          <cell r="I461">
            <v>20000</v>
          </cell>
          <cell r="J461">
            <v>25850</v>
          </cell>
          <cell r="K461">
            <v>20000</v>
          </cell>
          <cell r="L461">
            <v>20000</v>
          </cell>
          <cell r="M461">
            <v>20000</v>
          </cell>
          <cell r="N461">
            <v>20000</v>
          </cell>
          <cell r="O461">
            <v>20000</v>
          </cell>
          <cell r="P461">
            <v>20000</v>
          </cell>
          <cell r="Q461">
            <v>20000</v>
          </cell>
        </row>
        <row r="462">
          <cell r="B462" t="str">
            <v>30317032800</v>
          </cell>
          <cell r="C462" t="str">
            <v>30317</v>
          </cell>
          <cell r="D462">
            <v>2800</v>
          </cell>
          <cell r="E462">
            <v>1435300</v>
          </cell>
          <cell r="F462">
            <v>119608</v>
          </cell>
          <cell r="G462">
            <v>119608</v>
          </cell>
          <cell r="H462">
            <v>119608</v>
          </cell>
          <cell r="I462">
            <v>119608</v>
          </cell>
          <cell r="J462">
            <v>119608</v>
          </cell>
          <cell r="K462">
            <v>119608</v>
          </cell>
          <cell r="L462">
            <v>119608</v>
          </cell>
          <cell r="M462">
            <v>119608</v>
          </cell>
          <cell r="N462">
            <v>119608</v>
          </cell>
          <cell r="O462">
            <v>119608</v>
          </cell>
          <cell r="P462">
            <v>119608</v>
          </cell>
          <cell r="Q462">
            <v>119612</v>
          </cell>
        </row>
        <row r="463">
          <cell r="B463" t="str">
            <v>30317032900</v>
          </cell>
          <cell r="C463" t="str">
            <v>30317</v>
          </cell>
          <cell r="D463">
            <v>2900</v>
          </cell>
          <cell r="E463">
            <v>512297</v>
          </cell>
          <cell r="F463">
            <v>42691</v>
          </cell>
          <cell r="G463">
            <v>42691</v>
          </cell>
          <cell r="H463">
            <v>42691</v>
          </cell>
          <cell r="I463">
            <v>42691</v>
          </cell>
          <cell r="J463">
            <v>42691</v>
          </cell>
          <cell r="K463">
            <v>42691</v>
          </cell>
          <cell r="L463">
            <v>42691</v>
          </cell>
          <cell r="M463">
            <v>42691</v>
          </cell>
          <cell r="N463">
            <v>42691</v>
          </cell>
          <cell r="O463">
            <v>42691</v>
          </cell>
          <cell r="P463">
            <v>42691</v>
          </cell>
          <cell r="Q463">
            <v>42696</v>
          </cell>
        </row>
        <row r="464">
          <cell r="B464" t="str">
            <v>30317032907</v>
          </cell>
          <cell r="C464" t="str">
            <v>30317</v>
          </cell>
          <cell r="D464">
            <v>2907</v>
          </cell>
          <cell r="E464">
            <v>200000</v>
          </cell>
          <cell r="F464">
            <v>16666</v>
          </cell>
          <cell r="G464">
            <v>16666</v>
          </cell>
          <cell r="H464">
            <v>16666</v>
          </cell>
          <cell r="I464">
            <v>16666</v>
          </cell>
          <cell r="J464">
            <v>16666</v>
          </cell>
          <cell r="K464">
            <v>16666</v>
          </cell>
          <cell r="L464">
            <v>16666</v>
          </cell>
          <cell r="M464">
            <v>16666</v>
          </cell>
          <cell r="N464">
            <v>16666</v>
          </cell>
          <cell r="O464">
            <v>16666</v>
          </cell>
          <cell r="P464">
            <v>16666</v>
          </cell>
          <cell r="Q464">
            <v>16674</v>
          </cell>
        </row>
        <row r="465">
          <cell r="B465" t="str">
            <v>30317032923</v>
          </cell>
          <cell r="C465" t="str">
            <v>30317</v>
          </cell>
          <cell r="D465">
            <v>2923</v>
          </cell>
          <cell r="E465">
            <v>2400000</v>
          </cell>
          <cell r="F465">
            <v>200000</v>
          </cell>
          <cell r="G465">
            <v>200000</v>
          </cell>
          <cell r="H465">
            <v>200000</v>
          </cell>
          <cell r="I465">
            <v>200000</v>
          </cell>
          <cell r="J465">
            <v>200000</v>
          </cell>
          <cell r="K465">
            <v>200000</v>
          </cell>
          <cell r="L465">
            <v>200000</v>
          </cell>
          <cell r="M465">
            <v>200000</v>
          </cell>
          <cell r="N465">
            <v>200000</v>
          </cell>
          <cell r="O465">
            <v>200000</v>
          </cell>
          <cell r="P465">
            <v>200000</v>
          </cell>
          <cell r="Q465">
            <v>200000</v>
          </cell>
        </row>
        <row r="466">
          <cell r="B466" t="str">
            <v>30317033101</v>
          </cell>
          <cell r="C466" t="str">
            <v>30317</v>
          </cell>
          <cell r="D466">
            <v>3101</v>
          </cell>
          <cell r="E466">
            <v>214800</v>
          </cell>
          <cell r="F466">
            <v>17900</v>
          </cell>
          <cell r="G466">
            <v>17900</v>
          </cell>
          <cell r="H466">
            <v>17900</v>
          </cell>
          <cell r="I466">
            <v>17900</v>
          </cell>
          <cell r="J466">
            <v>17900</v>
          </cell>
          <cell r="K466">
            <v>17900</v>
          </cell>
          <cell r="L466">
            <v>17900</v>
          </cell>
          <cell r="M466">
            <v>17900</v>
          </cell>
          <cell r="N466">
            <v>17900</v>
          </cell>
          <cell r="O466">
            <v>17900</v>
          </cell>
          <cell r="P466">
            <v>17900</v>
          </cell>
          <cell r="Q466">
            <v>17900</v>
          </cell>
        </row>
        <row r="467">
          <cell r="B467" t="str">
            <v>30317033103</v>
          </cell>
          <cell r="C467" t="str">
            <v>30317</v>
          </cell>
          <cell r="D467">
            <v>3103</v>
          </cell>
          <cell r="E467">
            <v>134946</v>
          </cell>
          <cell r="F467">
            <v>11245</v>
          </cell>
          <cell r="G467">
            <v>11245</v>
          </cell>
          <cell r="H467">
            <v>11245</v>
          </cell>
          <cell r="I467">
            <v>11245</v>
          </cell>
          <cell r="J467">
            <v>11245</v>
          </cell>
          <cell r="K467">
            <v>11245</v>
          </cell>
          <cell r="L467">
            <v>11245</v>
          </cell>
          <cell r="M467">
            <v>11245</v>
          </cell>
          <cell r="N467">
            <v>11245</v>
          </cell>
          <cell r="O467">
            <v>11245</v>
          </cell>
          <cell r="P467">
            <v>11245</v>
          </cell>
          <cell r="Q467">
            <v>11251</v>
          </cell>
        </row>
        <row r="468">
          <cell r="B468" t="str">
            <v>30317033114</v>
          </cell>
          <cell r="C468" t="str">
            <v>30317</v>
          </cell>
          <cell r="D468">
            <v>3114</v>
          </cell>
          <cell r="E468">
            <v>90000</v>
          </cell>
          <cell r="F468">
            <v>7500</v>
          </cell>
          <cell r="G468">
            <v>7500</v>
          </cell>
          <cell r="H468">
            <v>7500</v>
          </cell>
          <cell r="I468">
            <v>7500</v>
          </cell>
          <cell r="J468">
            <v>7500</v>
          </cell>
          <cell r="K468">
            <v>7500</v>
          </cell>
          <cell r="L468">
            <v>7500</v>
          </cell>
          <cell r="M468">
            <v>7500</v>
          </cell>
          <cell r="N468">
            <v>7500</v>
          </cell>
          <cell r="O468">
            <v>7500</v>
          </cell>
          <cell r="P468">
            <v>7500</v>
          </cell>
          <cell r="Q468">
            <v>7500</v>
          </cell>
        </row>
        <row r="469">
          <cell r="B469" t="str">
            <v>30317033302</v>
          </cell>
          <cell r="C469" t="str">
            <v>30317</v>
          </cell>
          <cell r="D469">
            <v>3302</v>
          </cell>
          <cell r="E469">
            <v>1381100</v>
          </cell>
          <cell r="F469">
            <v>115092</v>
          </cell>
          <cell r="G469">
            <v>115092</v>
          </cell>
          <cell r="H469">
            <v>115092</v>
          </cell>
          <cell r="I469">
            <v>115092</v>
          </cell>
          <cell r="J469">
            <v>115092</v>
          </cell>
          <cell r="K469">
            <v>115092</v>
          </cell>
          <cell r="L469">
            <v>115092</v>
          </cell>
          <cell r="M469">
            <v>115092</v>
          </cell>
          <cell r="N469">
            <v>115092</v>
          </cell>
          <cell r="O469">
            <v>115092</v>
          </cell>
          <cell r="P469">
            <v>115092</v>
          </cell>
          <cell r="Q469">
            <v>115088</v>
          </cell>
        </row>
        <row r="470">
          <cell r="B470" t="str">
            <v>30317033303</v>
          </cell>
          <cell r="C470" t="str">
            <v>30317</v>
          </cell>
          <cell r="D470">
            <v>3303</v>
          </cell>
          <cell r="E470">
            <v>909500</v>
          </cell>
          <cell r="F470">
            <v>75792</v>
          </cell>
          <cell r="G470">
            <v>75792</v>
          </cell>
          <cell r="H470">
            <v>75792</v>
          </cell>
          <cell r="I470">
            <v>75792</v>
          </cell>
          <cell r="J470">
            <v>75792</v>
          </cell>
          <cell r="K470">
            <v>75792</v>
          </cell>
          <cell r="L470">
            <v>75792</v>
          </cell>
          <cell r="M470">
            <v>75792</v>
          </cell>
          <cell r="N470">
            <v>75792</v>
          </cell>
          <cell r="O470">
            <v>75792</v>
          </cell>
          <cell r="P470">
            <v>75792</v>
          </cell>
          <cell r="Q470">
            <v>75788</v>
          </cell>
        </row>
        <row r="471">
          <cell r="B471" t="str">
            <v>30317033401</v>
          </cell>
          <cell r="C471" t="str">
            <v>30317</v>
          </cell>
          <cell r="D471">
            <v>3401</v>
          </cell>
          <cell r="E471">
            <v>700000</v>
          </cell>
          <cell r="F471">
            <v>0</v>
          </cell>
          <cell r="G471">
            <v>0</v>
          </cell>
          <cell r="H471">
            <v>400000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300000</v>
          </cell>
          <cell r="O471">
            <v>0</v>
          </cell>
          <cell r="P471">
            <v>0</v>
          </cell>
          <cell r="Q471">
            <v>0</v>
          </cell>
        </row>
        <row r="472">
          <cell r="B472" t="str">
            <v>30317033402</v>
          </cell>
          <cell r="C472" t="str">
            <v>30317</v>
          </cell>
          <cell r="D472">
            <v>3402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</row>
        <row r="473">
          <cell r="B473" t="str">
            <v>30317033404</v>
          </cell>
          <cell r="C473" t="str">
            <v>30317</v>
          </cell>
          <cell r="D473">
            <v>3404</v>
          </cell>
          <cell r="E473">
            <v>42000</v>
          </cell>
          <cell r="F473">
            <v>3500</v>
          </cell>
          <cell r="G473">
            <v>3500</v>
          </cell>
          <cell r="H473">
            <v>3500</v>
          </cell>
          <cell r="I473">
            <v>3500</v>
          </cell>
          <cell r="J473">
            <v>3500</v>
          </cell>
          <cell r="K473">
            <v>3500</v>
          </cell>
          <cell r="L473">
            <v>3500</v>
          </cell>
          <cell r="M473">
            <v>3500</v>
          </cell>
          <cell r="N473">
            <v>3500</v>
          </cell>
          <cell r="O473">
            <v>3500</v>
          </cell>
          <cell r="P473">
            <v>3500</v>
          </cell>
          <cell r="Q473">
            <v>3500</v>
          </cell>
        </row>
        <row r="474">
          <cell r="B474" t="str">
            <v>30317033405</v>
          </cell>
          <cell r="C474" t="str">
            <v>30317</v>
          </cell>
          <cell r="D474">
            <v>3405</v>
          </cell>
          <cell r="E474">
            <v>30000</v>
          </cell>
          <cell r="F474">
            <v>2500</v>
          </cell>
          <cell r="G474">
            <v>2500</v>
          </cell>
          <cell r="H474">
            <v>2500</v>
          </cell>
          <cell r="I474">
            <v>2500</v>
          </cell>
          <cell r="J474">
            <v>2500</v>
          </cell>
          <cell r="K474">
            <v>2500</v>
          </cell>
          <cell r="L474">
            <v>2500</v>
          </cell>
          <cell r="M474">
            <v>2500</v>
          </cell>
          <cell r="N474">
            <v>2500</v>
          </cell>
          <cell r="O474">
            <v>2500</v>
          </cell>
          <cell r="P474">
            <v>2500</v>
          </cell>
          <cell r="Q474">
            <v>2500</v>
          </cell>
        </row>
        <row r="475">
          <cell r="B475" t="str">
            <v>30317033407</v>
          </cell>
          <cell r="C475" t="str">
            <v>30317</v>
          </cell>
          <cell r="D475">
            <v>3407</v>
          </cell>
          <cell r="E475">
            <v>9360000</v>
          </cell>
          <cell r="F475">
            <v>780000</v>
          </cell>
          <cell r="G475">
            <v>780000</v>
          </cell>
          <cell r="H475">
            <v>780000</v>
          </cell>
          <cell r="I475">
            <v>780000</v>
          </cell>
          <cell r="J475">
            <v>780000</v>
          </cell>
          <cell r="K475">
            <v>780000</v>
          </cell>
          <cell r="L475">
            <v>780000</v>
          </cell>
          <cell r="M475">
            <v>780000</v>
          </cell>
          <cell r="N475">
            <v>780000</v>
          </cell>
          <cell r="O475">
            <v>780000</v>
          </cell>
          <cell r="P475">
            <v>780000</v>
          </cell>
          <cell r="Q475">
            <v>780000</v>
          </cell>
        </row>
        <row r="476">
          <cell r="B476" t="str">
            <v>30317033408</v>
          </cell>
          <cell r="C476" t="str">
            <v>30317</v>
          </cell>
          <cell r="D476">
            <v>3408</v>
          </cell>
          <cell r="E476">
            <v>2760000</v>
          </cell>
          <cell r="F476">
            <v>230000</v>
          </cell>
          <cell r="G476">
            <v>230000</v>
          </cell>
          <cell r="H476">
            <v>230000</v>
          </cell>
          <cell r="I476">
            <v>230000</v>
          </cell>
          <cell r="J476">
            <v>230000</v>
          </cell>
          <cell r="K476">
            <v>230000</v>
          </cell>
          <cell r="L476">
            <v>230000</v>
          </cell>
          <cell r="M476">
            <v>230000</v>
          </cell>
          <cell r="N476">
            <v>230000</v>
          </cell>
          <cell r="O476">
            <v>230000</v>
          </cell>
          <cell r="P476">
            <v>230000</v>
          </cell>
          <cell r="Q476">
            <v>230000</v>
          </cell>
        </row>
        <row r="477">
          <cell r="B477" t="str">
            <v>30317033409</v>
          </cell>
          <cell r="C477" t="str">
            <v>30317</v>
          </cell>
          <cell r="D477">
            <v>3409</v>
          </cell>
          <cell r="E477">
            <v>240000</v>
          </cell>
          <cell r="F477">
            <v>20000</v>
          </cell>
          <cell r="G477">
            <v>20000</v>
          </cell>
          <cell r="H477">
            <v>20000</v>
          </cell>
          <cell r="I477">
            <v>20000</v>
          </cell>
          <cell r="J477">
            <v>20000</v>
          </cell>
          <cell r="K477">
            <v>20000</v>
          </cell>
          <cell r="L477">
            <v>20000</v>
          </cell>
          <cell r="M477">
            <v>20000</v>
          </cell>
          <cell r="N477">
            <v>20000</v>
          </cell>
          <cell r="O477">
            <v>20000</v>
          </cell>
          <cell r="P477">
            <v>20000</v>
          </cell>
          <cell r="Q477">
            <v>20000</v>
          </cell>
        </row>
        <row r="478">
          <cell r="B478" t="str">
            <v>30317033416</v>
          </cell>
          <cell r="C478" t="str">
            <v>30317</v>
          </cell>
          <cell r="D478">
            <v>3416</v>
          </cell>
          <cell r="E478">
            <v>60000</v>
          </cell>
          <cell r="F478">
            <v>5000</v>
          </cell>
          <cell r="G478">
            <v>5000</v>
          </cell>
          <cell r="H478">
            <v>5000</v>
          </cell>
          <cell r="I478">
            <v>5000</v>
          </cell>
          <cell r="J478">
            <v>5000</v>
          </cell>
          <cell r="K478">
            <v>5000</v>
          </cell>
          <cell r="L478">
            <v>5000</v>
          </cell>
          <cell r="M478">
            <v>5000</v>
          </cell>
          <cell r="N478">
            <v>5000</v>
          </cell>
          <cell r="O478">
            <v>5000</v>
          </cell>
          <cell r="P478">
            <v>5000</v>
          </cell>
          <cell r="Q478">
            <v>5000</v>
          </cell>
        </row>
        <row r="479">
          <cell r="B479" t="str">
            <v>30317033418</v>
          </cell>
          <cell r="C479" t="str">
            <v>30317</v>
          </cell>
          <cell r="D479">
            <v>3418</v>
          </cell>
          <cell r="E479">
            <v>40000</v>
          </cell>
          <cell r="F479">
            <v>5000</v>
          </cell>
          <cell r="G479">
            <v>5000</v>
          </cell>
          <cell r="H479">
            <v>5000</v>
          </cell>
          <cell r="I479">
            <v>5000</v>
          </cell>
          <cell r="J479">
            <v>5000</v>
          </cell>
          <cell r="K479">
            <v>0</v>
          </cell>
          <cell r="L479">
            <v>5000</v>
          </cell>
          <cell r="M479">
            <v>0</v>
          </cell>
          <cell r="N479">
            <v>5000</v>
          </cell>
          <cell r="O479">
            <v>5000</v>
          </cell>
          <cell r="P479">
            <v>0</v>
          </cell>
          <cell r="Q479">
            <v>0</v>
          </cell>
        </row>
        <row r="480">
          <cell r="B480" t="str">
            <v>30317033421</v>
          </cell>
          <cell r="C480" t="str">
            <v>30317</v>
          </cell>
          <cell r="D480">
            <v>3421</v>
          </cell>
          <cell r="E480">
            <v>35000</v>
          </cell>
          <cell r="F480">
            <v>5000</v>
          </cell>
          <cell r="G480">
            <v>2000</v>
          </cell>
          <cell r="H480">
            <v>5000</v>
          </cell>
          <cell r="I480">
            <v>0</v>
          </cell>
          <cell r="J480">
            <v>5000</v>
          </cell>
          <cell r="K480">
            <v>2000</v>
          </cell>
          <cell r="L480">
            <v>5000</v>
          </cell>
          <cell r="M480">
            <v>5000</v>
          </cell>
          <cell r="N480">
            <v>2000</v>
          </cell>
          <cell r="O480">
            <v>2000</v>
          </cell>
          <cell r="P480">
            <v>1000</v>
          </cell>
          <cell r="Q480">
            <v>1000</v>
          </cell>
        </row>
        <row r="481">
          <cell r="B481" t="str">
            <v>30318031302</v>
          </cell>
          <cell r="C481" t="str">
            <v>30318</v>
          </cell>
          <cell r="D481">
            <v>1302</v>
          </cell>
          <cell r="E481">
            <v>2112000</v>
          </cell>
          <cell r="F481">
            <v>176000</v>
          </cell>
          <cell r="G481">
            <v>176000</v>
          </cell>
          <cell r="H481">
            <v>176000</v>
          </cell>
          <cell r="I481">
            <v>176000</v>
          </cell>
          <cell r="J481">
            <v>176000</v>
          </cell>
          <cell r="K481">
            <v>176000</v>
          </cell>
          <cell r="L481">
            <v>176000</v>
          </cell>
          <cell r="M481">
            <v>176000</v>
          </cell>
          <cell r="N481">
            <v>176000</v>
          </cell>
          <cell r="O481">
            <v>176000</v>
          </cell>
          <cell r="P481">
            <v>176000</v>
          </cell>
          <cell r="Q481">
            <v>176000</v>
          </cell>
        </row>
        <row r="482">
          <cell r="B482" t="str">
            <v>30318032103</v>
          </cell>
          <cell r="C482" t="str">
            <v>30318</v>
          </cell>
          <cell r="D482">
            <v>2103</v>
          </cell>
          <cell r="E482">
            <v>68100</v>
          </cell>
          <cell r="F482">
            <v>5675</v>
          </cell>
          <cell r="G482">
            <v>5675</v>
          </cell>
          <cell r="H482">
            <v>5675</v>
          </cell>
          <cell r="I482">
            <v>5675</v>
          </cell>
          <cell r="J482">
            <v>5675</v>
          </cell>
          <cell r="K482">
            <v>5675</v>
          </cell>
          <cell r="L482">
            <v>5675</v>
          </cell>
          <cell r="M482">
            <v>5675</v>
          </cell>
          <cell r="N482">
            <v>5675</v>
          </cell>
          <cell r="O482">
            <v>5675</v>
          </cell>
          <cell r="P482">
            <v>5675</v>
          </cell>
          <cell r="Q482">
            <v>5675</v>
          </cell>
        </row>
        <row r="483">
          <cell r="B483" t="str">
            <v>30318032202</v>
          </cell>
          <cell r="C483" t="str">
            <v>30318</v>
          </cell>
          <cell r="D483">
            <v>2202</v>
          </cell>
          <cell r="E483">
            <v>213920</v>
          </cell>
          <cell r="F483">
            <v>17827</v>
          </cell>
          <cell r="G483">
            <v>17827</v>
          </cell>
          <cell r="H483">
            <v>17827</v>
          </cell>
          <cell r="I483">
            <v>17827</v>
          </cell>
          <cell r="J483">
            <v>17827</v>
          </cell>
          <cell r="K483">
            <v>17827</v>
          </cell>
          <cell r="L483">
            <v>17827</v>
          </cell>
          <cell r="M483">
            <v>17827</v>
          </cell>
          <cell r="N483">
            <v>17827</v>
          </cell>
          <cell r="O483">
            <v>17827</v>
          </cell>
          <cell r="P483">
            <v>17827</v>
          </cell>
          <cell r="Q483">
            <v>17823</v>
          </cell>
        </row>
        <row r="484">
          <cell r="B484" t="str">
            <v>30318032207</v>
          </cell>
          <cell r="C484" t="str">
            <v>30318</v>
          </cell>
          <cell r="D484">
            <v>2207</v>
          </cell>
          <cell r="E484">
            <v>14413</v>
          </cell>
          <cell r="F484">
            <v>1201</v>
          </cell>
          <cell r="G484">
            <v>1201</v>
          </cell>
          <cell r="H484">
            <v>1201</v>
          </cell>
          <cell r="I484">
            <v>1201</v>
          </cell>
          <cell r="J484">
            <v>1201</v>
          </cell>
          <cell r="K484">
            <v>1201</v>
          </cell>
          <cell r="L484">
            <v>1201</v>
          </cell>
          <cell r="M484">
            <v>1201</v>
          </cell>
          <cell r="N484">
            <v>1201</v>
          </cell>
          <cell r="O484">
            <v>1201</v>
          </cell>
          <cell r="P484">
            <v>1201</v>
          </cell>
          <cell r="Q484">
            <v>1202</v>
          </cell>
        </row>
        <row r="485">
          <cell r="B485" t="str">
            <v>30318032306</v>
          </cell>
          <cell r="C485" t="str">
            <v>30318</v>
          </cell>
          <cell r="D485">
            <v>2306</v>
          </cell>
          <cell r="E485">
            <v>39100</v>
          </cell>
          <cell r="F485">
            <v>3258</v>
          </cell>
          <cell r="G485">
            <v>3258</v>
          </cell>
          <cell r="H485">
            <v>3258</v>
          </cell>
          <cell r="I485">
            <v>3258</v>
          </cell>
          <cell r="J485">
            <v>3258</v>
          </cell>
          <cell r="K485">
            <v>3258</v>
          </cell>
          <cell r="L485">
            <v>3258</v>
          </cell>
          <cell r="M485">
            <v>3258</v>
          </cell>
          <cell r="N485">
            <v>3258</v>
          </cell>
          <cell r="O485">
            <v>3258</v>
          </cell>
          <cell r="P485">
            <v>3258</v>
          </cell>
          <cell r="Q485">
            <v>3262</v>
          </cell>
        </row>
        <row r="486">
          <cell r="B486" t="str">
            <v>30318032701</v>
          </cell>
          <cell r="C486" t="str">
            <v>30318</v>
          </cell>
          <cell r="D486">
            <v>2701</v>
          </cell>
          <cell r="E486">
            <v>388600</v>
          </cell>
          <cell r="F486">
            <v>32383</v>
          </cell>
          <cell r="G486">
            <v>32383</v>
          </cell>
          <cell r="H486">
            <v>32383</v>
          </cell>
          <cell r="I486">
            <v>32383</v>
          </cell>
          <cell r="J486">
            <v>32383</v>
          </cell>
          <cell r="K486">
            <v>32383</v>
          </cell>
          <cell r="L486">
            <v>32383</v>
          </cell>
          <cell r="M486">
            <v>32383</v>
          </cell>
          <cell r="N486">
            <v>32383</v>
          </cell>
          <cell r="O486">
            <v>32383</v>
          </cell>
          <cell r="P486">
            <v>32383</v>
          </cell>
          <cell r="Q486">
            <v>32387</v>
          </cell>
        </row>
        <row r="487">
          <cell r="B487" t="str">
            <v>30318032702</v>
          </cell>
          <cell r="C487" t="str">
            <v>30318</v>
          </cell>
          <cell r="D487">
            <v>2702</v>
          </cell>
          <cell r="E487">
            <v>56900</v>
          </cell>
          <cell r="F487">
            <v>4742</v>
          </cell>
          <cell r="G487">
            <v>4742</v>
          </cell>
          <cell r="H487">
            <v>4742</v>
          </cell>
          <cell r="I487">
            <v>4742</v>
          </cell>
          <cell r="J487">
            <v>4742</v>
          </cell>
          <cell r="K487">
            <v>4742</v>
          </cell>
          <cell r="L487">
            <v>4742</v>
          </cell>
          <cell r="M487">
            <v>4742</v>
          </cell>
          <cell r="N487">
            <v>4742</v>
          </cell>
          <cell r="O487">
            <v>4742</v>
          </cell>
          <cell r="P487">
            <v>4742</v>
          </cell>
          <cell r="Q487">
            <v>4738</v>
          </cell>
        </row>
        <row r="488">
          <cell r="B488" t="str">
            <v>30318032704</v>
          </cell>
          <cell r="C488" t="str">
            <v>30318</v>
          </cell>
          <cell r="D488">
            <v>2704</v>
          </cell>
          <cell r="E488">
            <v>102200</v>
          </cell>
          <cell r="F488">
            <v>8517</v>
          </cell>
          <cell r="G488">
            <v>8517</v>
          </cell>
          <cell r="H488">
            <v>8517</v>
          </cell>
          <cell r="I488">
            <v>8517</v>
          </cell>
          <cell r="J488">
            <v>8517</v>
          </cell>
          <cell r="K488">
            <v>8517</v>
          </cell>
          <cell r="L488">
            <v>8517</v>
          </cell>
          <cell r="M488">
            <v>8517</v>
          </cell>
          <cell r="N488">
            <v>8517</v>
          </cell>
          <cell r="O488">
            <v>8517</v>
          </cell>
          <cell r="P488">
            <v>8517</v>
          </cell>
          <cell r="Q488">
            <v>8513</v>
          </cell>
        </row>
        <row r="489">
          <cell r="B489" t="str">
            <v>30318032705</v>
          </cell>
          <cell r="C489" t="str">
            <v>30318</v>
          </cell>
          <cell r="D489">
            <v>2705</v>
          </cell>
          <cell r="E489">
            <v>32000</v>
          </cell>
          <cell r="F489">
            <v>2667</v>
          </cell>
          <cell r="G489">
            <v>2667</v>
          </cell>
          <cell r="H489">
            <v>2667</v>
          </cell>
          <cell r="I489">
            <v>2667</v>
          </cell>
          <cell r="J489">
            <v>2667</v>
          </cell>
          <cell r="K489">
            <v>2667</v>
          </cell>
          <cell r="L489">
            <v>2667</v>
          </cell>
          <cell r="M489">
            <v>2667</v>
          </cell>
          <cell r="N489">
            <v>2667</v>
          </cell>
          <cell r="O489">
            <v>2667</v>
          </cell>
          <cell r="P489">
            <v>2667</v>
          </cell>
          <cell r="Q489">
            <v>2663</v>
          </cell>
        </row>
        <row r="490">
          <cell r="B490" t="str">
            <v>30318032800</v>
          </cell>
          <cell r="C490" t="str">
            <v>30318</v>
          </cell>
          <cell r="D490">
            <v>2800</v>
          </cell>
          <cell r="E490">
            <v>1284000</v>
          </cell>
          <cell r="F490">
            <v>107000</v>
          </cell>
          <cell r="G490">
            <v>107000</v>
          </cell>
          <cell r="H490">
            <v>107000</v>
          </cell>
          <cell r="I490">
            <v>107000</v>
          </cell>
          <cell r="J490">
            <v>107000</v>
          </cell>
          <cell r="K490">
            <v>107000</v>
          </cell>
          <cell r="L490">
            <v>107000</v>
          </cell>
          <cell r="M490">
            <v>107000</v>
          </cell>
          <cell r="N490">
            <v>107000</v>
          </cell>
          <cell r="O490">
            <v>107000</v>
          </cell>
          <cell r="P490">
            <v>107000</v>
          </cell>
          <cell r="Q490">
            <v>107000</v>
          </cell>
        </row>
        <row r="491">
          <cell r="B491" t="str">
            <v>30318032900</v>
          </cell>
          <cell r="C491" t="str">
            <v>30318</v>
          </cell>
          <cell r="D491">
            <v>2900</v>
          </cell>
          <cell r="E491">
            <v>455900</v>
          </cell>
          <cell r="F491">
            <v>37992</v>
          </cell>
          <cell r="G491">
            <v>37992</v>
          </cell>
          <cell r="H491">
            <v>37992</v>
          </cell>
          <cell r="I491">
            <v>37992</v>
          </cell>
          <cell r="J491">
            <v>37992</v>
          </cell>
          <cell r="K491">
            <v>37992</v>
          </cell>
          <cell r="L491">
            <v>37992</v>
          </cell>
          <cell r="M491">
            <v>37992</v>
          </cell>
          <cell r="N491">
            <v>37992</v>
          </cell>
          <cell r="O491">
            <v>37992</v>
          </cell>
          <cell r="P491">
            <v>37992</v>
          </cell>
          <cell r="Q491">
            <v>37988</v>
          </cell>
        </row>
        <row r="492">
          <cell r="B492" t="str">
            <v>30318032907</v>
          </cell>
          <cell r="C492" t="str">
            <v>30318</v>
          </cell>
          <cell r="D492">
            <v>2907</v>
          </cell>
          <cell r="E492">
            <v>104200</v>
          </cell>
          <cell r="F492">
            <v>8683</v>
          </cell>
          <cell r="G492">
            <v>8683</v>
          </cell>
          <cell r="H492">
            <v>8683</v>
          </cell>
          <cell r="I492">
            <v>8683</v>
          </cell>
          <cell r="J492">
            <v>8683</v>
          </cell>
          <cell r="K492">
            <v>8683</v>
          </cell>
          <cell r="L492">
            <v>8683</v>
          </cell>
          <cell r="M492">
            <v>8683</v>
          </cell>
          <cell r="N492">
            <v>8683</v>
          </cell>
          <cell r="O492">
            <v>8683</v>
          </cell>
          <cell r="P492">
            <v>8683</v>
          </cell>
          <cell r="Q492">
            <v>8687</v>
          </cell>
        </row>
        <row r="493">
          <cell r="B493" t="str">
            <v>30318032923</v>
          </cell>
          <cell r="C493" t="str">
            <v>30318</v>
          </cell>
          <cell r="D493">
            <v>2923</v>
          </cell>
          <cell r="E493">
            <v>1636800</v>
          </cell>
          <cell r="F493">
            <v>136400</v>
          </cell>
          <cell r="G493">
            <v>136400</v>
          </cell>
          <cell r="H493">
            <v>136400</v>
          </cell>
          <cell r="I493">
            <v>136400</v>
          </cell>
          <cell r="J493">
            <v>136400</v>
          </cell>
          <cell r="K493">
            <v>136400</v>
          </cell>
          <cell r="L493">
            <v>136400</v>
          </cell>
          <cell r="M493">
            <v>136400</v>
          </cell>
          <cell r="N493">
            <v>136400</v>
          </cell>
          <cell r="O493">
            <v>136400</v>
          </cell>
          <cell r="P493">
            <v>136400</v>
          </cell>
          <cell r="Q493">
            <v>136400</v>
          </cell>
        </row>
        <row r="494">
          <cell r="B494" t="str">
            <v>30318033101</v>
          </cell>
          <cell r="C494" t="str">
            <v>30318</v>
          </cell>
          <cell r="D494">
            <v>3101</v>
          </cell>
          <cell r="E494">
            <v>202400</v>
          </cell>
          <cell r="F494">
            <v>16867</v>
          </cell>
          <cell r="G494">
            <v>16867</v>
          </cell>
          <cell r="H494">
            <v>16867</v>
          </cell>
          <cell r="I494">
            <v>16867</v>
          </cell>
          <cell r="J494">
            <v>16867</v>
          </cell>
          <cell r="K494">
            <v>16867</v>
          </cell>
          <cell r="L494">
            <v>16867</v>
          </cell>
          <cell r="M494">
            <v>16867</v>
          </cell>
          <cell r="N494">
            <v>16867</v>
          </cell>
          <cell r="O494">
            <v>16867</v>
          </cell>
          <cell r="P494">
            <v>16867</v>
          </cell>
          <cell r="Q494">
            <v>16863</v>
          </cell>
        </row>
        <row r="495">
          <cell r="B495" t="str">
            <v>30318033103</v>
          </cell>
          <cell r="C495" t="str">
            <v>30318</v>
          </cell>
          <cell r="D495">
            <v>3103</v>
          </cell>
          <cell r="E495">
            <v>115600</v>
          </cell>
          <cell r="F495">
            <v>9633</v>
          </cell>
          <cell r="G495">
            <v>9633</v>
          </cell>
          <cell r="H495">
            <v>9633</v>
          </cell>
          <cell r="I495">
            <v>9633</v>
          </cell>
          <cell r="J495">
            <v>9633</v>
          </cell>
          <cell r="K495">
            <v>9633</v>
          </cell>
          <cell r="L495">
            <v>9633</v>
          </cell>
          <cell r="M495">
            <v>9633</v>
          </cell>
          <cell r="N495">
            <v>9633</v>
          </cell>
          <cell r="O495">
            <v>9633</v>
          </cell>
          <cell r="P495">
            <v>9633</v>
          </cell>
          <cell r="Q495">
            <v>9637</v>
          </cell>
        </row>
        <row r="496">
          <cell r="B496" t="str">
            <v>30318033114</v>
          </cell>
          <cell r="C496" t="str">
            <v>30318</v>
          </cell>
          <cell r="D496">
            <v>3114</v>
          </cell>
          <cell r="E496">
            <v>64200</v>
          </cell>
          <cell r="F496">
            <v>5350</v>
          </cell>
          <cell r="G496">
            <v>5350</v>
          </cell>
          <cell r="H496">
            <v>5350</v>
          </cell>
          <cell r="I496">
            <v>5350</v>
          </cell>
          <cell r="J496">
            <v>5350</v>
          </cell>
          <cell r="K496">
            <v>5350</v>
          </cell>
          <cell r="L496">
            <v>5350</v>
          </cell>
          <cell r="M496">
            <v>5350</v>
          </cell>
          <cell r="N496">
            <v>5350</v>
          </cell>
          <cell r="O496">
            <v>5350</v>
          </cell>
          <cell r="P496">
            <v>5350</v>
          </cell>
          <cell r="Q496">
            <v>5350</v>
          </cell>
        </row>
        <row r="497">
          <cell r="B497" t="str">
            <v>30318033302</v>
          </cell>
          <cell r="C497" t="str">
            <v>30318</v>
          </cell>
          <cell r="D497">
            <v>3302</v>
          </cell>
          <cell r="E497">
            <v>972900</v>
          </cell>
          <cell r="F497">
            <v>81075</v>
          </cell>
          <cell r="G497">
            <v>81075</v>
          </cell>
          <cell r="H497">
            <v>81075</v>
          </cell>
          <cell r="I497">
            <v>81075</v>
          </cell>
          <cell r="J497">
            <v>81075</v>
          </cell>
          <cell r="K497">
            <v>81075</v>
          </cell>
          <cell r="L497">
            <v>81075</v>
          </cell>
          <cell r="M497">
            <v>81075</v>
          </cell>
          <cell r="N497">
            <v>81075</v>
          </cell>
          <cell r="O497">
            <v>81075</v>
          </cell>
          <cell r="P497">
            <v>81075</v>
          </cell>
          <cell r="Q497">
            <v>81075</v>
          </cell>
        </row>
        <row r="498">
          <cell r="B498" t="str">
            <v>30318033303</v>
          </cell>
          <cell r="C498" t="str">
            <v>30318</v>
          </cell>
          <cell r="D498">
            <v>3303</v>
          </cell>
          <cell r="E498">
            <v>535000</v>
          </cell>
          <cell r="F498">
            <v>44583</v>
          </cell>
          <cell r="G498">
            <v>44583</v>
          </cell>
          <cell r="H498">
            <v>44583</v>
          </cell>
          <cell r="I498">
            <v>44583</v>
          </cell>
          <cell r="J498">
            <v>44583</v>
          </cell>
          <cell r="K498">
            <v>44583</v>
          </cell>
          <cell r="L498">
            <v>44583</v>
          </cell>
          <cell r="M498">
            <v>44583</v>
          </cell>
          <cell r="N498">
            <v>44583</v>
          </cell>
          <cell r="O498">
            <v>44583</v>
          </cell>
          <cell r="P498">
            <v>44583</v>
          </cell>
          <cell r="Q498">
            <v>44587</v>
          </cell>
        </row>
        <row r="499">
          <cell r="B499" t="str">
            <v>30318033401</v>
          </cell>
          <cell r="C499" t="str">
            <v>30318</v>
          </cell>
          <cell r="D499">
            <v>3401</v>
          </cell>
          <cell r="E499">
            <v>905900</v>
          </cell>
          <cell r="F499">
            <v>75492</v>
          </cell>
          <cell r="G499">
            <v>75492</v>
          </cell>
          <cell r="H499">
            <v>75492</v>
          </cell>
          <cell r="I499">
            <v>75492</v>
          </cell>
          <cell r="J499">
            <v>75492</v>
          </cell>
          <cell r="K499">
            <v>75492</v>
          </cell>
          <cell r="L499">
            <v>75492</v>
          </cell>
          <cell r="M499">
            <v>75492</v>
          </cell>
          <cell r="N499">
            <v>75492</v>
          </cell>
          <cell r="O499">
            <v>75492</v>
          </cell>
          <cell r="P499">
            <v>75492</v>
          </cell>
          <cell r="Q499">
            <v>75488</v>
          </cell>
        </row>
        <row r="500">
          <cell r="B500" t="str">
            <v>30318033404</v>
          </cell>
          <cell r="C500" t="str">
            <v>30318</v>
          </cell>
          <cell r="D500">
            <v>3404</v>
          </cell>
          <cell r="E500">
            <v>33000</v>
          </cell>
          <cell r="F500">
            <v>2750</v>
          </cell>
          <cell r="G500">
            <v>2750</v>
          </cell>
          <cell r="H500">
            <v>2750</v>
          </cell>
          <cell r="I500">
            <v>2750</v>
          </cell>
          <cell r="J500">
            <v>2750</v>
          </cell>
          <cell r="K500">
            <v>2750</v>
          </cell>
          <cell r="L500">
            <v>2750</v>
          </cell>
          <cell r="M500">
            <v>2750</v>
          </cell>
          <cell r="N500">
            <v>2750</v>
          </cell>
          <cell r="O500">
            <v>2750</v>
          </cell>
          <cell r="P500">
            <v>2750</v>
          </cell>
          <cell r="Q500">
            <v>2750</v>
          </cell>
        </row>
        <row r="501">
          <cell r="B501" t="str">
            <v>30318033407</v>
          </cell>
          <cell r="C501" t="str">
            <v>30318</v>
          </cell>
          <cell r="D501">
            <v>3407</v>
          </cell>
          <cell r="E501">
            <v>14014100</v>
          </cell>
          <cell r="F501">
            <v>1167841</v>
          </cell>
          <cell r="G501">
            <v>1167841</v>
          </cell>
          <cell r="H501">
            <v>1167841</v>
          </cell>
          <cell r="I501">
            <v>1167841</v>
          </cell>
          <cell r="J501">
            <v>1167841</v>
          </cell>
          <cell r="K501">
            <v>1167841</v>
          </cell>
          <cell r="L501">
            <v>1167841</v>
          </cell>
          <cell r="M501">
            <v>1167841</v>
          </cell>
          <cell r="N501">
            <v>1167841</v>
          </cell>
          <cell r="O501">
            <v>1167841</v>
          </cell>
          <cell r="P501">
            <v>1167841</v>
          </cell>
          <cell r="Q501">
            <v>1167849</v>
          </cell>
        </row>
        <row r="502">
          <cell r="B502" t="str">
            <v>30318033408</v>
          </cell>
          <cell r="C502" t="str">
            <v>30318</v>
          </cell>
          <cell r="D502">
            <v>3408</v>
          </cell>
          <cell r="E502">
            <v>3532100</v>
          </cell>
          <cell r="F502">
            <v>294342</v>
          </cell>
          <cell r="G502">
            <v>294342</v>
          </cell>
          <cell r="H502">
            <v>294342</v>
          </cell>
          <cell r="I502">
            <v>294342</v>
          </cell>
          <cell r="J502">
            <v>294342</v>
          </cell>
          <cell r="K502">
            <v>294342</v>
          </cell>
          <cell r="L502">
            <v>294342</v>
          </cell>
          <cell r="M502">
            <v>294342</v>
          </cell>
          <cell r="N502">
            <v>294342</v>
          </cell>
          <cell r="O502">
            <v>294342</v>
          </cell>
          <cell r="P502">
            <v>294342</v>
          </cell>
          <cell r="Q502">
            <v>294338</v>
          </cell>
        </row>
        <row r="503">
          <cell r="B503" t="str">
            <v>30318033409</v>
          </cell>
          <cell r="C503" t="str">
            <v>30318</v>
          </cell>
          <cell r="D503">
            <v>3409</v>
          </cell>
          <cell r="E503">
            <v>1048600</v>
          </cell>
          <cell r="F503">
            <v>87383</v>
          </cell>
          <cell r="G503">
            <v>87383</v>
          </cell>
          <cell r="H503">
            <v>87383</v>
          </cell>
          <cell r="I503">
            <v>87383</v>
          </cell>
          <cell r="J503">
            <v>87383</v>
          </cell>
          <cell r="K503">
            <v>87383</v>
          </cell>
          <cell r="L503">
            <v>87383</v>
          </cell>
          <cell r="M503">
            <v>87383</v>
          </cell>
          <cell r="N503">
            <v>87383</v>
          </cell>
          <cell r="O503">
            <v>87383</v>
          </cell>
          <cell r="P503">
            <v>87383</v>
          </cell>
          <cell r="Q503">
            <v>87387</v>
          </cell>
        </row>
        <row r="504">
          <cell r="B504" t="str">
            <v>30318033416</v>
          </cell>
          <cell r="C504" t="str">
            <v>30318</v>
          </cell>
          <cell r="D504">
            <v>3416</v>
          </cell>
          <cell r="E504">
            <v>7000</v>
          </cell>
          <cell r="F504">
            <v>583</v>
          </cell>
          <cell r="G504">
            <v>583</v>
          </cell>
          <cell r="H504">
            <v>583</v>
          </cell>
          <cell r="I504">
            <v>583</v>
          </cell>
          <cell r="J504">
            <v>583</v>
          </cell>
          <cell r="K504">
            <v>583</v>
          </cell>
          <cell r="L504">
            <v>583</v>
          </cell>
          <cell r="M504">
            <v>583</v>
          </cell>
          <cell r="N504">
            <v>583</v>
          </cell>
          <cell r="O504">
            <v>583</v>
          </cell>
          <cell r="P504">
            <v>583</v>
          </cell>
          <cell r="Q504">
            <v>587</v>
          </cell>
        </row>
        <row r="505">
          <cell r="B505" t="str">
            <v>30319032702</v>
          </cell>
          <cell r="C505" t="str">
            <v>30319</v>
          </cell>
          <cell r="D505">
            <v>2702</v>
          </cell>
          <cell r="E505">
            <v>10000</v>
          </cell>
          <cell r="F505">
            <v>833</v>
          </cell>
          <cell r="G505">
            <v>833</v>
          </cell>
          <cell r="H505">
            <v>833</v>
          </cell>
          <cell r="I505">
            <v>833</v>
          </cell>
          <cell r="J505">
            <v>833</v>
          </cell>
          <cell r="K505">
            <v>833</v>
          </cell>
          <cell r="L505">
            <v>833</v>
          </cell>
          <cell r="M505">
            <v>833</v>
          </cell>
          <cell r="N505">
            <v>833</v>
          </cell>
          <cell r="O505">
            <v>833</v>
          </cell>
          <cell r="P505">
            <v>833</v>
          </cell>
          <cell r="Q505">
            <v>837</v>
          </cell>
        </row>
        <row r="506">
          <cell r="B506" t="str">
            <v>30319041302</v>
          </cell>
          <cell r="C506" t="str">
            <v>30319</v>
          </cell>
          <cell r="D506">
            <v>1302</v>
          </cell>
          <cell r="E506">
            <v>74250</v>
          </cell>
          <cell r="F506">
            <v>8000</v>
          </cell>
          <cell r="G506">
            <v>8000</v>
          </cell>
          <cell r="H506">
            <v>5825</v>
          </cell>
          <cell r="I506">
            <v>5825</v>
          </cell>
          <cell r="J506">
            <v>5825</v>
          </cell>
          <cell r="K506">
            <v>5825</v>
          </cell>
          <cell r="L506">
            <v>5825</v>
          </cell>
          <cell r="M506">
            <v>5825</v>
          </cell>
          <cell r="N506">
            <v>5825</v>
          </cell>
          <cell r="O506">
            <v>5825</v>
          </cell>
          <cell r="P506">
            <v>5825</v>
          </cell>
          <cell r="Q506">
            <v>5825</v>
          </cell>
        </row>
        <row r="507">
          <cell r="B507" t="str">
            <v>30319042202</v>
          </cell>
          <cell r="C507" t="str">
            <v>30319</v>
          </cell>
          <cell r="D507">
            <v>2202</v>
          </cell>
          <cell r="E507">
            <v>45951</v>
          </cell>
          <cell r="F507">
            <v>3829</v>
          </cell>
          <cell r="G507">
            <v>3829</v>
          </cell>
          <cell r="H507">
            <v>3829</v>
          </cell>
          <cell r="I507">
            <v>3829</v>
          </cell>
          <cell r="J507">
            <v>3829</v>
          </cell>
          <cell r="K507">
            <v>3829</v>
          </cell>
          <cell r="L507">
            <v>3829</v>
          </cell>
          <cell r="M507">
            <v>3829</v>
          </cell>
          <cell r="N507">
            <v>3829</v>
          </cell>
          <cell r="O507">
            <v>3829</v>
          </cell>
          <cell r="P507">
            <v>3829</v>
          </cell>
          <cell r="Q507">
            <v>3832</v>
          </cell>
        </row>
        <row r="508">
          <cell r="B508" t="str">
            <v>30319042208</v>
          </cell>
          <cell r="C508" t="str">
            <v>30319</v>
          </cell>
          <cell r="D508">
            <v>2208</v>
          </cell>
          <cell r="E508">
            <v>1925</v>
          </cell>
          <cell r="F508">
            <v>160</v>
          </cell>
          <cell r="G508">
            <v>160</v>
          </cell>
          <cell r="H508">
            <v>160</v>
          </cell>
          <cell r="I508">
            <v>160</v>
          </cell>
          <cell r="J508">
            <v>160</v>
          </cell>
          <cell r="K508">
            <v>160</v>
          </cell>
          <cell r="L508">
            <v>160</v>
          </cell>
          <cell r="M508">
            <v>160</v>
          </cell>
          <cell r="N508">
            <v>160</v>
          </cell>
          <cell r="O508">
            <v>160</v>
          </cell>
          <cell r="P508">
            <v>160</v>
          </cell>
          <cell r="Q508">
            <v>165</v>
          </cell>
        </row>
        <row r="509">
          <cell r="B509" t="str">
            <v>30319042701</v>
          </cell>
          <cell r="C509" t="str">
            <v>30319</v>
          </cell>
          <cell r="D509">
            <v>2701</v>
          </cell>
          <cell r="E509">
            <v>41700</v>
          </cell>
          <cell r="F509">
            <v>3475</v>
          </cell>
          <cell r="G509">
            <v>3475</v>
          </cell>
          <cell r="H509">
            <v>3475</v>
          </cell>
          <cell r="I509">
            <v>3475</v>
          </cell>
          <cell r="J509">
            <v>3475</v>
          </cell>
          <cell r="K509">
            <v>3475</v>
          </cell>
          <cell r="L509">
            <v>3475</v>
          </cell>
          <cell r="M509">
            <v>3475</v>
          </cell>
          <cell r="N509">
            <v>3475</v>
          </cell>
          <cell r="O509">
            <v>3475</v>
          </cell>
          <cell r="P509">
            <v>3475</v>
          </cell>
          <cell r="Q509">
            <v>3475</v>
          </cell>
        </row>
        <row r="510">
          <cell r="B510" t="str">
            <v>30319042705</v>
          </cell>
          <cell r="C510" t="str">
            <v>30319</v>
          </cell>
          <cell r="D510">
            <v>2705</v>
          </cell>
          <cell r="E510">
            <v>25500</v>
          </cell>
          <cell r="F510">
            <v>2125</v>
          </cell>
          <cell r="G510">
            <v>2125</v>
          </cell>
          <cell r="H510">
            <v>2125</v>
          </cell>
          <cell r="I510">
            <v>2125</v>
          </cell>
          <cell r="J510">
            <v>2125</v>
          </cell>
          <cell r="K510">
            <v>2125</v>
          </cell>
          <cell r="L510">
            <v>2125</v>
          </cell>
          <cell r="M510">
            <v>2125</v>
          </cell>
          <cell r="N510">
            <v>2125</v>
          </cell>
          <cell r="O510">
            <v>2125</v>
          </cell>
          <cell r="P510">
            <v>2125</v>
          </cell>
          <cell r="Q510">
            <v>2125</v>
          </cell>
        </row>
        <row r="511">
          <cell r="B511" t="str">
            <v>30319042709</v>
          </cell>
          <cell r="C511" t="str">
            <v>30319</v>
          </cell>
          <cell r="D511">
            <v>2709</v>
          </cell>
          <cell r="E511">
            <v>218300</v>
          </cell>
          <cell r="F511">
            <v>30000</v>
          </cell>
          <cell r="G511">
            <v>30000</v>
          </cell>
          <cell r="H511">
            <v>15830</v>
          </cell>
          <cell r="I511">
            <v>15830</v>
          </cell>
          <cell r="J511">
            <v>15830</v>
          </cell>
          <cell r="K511">
            <v>15830</v>
          </cell>
          <cell r="L511">
            <v>15830</v>
          </cell>
          <cell r="M511">
            <v>15830</v>
          </cell>
          <cell r="N511">
            <v>15830</v>
          </cell>
          <cell r="O511">
            <v>15830</v>
          </cell>
          <cell r="P511">
            <v>15830</v>
          </cell>
          <cell r="Q511">
            <v>15830</v>
          </cell>
        </row>
        <row r="512">
          <cell r="B512" t="str">
            <v>30319042800</v>
          </cell>
          <cell r="C512" t="str">
            <v>30319</v>
          </cell>
          <cell r="D512">
            <v>2800</v>
          </cell>
          <cell r="E512">
            <v>90200</v>
          </cell>
          <cell r="F512">
            <v>7516</v>
          </cell>
          <cell r="G512">
            <v>7516</v>
          </cell>
          <cell r="H512">
            <v>7516</v>
          </cell>
          <cell r="I512">
            <v>7516</v>
          </cell>
          <cell r="J512">
            <v>7516</v>
          </cell>
          <cell r="K512">
            <v>7516</v>
          </cell>
          <cell r="L512">
            <v>7516</v>
          </cell>
          <cell r="M512">
            <v>7516</v>
          </cell>
          <cell r="N512">
            <v>7516</v>
          </cell>
          <cell r="O512">
            <v>7516</v>
          </cell>
          <cell r="P512">
            <v>7516</v>
          </cell>
          <cell r="Q512">
            <v>7524</v>
          </cell>
        </row>
        <row r="513">
          <cell r="B513" t="str">
            <v>30319042900</v>
          </cell>
          <cell r="C513" t="str">
            <v>30319</v>
          </cell>
          <cell r="D513">
            <v>2900</v>
          </cell>
          <cell r="E513">
            <v>29900</v>
          </cell>
          <cell r="F513">
            <v>2491</v>
          </cell>
          <cell r="G513">
            <v>2491</v>
          </cell>
          <cell r="H513">
            <v>2491</v>
          </cell>
          <cell r="I513">
            <v>2491</v>
          </cell>
          <cell r="J513">
            <v>2491</v>
          </cell>
          <cell r="K513">
            <v>2491</v>
          </cell>
          <cell r="L513">
            <v>2491</v>
          </cell>
          <cell r="M513">
            <v>2491</v>
          </cell>
          <cell r="N513">
            <v>2491</v>
          </cell>
          <cell r="O513">
            <v>2491</v>
          </cell>
          <cell r="P513">
            <v>2491</v>
          </cell>
          <cell r="Q513">
            <v>2499</v>
          </cell>
        </row>
        <row r="514">
          <cell r="B514" t="str">
            <v>30319042923</v>
          </cell>
          <cell r="C514" t="str">
            <v>30319</v>
          </cell>
          <cell r="D514">
            <v>2923</v>
          </cell>
          <cell r="E514">
            <v>473500</v>
          </cell>
          <cell r="F514">
            <v>50000</v>
          </cell>
          <cell r="G514">
            <v>38500</v>
          </cell>
          <cell r="H514">
            <v>38500</v>
          </cell>
          <cell r="I514">
            <v>38500</v>
          </cell>
          <cell r="J514">
            <v>38500</v>
          </cell>
          <cell r="K514">
            <v>38500</v>
          </cell>
          <cell r="L514">
            <v>38500</v>
          </cell>
          <cell r="M514">
            <v>38500</v>
          </cell>
          <cell r="N514">
            <v>38500</v>
          </cell>
          <cell r="O514">
            <v>38500</v>
          </cell>
          <cell r="P514">
            <v>38500</v>
          </cell>
          <cell r="Q514">
            <v>38500</v>
          </cell>
        </row>
        <row r="515">
          <cell r="B515" t="str">
            <v>30319043101</v>
          </cell>
          <cell r="C515" t="str">
            <v>30319</v>
          </cell>
          <cell r="D515">
            <v>3101</v>
          </cell>
          <cell r="E515">
            <v>858560</v>
          </cell>
          <cell r="F515">
            <v>150000</v>
          </cell>
          <cell r="G515">
            <v>150000</v>
          </cell>
          <cell r="H515">
            <v>55856</v>
          </cell>
          <cell r="I515">
            <v>55856</v>
          </cell>
          <cell r="J515">
            <v>55856</v>
          </cell>
          <cell r="K515">
            <v>55856</v>
          </cell>
          <cell r="L515">
            <v>55856</v>
          </cell>
          <cell r="M515">
            <v>55856</v>
          </cell>
          <cell r="N515">
            <v>55856</v>
          </cell>
          <cell r="O515">
            <v>55856</v>
          </cell>
          <cell r="P515">
            <v>55856</v>
          </cell>
          <cell r="Q515">
            <v>55856</v>
          </cell>
        </row>
        <row r="516">
          <cell r="B516" t="str">
            <v>30319043103</v>
          </cell>
          <cell r="C516" t="str">
            <v>30319</v>
          </cell>
          <cell r="D516">
            <v>3103</v>
          </cell>
          <cell r="E516">
            <v>19200</v>
          </cell>
          <cell r="F516">
            <v>1600</v>
          </cell>
          <cell r="G516">
            <v>1600</v>
          </cell>
          <cell r="H516">
            <v>1600</v>
          </cell>
          <cell r="I516">
            <v>1600</v>
          </cell>
          <cell r="J516">
            <v>1600</v>
          </cell>
          <cell r="K516">
            <v>1600</v>
          </cell>
          <cell r="L516">
            <v>1600</v>
          </cell>
          <cell r="M516">
            <v>1600</v>
          </cell>
          <cell r="N516">
            <v>1600</v>
          </cell>
          <cell r="O516">
            <v>1600</v>
          </cell>
          <cell r="P516">
            <v>1600</v>
          </cell>
          <cell r="Q516">
            <v>1600</v>
          </cell>
        </row>
        <row r="517">
          <cell r="B517" t="str">
            <v>30319043302</v>
          </cell>
          <cell r="C517" t="str">
            <v>30319</v>
          </cell>
          <cell r="D517">
            <v>3302</v>
          </cell>
          <cell r="E517">
            <v>100200</v>
          </cell>
          <cell r="F517">
            <v>8350</v>
          </cell>
          <cell r="G517">
            <v>8350</v>
          </cell>
          <cell r="H517">
            <v>8350</v>
          </cell>
          <cell r="I517">
            <v>8350</v>
          </cell>
          <cell r="J517">
            <v>8350</v>
          </cell>
          <cell r="K517">
            <v>8350</v>
          </cell>
          <cell r="L517">
            <v>8350</v>
          </cell>
          <cell r="M517">
            <v>8350</v>
          </cell>
          <cell r="N517">
            <v>8350</v>
          </cell>
          <cell r="O517">
            <v>8350</v>
          </cell>
          <cell r="P517">
            <v>8350</v>
          </cell>
          <cell r="Q517">
            <v>8350</v>
          </cell>
        </row>
        <row r="518">
          <cell r="B518" t="str">
            <v>30319043303</v>
          </cell>
          <cell r="C518" t="str">
            <v>30319</v>
          </cell>
          <cell r="D518">
            <v>3303</v>
          </cell>
          <cell r="E518">
            <v>7200</v>
          </cell>
          <cell r="F518">
            <v>600</v>
          </cell>
          <cell r="G518">
            <v>600</v>
          </cell>
          <cell r="H518">
            <v>600</v>
          </cell>
          <cell r="I518">
            <v>600</v>
          </cell>
          <cell r="J518">
            <v>600</v>
          </cell>
          <cell r="K518">
            <v>600</v>
          </cell>
          <cell r="L518">
            <v>600</v>
          </cell>
          <cell r="M518">
            <v>600</v>
          </cell>
          <cell r="N518">
            <v>600</v>
          </cell>
          <cell r="O518">
            <v>600</v>
          </cell>
          <cell r="P518">
            <v>600</v>
          </cell>
          <cell r="Q518">
            <v>600</v>
          </cell>
        </row>
        <row r="519">
          <cell r="B519" t="str">
            <v>30319043404</v>
          </cell>
          <cell r="C519" t="str">
            <v>30319</v>
          </cell>
          <cell r="D519">
            <v>3404</v>
          </cell>
          <cell r="E519">
            <v>287800</v>
          </cell>
          <cell r="F519">
            <v>30000</v>
          </cell>
          <cell r="G519">
            <v>30000</v>
          </cell>
          <cell r="H519">
            <v>30000</v>
          </cell>
          <cell r="I519">
            <v>21977</v>
          </cell>
          <cell r="J519">
            <v>21977</v>
          </cell>
          <cell r="K519">
            <v>21977</v>
          </cell>
          <cell r="L519">
            <v>21977</v>
          </cell>
          <cell r="M519">
            <v>21977</v>
          </cell>
          <cell r="N519">
            <v>21977</v>
          </cell>
          <cell r="O519">
            <v>21977</v>
          </cell>
          <cell r="P519">
            <v>21977</v>
          </cell>
          <cell r="Q519">
            <v>21984</v>
          </cell>
        </row>
        <row r="520">
          <cell r="B520" t="str">
            <v>30320031302</v>
          </cell>
          <cell r="C520" t="str">
            <v>30320</v>
          </cell>
          <cell r="D520">
            <v>1302</v>
          </cell>
          <cell r="E520">
            <v>1592100</v>
          </cell>
          <cell r="F520">
            <v>132675</v>
          </cell>
          <cell r="G520">
            <v>132675</v>
          </cell>
          <cell r="H520">
            <v>132675</v>
          </cell>
          <cell r="I520">
            <v>132675</v>
          </cell>
          <cell r="J520">
            <v>132675</v>
          </cell>
          <cell r="K520">
            <v>132675</v>
          </cell>
          <cell r="L520">
            <v>132675</v>
          </cell>
          <cell r="M520">
            <v>132675</v>
          </cell>
          <cell r="N520">
            <v>132675</v>
          </cell>
          <cell r="O520">
            <v>132675</v>
          </cell>
          <cell r="P520">
            <v>132675</v>
          </cell>
          <cell r="Q520">
            <v>132675</v>
          </cell>
        </row>
        <row r="521">
          <cell r="B521" t="str">
            <v>30320032103</v>
          </cell>
          <cell r="C521" t="str">
            <v>30320</v>
          </cell>
          <cell r="D521">
            <v>2103</v>
          </cell>
          <cell r="E521">
            <v>82900</v>
          </cell>
          <cell r="F521">
            <v>6908</v>
          </cell>
          <cell r="G521">
            <v>6908</v>
          </cell>
          <cell r="H521">
            <v>6908</v>
          </cell>
          <cell r="I521">
            <v>6908</v>
          </cell>
          <cell r="J521">
            <v>6908</v>
          </cell>
          <cell r="K521">
            <v>6908</v>
          </cell>
          <cell r="L521">
            <v>6908</v>
          </cell>
          <cell r="M521">
            <v>6908</v>
          </cell>
          <cell r="N521">
            <v>6908</v>
          </cell>
          <cell r="O521">
            <v>6908</v>
          </cell>
          <cell r="P521">
            <v>6908</v>
          </cell>
          <cell r="Q521">
            <v>6912</v>
          </cell>
        </row>
        <row r="522">
          <cell r="B522" t="str">
            <v>30320032202</v>
          </cell>
          <cell r="C522" t="str">
            <v>30320</v>
          </cell>
          <cell r="D522">
            <v>2202</v>
          </cell>
          <cell r="E522">
            <v>756905</v>
          </cell>
          <cell r="F522">
            <v>63075</v>
          </cell>
          <cell r="G522">
            <v>63075</v>
          </cell>
          <cell r="H522">
            <v>63075</v>
          </cell>
          <cell r="I522">
            <v>63075</v>
          </cell>
          <cell r="J522">
            <v>63075</v>
          </cell>
          <cell r="K522">
            <v>63075</v>
          </cell>
          <cell r="L522">
            <v>63075</v>
          </cell>
          <cell r="M522">
            <v>63075</v>
          </cell>
          <cell r="N522">
            <v>63075</v>
          </cell>
          <cell r="O522">
            <v>63075</v>
          </cell>
          <cell r="P522">
            <v>63075</v>
          </cell>
          <cell r="Q522">
            <v>63080</v>
          </cell>
        </row>
        <row r="523">
          <cell r="B523" t="str">
            <v>30320032207</v>
          </cell>
          <cell r="C523" t="str">
            <v>30320</v>
          </cell>
          <cell r="D523">
            <v>2207</v>
          </cell>
          <cell r="E523">
            <v>90133</v>
          </cell>
          <cell r="F523">
            <v>7511</v>
          </cell>
          <cell r="G523">
            <v>7511</v>
          </cell>
          <cell r="H523">
            <v>7511</v>
          </cell>
          <cell r="I523">
            <v>7511</v>
          </cell>
          <cell r="J523">
            <v>7511</v>
          </cell>
          <cell r="K523">
            <v>7511</v>
          </cell>
          <cell r="L523">
            <v>7511</v>
          </cell>
          <cell r="M523">
            <v>7511</v>
          </cell>
          <cell r="N523">
            <v>7511</v>
          </cell>
          <cell r="O523">
            <v>7511</v>
          </cell>
          <cell r="P523">
            <v>7511</v>
          </cell>
          <cell r="Q523">
            <v>7512</v>
          </cell>
        </row>
        <row r="524">
          <cell r="B524" t="str">
            <v>30320032208</v>
          </cell>
          <cell r="C524" t="str">
            <v>30320</v>
          </cell>
          <cell r="D524">
            <v>2208</v>
          </cell>
          <cell r="E524">
            <v>8947</v>
          </cell>
          <cell r="F524">
            <v>746</v>
          </cell>
          <cell r="G524">
            <v>746</v>
          </cell>
          <cell r="H524">
            <v>746</v>
          </cell>
          <cell r="I524">
            <v>746</v>
          </cell>
          <cell r="J524">
            <v>746</v>
          </cell>
          <cell r="K524">
            <v>746</v>
          </cell>
          <cell r="L524">
            <v>746</v>
          </cell>
          <cell r="M524">
            <v>746</v>
          </cell>
          <cell r="N524">
            <v>746</v>
          </cell>
          <cell r="O524">
            <v>746</v>
          </cell>
          <cell r="P524">
            <v>746</v>
          </cell>
          <cell r="Q524">
            <v>741</v>
          </cell>
        </row>
        <row r="525">
          <cell r="B525" t="str">
            <v>30320032306</v>
          </cell>
          <cell r="C525" t="str">
            <v>30320</v>
          </cell>
          <cell r="D525">
            <v>2306</v>
          </cell>
          <cell r="E525">
            <v>149800</v>
          </cell>
          <cell r="F525">
            <v>12483</v>
          </cell>
          <cell r="G525">
            <v>12483</v>
          </cell>
          <cell r="H525">
            <v>12483</v>
          </cell>
          <cell r="I525">
            <v>12483</v>
          </cell>
          <cell r="J525">
            <v>12483</v>
          </cell>
          <cell r="K525">
            <v>12483</v>
          </cell>
          <cell r="L525">
            <v>12483</v>
          </cell>
          <cell r="M525">
            <v>12483</v>
          </cell>
          <cell r="N525">
            <v>12483</v>
          </cell>
          <cell r="O525">
            <v>12483</v>
          </cell>
          <cell r="P525">
            <v>12483</v>
          </cell>
          <cell r="Q525">
            <v>12487</v>
          </cell>
        </row>
        <row r="526">
          <cell r="B526" t="str">
            <v>30320032701</v>
          </cell>
          <cell r="C526" t="str">
            <v>30320</v>
          </cell>
          <cell r="D526">
            <v>2701</v>
          </cell>
          <cell r="E526">
            <v>514200</v>
          </cell>
          <cell r="F526">
            <v>42850</v>
          </cell>
          <cell r="G526">
            <v>42850</v>
          </cell>
          <cell r="H526">
            <v>42850</v>
          </cell>
          <cell r="I526">
            <v>42850</v>
          </cell>
          <cell r="J526">
            <v>42850</v>
          </cell>
          <cell r="K526">
            <v>42850</v>
          </cell>
          <cell r="L526">
            <v>42850</v>
          </cell>
          <cell r="M526">
            <v>42850</v>
          </cell>
          <cell r="N526">
            <v>42850</v>
          </cell>
          <cell r="O526">
            <v>42850</v>
          </cell>
          <cell r="P526">
            <v>42850</v>
          </cell>
          <cell r="Q526">
            <v>42850</v>
          </cell>
        </row>
        <row r="527">
          <cell r="B527" t="str">
            <v>30320032702</v>
          </cell>
          <cell r="C527" t="str">
            <v>30320</v>
          </cell>
          <cell r="D527">
            <v>2702</v>
          </cell>
          <cell r="E527">
            <v>102100</v>
          </cell>
          <cell r="F527">
            <v>8508</v>
          </cell>
          <cell r="G527">
            <v>8508</v>
          </cell>
          <cell r="H527">
            <v>8508</v>
          </cell>
          <cell r="I527">
            <v>8508</v>
          </cell>
          <cell r="J527">
            <v>8508</v>
          </cell>
          <cell r="K527">
            <v>8508</v>
          </cell>
          <cell r="L527">
            <v>8508</v>
          </cell>
          <cell r="M527">
            <v>8508</v>
          </cell>
          <cell r="N527">
            <v>8508</v>
          </cell>
          <cell r="O527">
            <v>8508</v>
          </cell>
          <cell r="P527">
            <v>8508</v>
          </cell>
          <cell r="Q527">
            <v>8512</v>
          </cell>
        </row>
        <row r="528">
          <cell r="B528" t="str">
            <v>30320032704</v>
          </cell>
          <cell r="C528" t="str">
            <v>30320</v>
          </cell>
          <cell r="D528">
            <v>2704</v>
          </cell>
          <cell r="E528">
            <v>285700</v>
          </cell>
          <cell r="F528">
            <v>23808</v>
          </cell>
          <cell r="G528">
            <v>23808</v>
          </cell>
          <cell r="H528">
            <v>23808</v>
          </cell>
          <cell r="I528">
            <v>23808</v>
          </cell>
          <cell r="J528">
            <v>23808</v>
          </cell>
          <cell r="K528">
            <v>23808</v>
          </cell>
          <cell r="L528">
            <v>23808</v>
          </cell>
          <cell r="M528">
            <v>23808</v>
          </cell>
          <cell r="N528">
            <v>23808</v>
          </cell>
          <cell r="O528">
            <v>23808</v>
          </cell>
          <cell r="P528">
            <v>23808</v>
          </cell>
          <cell r="Q528">
            <v>23812</v>
          </cell>
        </row>
        <row r="529">
          <cell r="B529" t="str">
            <v>30320032705</v>
          </cell>
          <cell r="C529" t="str">
            <v>30320</v>
          </cell>
          <cell r="D529">
            <v>2705</v>
          </cell>
          <cell r="E529">
            <v>53100</v>
          </cell>
          <cell r="F529">
            <v>4425</v>
          </cell>
          <cell r="G529">
            <v>4425</v>
          </cell>
          <cell r="H529">
            <v>4425</v>
          </cell>
          <cell r="I529">
            <v>4425</v>
          </cell>
          <cell r="J529">
            <v>4425</v>
          </cell>
          <cell r="K529">
            <v>4425</v>
          </cell>
          <cell r="L529">
            <v>4425</v>
          </cell>
          <cell r="M529">
            <v>4425</v>
          </cell>
          <cell r="N529">
            <v>4425</v>
          </cell>
          <cell r="O529">
            <v>4425</v>
          </cell>
          <cell r="P529">
            <v>4425</v>
          </cell>
          <cell r="Q529">
            <v>4425</v>
          </cell>
        </row>
        <row r="530">
          <cell r="B530" t="str">
            <v>30320032708</v>
          </cell>
          <cell r="C530" t="str">
            <v>30320</v>
          </cell>
          <cell r="D530">
            <v>2708</v>
          </cell>
          <cell r="E530">
            <v>11700</v>
          </cell>
          <cell r="F530">
            <v>975</v>
          </cell>
          <cell r="G530">
            <v>975</v>
          </cell>
          <cell r="H530">
            <v>975</v>
          </cell>
          <cell r="I530">
            <v>975</v>
          </cell>
          <cell r="J530">
            <v>975</v>
          </cell>
          <cell r="K530">
            <v>975</v>
          </cell>
          <cell r="L530">
            <v>975</v>
          </cell>
          <cell r="M530">
            <v>975</v>
          </cell>
          <cell r="N530">
            <v>975</v>
          </cell>
          <cell r="O530">
            <v>975</v>
          </cell>
          <cell r="P530">
            <v>975</v>
          </cell>
          <cell r="Q530">
            <v>975</v>
          </cell>
        </row>
        <row r="531">
          <cell r="B531" t="str">
            <v>30320032800</v>
          </cell>
          <cell r="C531" t="str">
            <v>30320</v>
          </cell>
          <cell r="D531">
            <v>2800</v>
          </cell>
          <cell r="E531">
            <v>1905900</v>
          </cell>
          <cell r="F531">
            <v>158825</v>
          </cell>
          <cell r="G531">
            <v>158825</v>
          </cell>
          <cell r="H531">
            <v>158825</v>
          </cell>
          <cell r="I531">
            <v>158825</v>
          </cell>
          <cell r="J531">
            <v>158825</v>
          </cell>
          <cell r="K531">
            <v>158825</v>
          </cell>
          <cell r="L531">
            <v>158825</v>
          </cell>
          <cell r="M531">
            <v>158825</v>
          </cell>
          <cell r="N531">
            <v>158825</v>
          </cell>
          <cell r="O531">
            <v>158825</v>
          </cell>
          <cell r="P531">
            <v>158825</v>
          </cell>
          <cell r="Q531">
            <v>158825</v>
          </cell>
        </row>
        <row r="532">
          <cell r="B532" t="str">
            <v>30320032900</v>
          </cell>
          <cell r="C532" t="str">
            <v>30320</v>
          </cell>
          <cell r="D532">
            <v>2900</v>
          </cell>
          <cell r="E532">
            <v>422900</v>
          </cell>
          <cell r="F532">
            <v>35242</v>
          </cell>
          <cell r="G532">
            <v>35242</v>
          </cell>
          <cell r="H532">
            <v>35242</v>
          </cell>
          <cell r="I532">
            <v>35242</v>
          </cell>
          <cell r="J532">
            <v>35242</v>
          </cell>
          <cell r="K532">
            <v>35242</v>
          </cell>
          <cell r="L532">
            <v>35242</v>
          </cell>
          <cell r="M532">
            <v>35242</v>
          </cell>
          <cell r="N532">
            <v>35242</v>
          </cell>
          <cell r="O532">
            <v>35242</v>
          </cell>
          <cell r="P532">
            <v>35242</v>
          </cell>
          <cell r="Q532">
            <v>35238</v>
          </cell>
        </row>
        <row r="533">
          <cell r="B533" t="str">
            <v>30320032907</v>
          </cell>
          <cell r="C533" t="str">
            <v>30320</v>
          </cell>
          <cell r="D533">
            <v>2907</v>
          </cell>
          <cell r="E533">
            <v>233000</v>
          </cell>
          <cell r="F533">
            <v>19416</v>
          </cell>
          <cell r="G533">
            <v>19416</v>
          </cell>
          <cell r="H533">
            <v>19416</v>
          </cell>
          <cell r="I533">
            <v>19416</v>
          </cell>
          <cell r="J533">
            <v>19416</v>
          </cell>
          <cell r="K533">
            <v>19416</v>
          </cell>
          <cell r="L533">
            <v>19416</v>
          </cell>
          <cell r="M533">
            <v>19416</v>
          </cell>
          <cell r="N533">
            <v>19416</v>
          </cell>
          <cell r="O533">
            <v>19416</v>
          </cell>
          <cell r="P533">
            <v>19416</v>
          </cell>
          <cell r="Q533">
            <v>19424</v>
          </cell>
        </row>
        <row r="534">
          <cell r="B534" t="str">
            <v>30320032923</v>
          </cell>
          <cell r="C534" t="str">
            <v>30320</v>
          </cell>
          <cell r="D534">
            <v>2923</v>
          </cell>
          <cell r="E534">
            <v>2346300</v>
          </cell>
          <cell r="F534">
            <v>195525</v>
          </cell>
          <cell r="G534">
            <v>195525</v>
          </cell>
          <cell r="H534">
            <v>195525</v>
          </cell>
          <cell r="I534">
            <v>195525</v>
          </cell>
          <cell r="J534">
            <v>195525</v>
          </cell>
          <cell r="K534">
            <v>195525</v>
          </cell>
          <cell r="L534">
            <v>195525</v>
          </cell>
          <cell r="M534">
            <v>195525</v>
          </cell>
          <cell r="N534">
            <v>195525</v>
          </cell>
          <cell r="O534">
            <v>195525</v>
          </cell>
          <cell r="P534">
            <v>195525</v>
          </cell>
          <cell r="Q534">
            <v>195525</v>
          </cell>
        </row>
        <row r="535">
          <cell r="B535" t="str">
            <v>30320033101</v>
          </cell>
          <cell r="C535" t="str">
            <v>30320</v>
          </cell>
          <cell r="D535">
            <v>3101</v>
          </cell>
          <cell r="E535">
            <v>238200</v>
          </cell>
          <cell r="F535">
            <v>19850</v>
          </cell>
          <cell r="G535">
            <v>19850</v>
          </cell>
          <cell r="H535">
            <v>19850</v>
          </cell>
          <cell r="I535">
            <v>19850</v>
          </cell>
          <cell r="J535">
            <v>19850</v>
          </cell>
          <cell r="K535">
            <v>19850</v>
          </cell>
          <cell r="L535">
            <v>19850</v>
          </cell>
          <cell r="M535">
            <v>19850</v>
          </cell>
          <cell r="N535">
            <v>19850</v>
          </cell>
          <cell r="O535">
            <v>19850</v>
          </cell>
          <cell r="P535">
            <v>19850</v>
          </cell>
          <cell r="Q535">
            <v>19850</v>
          </cell>
        </row>
        <row r="536">
          <cell r="B536" t="str">
            <v>30320033103</v>
          </cell>
          <cell r="C536" t="str">
            <v>30320</v>
          </cell>
          <cell r="D536">
            <v>3103</v>
          </cell>
          <cell r="E536">
            <v>83200</v>
          </cell>
          <cell r="F536">
            <v>6933</v>
          </cell>
          <cell r="G536">
            <v>6933</v>
          </cell>
          <cell r="H536">
            <v>6933</v>
          </cell>
          <cell r="I536">
            <v>6933</v>
          </cell>
          <cell r="J536">
            <v>6933</v>
          </cell>
          <cell r="K536">
            <v>6933</v>
          </cell>
          <cell r="L536">
            <v>6933</v>
          </cell>
          <cell r="M536">
            <v>6933</v>
          </cell>
          <cell r="N536">
            <v>6933</v>
          </cell>
          <cell r="O536">
            <v>6933</v>
          </cell>
          <cell r="P536">
            <v>6933</v>
          </cell>
          <cell r="Q536">
            <v>6937</v>
          </cell>
        </row>
        <row r="537">
          <cell r="B537" t="str">
            <v>30320033114</v>
          </cell>
          <cell r="C537" t="str">
            <v>30320</v>
          </cell>
          <cell r="D537">
            <v>3114</v>
          </cell>
          <cell r="E537">
            <v>69600</v>
          </cell>
          <cell r="F537">
            <v>5800</v>
          </cell>
          <cell r="G537">
            <v>5800</v>
          </cell>
          <cell r="H537">
            <v>5800</v>
          </cell>
          <cell r="I537">
            <v>5800</v>
          </cell>
          <cell r="J537">
            <v>5800</v>
          </cell>
          <cell r="K537">
            <v>5800</v>
          </cell>
          <cell r="L537">
            <v>5800</v>
          </cell>
          <cell r="M537">
            <v>5800</v>
          </cell>
          <cell r="N537">
            <v>5800</v>
          </cell>
          <cell r="O537">
            <v>5800</v>
          </cell>
          <cell r="P537">
            <v>5800</v>
          </cell>
          <cell r="Q537">
            <v>5800</v>
          </cell>
        </row>
        <row r="538">
          <cell r="B538" t="str">
            <v>30320033302</v>
          </cell>
          <cell r="C538" t="str">
            <v>30320</v>
          </cell>
          <cell r="D538">
            <v>3302</v>
          </cell>
          <cell r="E538">
            <v>1128900</v>
          </cell>
          <cell r="F538">
            <v>94075</v>
          </cell>
          <cell r="G538">
            <v>94075</v>
          </cell>
          <cell r="H538">
            <v>94075</v>
          </cell>
          <cell r="I538">
            <v>94075</v>
          </cell>
          <cell r="J538">
            <v>94075</v>
          </cell>
          <cell r="K538">
            <v>94075</v>
          </cell>
          <cell r="L538">
            <v>94075</v>
          </cell>
          <cell r="M538">
            <v>94075</v>
          </cell>
          <cell r="N538">
            <v>94075</v>
          </cell>
          <cell r="O538">
            <v>94075</v>
          </cell>
          <cell r="P538">
            <v>94075</v>
          </cell>
          <cell r="Q538">
            <v>94075</v>
          </cell>
        </row>
        <row r="539">
          <cell r="B539" t="str">
            <v>30320033303</v>
          </cell>
          <cell r="C539" t="str">
            <v>30320</v>
          </cell>
          <cell r="D539">
            <v>3303</v>
          </cell>
          <cell r="E539">
            <v>722700</v>
          </cell>
          <cell r="F539">
            <v>60225</v>
          </cell>
          <cell r="G539">
            <v>60225</v>
          </cell>
          <cell r="H539">
            <v>60225</v>
          </cell>
          <cell r="I539">
            <v>60225</v>
          </cell>
          <cell r="J539">
            <v>60225</v>
          </cell>
          <cell r="K539">
            <v>60225</v>
          </cell>
          <cell r="L539">
            <v>60225</v>
          </cell>
          <cell r="M539">
            <v>60225</v>
          </cell>
          <cell r="N539">
            <v>60225</v>
          </cell>
          <cell r="O539">
            <v>60225</v>
          </cell>
          <cell r="P539">
            <v>60225</v>
          </cell>
          <cell r="Q539">
            <v>60225</v>
          </cell>
        </row>
        <row r="540">
          <cell r="B540" t="str">
            <v>30320033401</v>
          </cell>
          <cell r="C540" t="str">
            <v>30320</v>
          </cell>
          <cell r="D540">
            <v>3401</v>
          </cell>
          <cell r="E540">
            <v>954000</v>
          </cell>
          <cell r="F540">
            <v>79500</v>
          </cell>
          <cell r="G540">
            <v>79500</v>
          </cell>
          <cell r="H540">
            <v>79500</v>
          </cell>
          <cell r="I540">
            <v>79500</v>
          </cell>
          <cell r="J540">
            <v>79500</v>
          </cell>
          <cell r="K540">
            <v>79500</v>
          </cell>
          <cell r="L540">
            <v>79500</v>
          </cell>
          <cell r="M540">
            <v>79500</v>
          </cell>
          <cell r="N540">
            <v>79500</v>
          </cell>
          <cell r="O540">
            <v>79500</v>
          </cell>
          <cell r="P540">
            <v>79500</v>
          </cell>
          <cell r="Q540">
            <v>79500</v>
          </cell>
        </row>
        <row r="541">
          <cell r="B541" t="str">
            <v>30320033404</v>
          </cell>
          <cell r="C541" t="str">
            <v>30320</v>
          </cell>
          <cell r="D541">
            <v>3404</v>
          </cell>
          <cell r="E541">
            <v>81500</v>
          </cell>
          <cell r="F541">
            <v>6792</v>
          </cell>
          <cell r="G541">
            <v>6792</v>
          </cell>
          <cell r="H541">
            <v>6792</v>
          </cell>
          <cell r="I541">
            <v>6792</v>
          </cell>
          <cell r="J541">
            <v>6792</v>
          </cell>
          <cell r="K541">
            <v>6792</v>
          </cell>
          <cell r="L541">
            <v>6792</v>
          </cell>
          <cell r="M541">
            <v>6792</v>
          </cell>
          <cell r="N541">
            <v>6792</v>
          </cell>
          <cell r="O541">
            <v>6792</v>
          </cell>
          <cell r="P541">
            <v>6792</v>
          </cell>
          <cell r="Q541">
            <v>6788</v>
          </cell>
        </row>
        <row r="542">
          <cell r="B542" t="str">
            <v>30320033405</v>
          </cell>
          <cell r="C542" t="str">
            <v>30320</v>
          </cell>
          <cell r="D542">
            <v>3405</v>
          </cell>
          <cell r="E542">
            <v>16100</v>
          </cell>
          <cell r="F542">
            <v>1342</v>
          </cell>
          <cell r="G542">
            <v>1342</v>
          </cell>
          <cell r="H542">
            <v>1342</v>
          </cell>
          <cell r="I542">
            <v>1342</v>
          </cell>
          <cell r="J542">
            <v>1342</v>
          </cell>
          <cell r="K542">
            <v>1342</v>
          </cell>
          <cell r="L542">
            <v>1342</v>
          </cell>
          <cell r="M542">
            <v>1342</v>
          </cell>
          <cell r="N542">
            <v>1342</v>
          </cell>
          <cell r="O542">
            <v>1342</v>
          </cell>
          <cell r="P542">
            <v>1342</v>
          </cell>
          <cell r="Q542">
            <v>1338</v>
          </cell>
        </row>
        <row r="543">
          <cell r="B543" t="str">
            <v>30320033407</v>
          </cell>
          <cell r="C543" t="str">
            <v>30320</v>
          </cell>
          <cell r="D543">
            <v>3407</v>
          </cell>
          <cell r="E543">
            <v>11762000</v>
          </cell>
          <cell r="F543">
            <v>980166</v>
          </cell>
          <cell r="G543">
            <v>980166</v>
          </cell>
          <cell r="H543">
            <v>980166</v>
          </cell>
          <cell r="I543">
            <v>980166</v>
          </cell>
          <cell r="J543">
            <v>980166</v>
          </cell>
          <cell r="K543">
            <v>980166</v>
          </cell>
          <cell r="L543">
            <v>980166</v>
          </cell>
          <cell r="M543">
            <v>980166</v>
          </cell>
          <cell r="N543">
            <v>980166</v>
          </cell>
          <cell r="O543">
            <v>980166</v>
          </cell>
          <cell r="P543">
            <v>980166</v>
          </cell>
          <cell r="Q543">
            <v>980174</v>
          </cell>
        </row>
        <row r="544">
          <cell r="B544" t="str">
            <v>30320033408</v>
          </cell>
          <cell r="C544" t="str">
            <v>30320</v>
          </cell>
          <cell r="D544">
            <v>3408</v>
          </cell>
          <cell r="E544">
            <v>2198700</v>
          </cell>
          <cell r="F544">
            <v>183225</v>
          </cell>
          <cell r="G544">
            <v>183225</v>
          </cell>
          <cell r="H544">
            <v>183225</v>
          </cell>
          <cell r="I544">
            <v>183225</v>
          </cell>
          <cell r="J544">
            <v>183225</v>
          </cell>
          <cell r="K544">
            <v>183225</v>
          </cell>
          <cell r="L544">
            <v>183225</v>
          </cell>
          <cell r="M544">
            <v>183225</v>
          </cell>
          <cell r="N544">
            <v>183225</v>
          </cell>
          <cell r="O544">
            <v>183225</v>
          </cell>
          <cell r="P544">
            <v>183225</v>
          </cell>
          <cell r="Q544">
            <v>183225</v>
          </cell>
        </row>
        <row r="545">
          <cell r="B545" t="str">
            <v>30320033409</v>
          </cell>
          <cell r="C545" t="str">
            <v>30320</v>
          </cell>
          <cell r="D545">
            <v>3409</v>
          </cell>
          <cell r="E545">
            <v>571000</v>
          </cell>
          <cell r="F545">
            <v>47583</v>
          </cell>
          <cell r="G545">
            <v>47583</v>
          </cell>
          <cell r="H545">
            <v>47583</v>
          </cell>
          <cell r="I545">
            <v>47583</v>
          </cell>
          <cell r="J545">
            <v>47583</v>
          </cell>
          <cell r="K545">
            <v>47583</v>
          </cell>
          <cell r="L545">
            <v>47583</v>
          </cell>
          <cell r="M545">
            <v>47583</v>
          </cell>
          <cell r="N545">
            <v>47583</v>
          </cell>
          <cell r="O545">
            <v>47583</v>
          </cell>
          <cell r="P545">
            <v>47583</v>
          </cell>
          <cell r="Q545">
            <v>47587</v>
          </cell>
        </row>
        <row r="546">
          <cell r="B546" t="str">
            <v>30320033416</v>
          </cell>
          <cell r="C546" t="str">
            <v>30320</v>
          </cell>
          <cell r="D546">
            <v>3416</v>
          </cell>
          <cell r="E546">
            <v>94100</v>
          </cell>
          <cell r="F546">
            <v>7841</v>
          </cell>
          <cell r="G546">
            <v>7841</v>
          </cell>
          <cell r="H546">
            <v>7841</v>
          </cell>
          <cell r="I546">
            <v>7841</v>
          </cell>
          <cell r="J546">
            <v>7841</v>
          </cell>
          <cell r="K546">
            <v>7841</v>
          </cell>
          <cell r="L546">
            <v>7841</v>
          </cell>
          <cell r="M546">
            <v>7841</v>
          </cell>
          <cell r="N546">
            <v>7841</v>
          </cell>
          <cell r="O546">
            <v>7841</v>
          </cell>
          <cell r="P546">
            <v>7841</v>
          </cell>
          <cell r="Q546">
            <v>7849</v>
          </cell>
        </row>
        <row r="547">
          <cell r="B547" t="str">
            <v>30320033418</v>
          </cell>
          <cell r="C547" t="str">
            <v>30320</v>
          </cell>
          <cell r="D547">
            <v>3418</v>
          </cell>
          <cell r="E547">
            <v>50000</v>
          </cell>
          <cell r="F547">
            <v>4166</v>
          </cell>
          <cell r="G547">
            <v>4166</v>
          </cell>
          <cell r="H547">
            <v>4166</v>
          </cell>
          <cell r="I547">
            <v>4166</v>
          </cell>
          <cell r="J547">
            <v>4166</v>
          </cell>
          <cell r="K547">
            <v>4166</v>
          </cell>
          <cell r="L547">
            <v>4166</v>
          </cell>
          <cell r="M547">
            <v>4166</v>
          </cell>
          <cell r="N547">
            <v>4166</v>
          </cell>
          <cell r="O547">
            <v>4166</v>
          </cell>
          <cell r="P547">
            <v>4166</v>
          </cell>
          <cell r="Q547">
            <v>4174</v>
          </cell>
        </row>
        <row r="548">
          <cell r="B548" t="str">
            <v>30321031302</v>
          </cell>
          <cell r="C548" t="str">
            <v>30321</v>
          </cell>
          <cell r="D548">
            <v>1302</v>
          </cell>
          <cell r="E548">
            <v>302100</v>
          </cell>
          <cell r="F548">
            <v>25175</v>
          </cell>
          <cell r="G548">
            <v>25175</v>
          </cell>
          <cell r="H548">
            <v>25175</v>
          </cell>
          <cell r="I548">
            <v>25175</v>
          </cell>
          <cell r="J548">
            <v>25175</v>
          </cell>
          <cell r="K548">
            <v>25175</v>
          </cell>
          <cell r="L548">
            <v>25175</v>
          </cell>
          <cell r="M548">
            <v>25175</v>
          </cell>
          <cell r="N548">
            <v>25175</v>
          </cell>
          <cell r="O548">
            <v>25175</v>
          </cell>
          <cell r="P548">
            <v>25175</v>
          </cell>
          <cell r="Q548">
            <v>25175</v>
          </cell>
        </row>
        <row r="549">
          <cell r="B549" t="str">
            <v>30321032103</v>
          </cell>
          <cell r="C549" t="str">
            <v>30321</v>
          </cell>
          <cell r="D549">
            <v>2103</v>
          </cell>
          <cell r="E549">
            <v>80000</v>
          </cell>
          <cell r="F549">
            <v>6668</v>
          </cell>
          <cell r="G549">
            <v>6670</v>
          </cell>
          <cell r="H549">
            <v>6666</v>
          </cell>
          <cell r="I549">
            <v>6666</v>
          </cell>
          <cell r="J549">
            <v>6690</v>
          </cell>
          <cell r="K549">
            <v>6644</v>
          </cell>
          <cell r="L549">
            <v>6666</v>
          </cell>
          <cell r="M549">
            <v>6666</v>
          </cell>
          <cell r="N549">
            <v>6666</v>
          </cell>
          <cell r="O549">
            <v>6666</v>
          </cell>
          <cell r="P549">
            <v>6666</v>
          </cell>
          <cell r="Q549">
            <v>6666</v>
          </cell>
        </row>
        <row r="550">
          <cell r="B550" t="str">
            <v>30321032202</v>
          </cell>
          <cell r="C550" t="str">
            <v>30321</v>
          </cell>
          <cell r="D550">
            <v>2202</v>
          </cell>
          <cell r="E550">
            <v>537615</v>
          </cell>
          <cell r="F550">
            <v>44801</v>
          </cell>
          <cell r="G550">
            <v>44801</v>
          </cell>
          <cell r="H550">
            <v>44801</v>
          </cell>
          <cell r="I550">
            <v>44801</v>
          </cell>
          <cell r="J550">
            <v>44801</v>
          </cell>
          <cell r="K550">
            <v>44801</v>
          </cell>
          <cell r="L550">
            <v>44801</v>
          </cell>
          <cell r="M550">
            <v>44801</v>
          </cell>
          <cell r="N550">
            <v>44801</v>
          </cell>
          <cell r="O550">
            <v>44801</v>
          </cell>
          <cell r="P550">
            <v>44801</v>
          </cell>
          <cell r="Q550">
            <v>44804</v>
          </cell>
        </row>
        <row r="551">
          <cell r="B551" t="str">
            <v>30321032207</v>
          </cell>
          <cell r="C551" t="str">
            <v>30321</v>
          </cell>
          <cell r="D551">
            <v>2207</v>
          </cell>
          <cell r="E551">
            <v>30943</v>
          </cell>
          <cell r="F551">
            <v>2578</v>
          </cell>
          <cell r="G551">
            <v>2586</v>
          </cell>
          <cell r="H551">
            <v>2578</v>
          </cell>
          <cell r="I551">
            <v>2578</v>
          </cell>
          <cell r="J551">
            <v>2580</v>
          </cell>
          <cell r="K551">
            <v>2578</v>
          </cell>
          <cell r="L551">
            <v>2578</v>
          </cell>
          <cell r="M551">
            <v>2578</v>
          </cell>
          <cell r="N551">
            <v>2578</v>
          </cell>
          <cell r="O551">
            <v>2578</v>
          </cell>
          <cell r="P551">
            <v>2578</v>
          </cell>
          <cell r="Q551">
            <v>2575</v>
          </cell>
        </row>
        <row r="552">
          <cell r="B552" t="str">
            <v>30321032306</v>
          </cell>
          <cell r="C552" t="str">
            <v>30321</v>
          </cell>
          <cell r="D552">
            <v>2306</v>
          </cell>
          <cell r="E552">
            <v>20000</v>
          </cell>
          <cell r="F552">
            <v>1667</v>
          </cell>
          <cell r="G552">
            <v>1667</v>
          </cell>
          <cell r="H552">
            <v>1667</v>
          </cell>
          <cell r="I552">
            <v>1667</v>
          </cell>
          <cell r="J552">
            <v>1667</v>
          </cell>
          <cell r="K552">
            <v>1667</v>
          </cell>
          <cell r="L552">
            <v>1667</v>
          </cell>
          <cell r="M552">
            <v>1667</v>
          </cell>
          <cell r="N552">
            <v>1665</v>
          </cell>
          <cell r="O552">
            <v>1666</v>
          </cell>
          <cell r="P552">
            <v>1670</v>
          </cell>
          <cell r="Q552">
            <v>1667</v>
          </cell>
        </row>
        <row r="553">
          <cell r="B553" t="str">
            <v>30321032701</v>
          </cell>
          <cell r="C553" t="str">
            <v>30321</v>
          </cell>
          <cell r="D553">
            <v>2701</v>
          </cell>
          <cell r="E553">
            <v>179900</v>
          </cell>
          <cell r="F553">
            <v>14992</v>
          </cell>
          <cell r="G553">
            <v>14992</v>
          </cell>
          <cell r="H553">
            <v>14992</v>
          </cell>
          <cell r="I553">
            <v>14992</v>
          </cell>
          <cell r="J553">
            <v>14992</v>
          </cell>
          <cell r="K553">
            <v>14992</v>
          </cell>
          <cell r="L553">
            <v>14992</v>
          </cell>
          <cell r="M553">
            <v>14991</v>
          </cell>
          <cell r="N553">
            <v>14993</v>
          </cell>
          <cell r="O553">
            <v>14992</v>
          </cell>
          <cell r="P553">
            <v>14992</v>
          </cell>
          <cell r="Q553">
            <v>14992</v>
          </cell>
        </row>
        <row r="554">
          <cell r="B554" t="str">
            <v>30321032702</v>
          </cell>
          <cell r="C554" t="str">
            <v>30321</v>
          </cell>
          <cell r="D554">
            <v>2702</v>
          </cell>
          <cell r="E554">
            <v>67900</v>
          </cell>
          <cell r="F554">
            <v>5658</v>
          </cell>
          <cell r="G554">
            <v>5658</v>
          </cell>
          <cell r="H554">
            <v>5658</v>
          </cell>
          <cell r="I554">
            <v>5658</v>
          </cell>
          <cell r="J554">
            <v>5658</v>
          </cell>
          <cell r="K554">
            <v>5658</v>
          </cell>
          <cell r="L554">
            <v>5658</v>
          </cell>
          <cell r="M554">
            <v>5658</v>
          </cell>
          <cell r="N554">
            <v>5658</v>
          </cell>
          <cell r="O554">
            <v>5658</v>
          </cell>
          <cell r="P554">
            <v>5658</v>
          </cell>
          <cell r="Q554">
            <v>5659</v>
          </cell>
        </row>
        <row r="555">
          <cell r="B555" t="str">
            <v>30321032705</v>
          </cell>
          <cell r="C555" t="str">
            <v>30321</v>
          </cell>
          <cell r="D555">
            <v>2705</v>
          </cell>
          <cell r="E555">
            <v>53500</v>
          </cell>
          <cell r="F555">
            <v>4468</v>
          </cell>
          <cell r="G555">
            <v>4458</v>
          </cell>
          <cell r="H555">
            <v>4449</v>
          </cell>
          <cell r="I555">
            <v>4458</v>
          </cell>
          <cell r="J555">
            <v>4458</v>
          </cell>
          <cell r="K555">
            <v>4458</v>
          </cell>
          <cell r="L555">
            <v>4458</v>
          </cell>
          <cell r="M555">
            <v>4458</v>
          </cell>
          <cell r="N555">
            <v>4458</v>
          </cell>
          <cell r="O555">
            <v>4458</v>
          </cell>
          <cell r="P555">
            <v>4458</v>
          </cell>
          <cell r="Q555">
            <v>4458</v>
          </cell>
        </row>
        <row r="556">
          <cell r="B556" t="str">
            <v>30321032800</v>
          </cell>
          <cell r="C556" t="str">
            <v>30321</v>
          </cell>
          <cell r="D556">
            <v>2800</v>
          </cell>
          <cell r="E556">
            <v>771900</v>
          </cell>
          <cell r="F556">
            <v>64325</v>
          </cell>
          <cell r="G556">
            <v>64325</v>
          </cell>
          <cell r="H556">
            <v>64325</v>
          </cell>
          <cell r="I556">
            <v>64325</v>
          </cell>
          <cell r="J556">
            <v>64325</v>
          </cell>
          <cell r="K556">
            <v>64325</v>
          </cell>
          <cell r="L556">
            <v>64325</v>
          </cell>
          <cell r="M556">
            <v>64325</v>
          </cell>
          <cell r="N556">
            <v>64325</v>
          </cell>
          <cell r="O556">
            <v>64325</v>
          </cell>
          <cell r="P556">
            <v>64325</v>
          </cell>
          <cell r="Q556">
            <v>64325</v>
          </cell>
        </row>
        <row r="557">
          <cell r="B557" t="str">
            <v>30321032900</v>
          </cell>
          <cell r="C557" t="str">
            <v>30321</v>
          </cell>
          <cell r="D557">
            <v>2900</v>
          </cell>
          <cell r="E557">
            <v>311100</v>
          </cell>
          <cell r="F557">
            <v>25925</v>
          </cell>
          <cell r="G557">
            <v>25925</v>
          </cell>
          <cell r="H557">
            <v>25925</v>
          </cell>
          <cell r="I557">
            <v>25925</v>
          </cell>
          <cell r="J557">
            <v>25925</v>
          </cell>
          <cell r="K557">
            <v>25925</v>
          </cell>
          <cell r="L557">
            <v>25925</v>
          </cell>
          <cell r="M557">
            <v>25925</v>
          </cell>
          <cell r="N557">
            <v>25925</v>
          </cell>
          <cell r="O557">
            <v>25925</v>
          </cell>
          <cell r="P557">
            <v>25925</v>
          </cell>
          <cell r="Q557">
            <v>25925</v>
          </cell>
        </row>
        <row r="558">
          <cell r="B558" t="str">
            <v>30321032907</v>
          </cell>
          <cell r="C558" t="str">
            <v>30321</v>
          </cell>
          <cell r="D558">
            <v>2907</v>
          </cell>
          <cell r="E558">
            <v>96300</v>
          </cell>
          <cell r="F558">
            <v>8025</v>
          </cell>
          <cell r="G558">
            <v>8025</v>
          </cell>
          <cell r="H558">
            <v>8025</v>
          </cell>
          <cell r="I558">
            <v>8025</v>
          </cell>
          <cell r="J558">
            <v>8025</v>
          </cell>
          <cell r="K558">
            <v>8025</v>
          </cell>
          <cell r="L558">
            <v>8025</v>
          </cell>
          <cell r="M558">
            <v>8025</v>
          </cell>
          <cell r="N558">
            <v>8025</v>
          </cell>
          <cell r="O558">
            <v>8025</v>
          </cell>
          <cell r="P558">
            <v>8025</v>
          </cell>
          <cell r="Q558">
            <v>8025</v>
          </cell>
        </row>
        <row r="559">
          <cell r="B559" t="str">
            <v>30321032920</v>
          </cell>
          <cell r="C559" t="str">
            <v>30321</v>
          </cell>
          <cell r="D559">
            <v>2920</v>
          </cell>
          <cell r="E559">
            <v>87100</v>
          </cell>
          <cell r="F559">
            <v>7258</v>
          </cell>
          <cell r="G559">
            <v>7258</v>
          </cell>
          <cell r="H559">
            <v>7259</v>
          </cell>
          <cell r="I559">
            <v>7258</v>
          </cell>
          <cell r="J559">
            <v>7258</v>
          </cell>
          <cell r="K559">
            <v>7258</v>
          </cell>
          <cell r="L559">
            <v>7258</v>
          </cell>
          <cell r="M559">
            <v>7258</v>
          </cell>
          <cell r="N559">
            <v>7258</v>
          </cell>
          <cell r="O559">
            <v>7258</v>
          </cell>
          <cell r="P559">
            <v>7258</v>
          </cell>
          <cell r="Q559">
            <v>7258</v>
          </cell>
        </row>
        <row r="560">
          <cell r="B560" t="str">
            <v>30321032923</v>
          </cell>
          <cell r="C560" t="str">
            <v>30321</v>
          </cell>
          <cell r="D560">
            <v>2923</v>
          </cell>
          <cell r="E560">
            <v>37700</v>
          </cell>
          <cell r="F560">
            <v>3141</v>
          </cell>
          <cell r="G560">
            <v>3142</v>
          </cell>
          <cell r="H560">
            <v>3142</v>
          </cell>
          <cell r="I560">
            <v>3142</v>
          </cell>
          <cell r="J560">
            <v>3142</v>
          </cell>
          <cell r="K560">
            <v>3143</v>
          </cell>
          <cell r="L560">
            <v>3142</v>
          </cell>
          <cell r="M560">
            <v>3142</v>
          </cell>
          <cell r="N560">
            <v>3142</v>
          </cell>
          <cell r="O560">
            <v>3142</v>
          </cell>
          <cell r="P560">
            <v>3142</v>
          </cell>
          <cell r="Q560">
            <v>3142</v>
          </cell>
        </row>
        <row r="561">
          <cell r="B561" t="str">
            <v>30321033101</v>
          </cell>
          <cell r="C561" t="str">
            <v>30321</v>
          </cell>
          <cell r="D561">
            <v>3101</v>
          </cell>
          <cell r="E561">
            <v>163000</v>
          </cell>
          <cell r="F561">
            <v>13583</v>
          </cell>
          <cell r="G561">
            <v>13583</v>
          </cell>
          <cell r="H561">
            <v>13583</v>
          </cell>
          <cell r="I561">
            <v>13583</v>
          </cell>
          <cell r="J561">
            <v>13583</v>
          </cell>
          <cell r="K561">
            <v>13584</v>
          </cell>
          <cell r="L561">
            <v>13583</v>
          </cell>
          <cell r="M561">
            <v>13583</v>
          </cell>
          <cell r="N561">
            <v>13583</v>
          </cell>
          <cell r="O561">
            <v>13583</v>
          </cell>
          <cell r="P561">
            <v>13583</v>
          </cell>
          <cell r="Q561">
            <v>13583</v>
          </cell>
        </row>
        <row r="562">
          <cell r="B562" t="str">
            <v>30321033103</v>
          </cell>
          <cell r="C562" t="str">
            <v>30321</v>
          </cell>
          <cell r="D562">
            <v>3103</v>
          </cell>
          <cell r="E562">
            <v>64900</v>
          </cell>
          <cell r="F562">
            <v>5408</v>
          </cell>
          <cell r="G562">
            <v>5408</v>
          </cell>
          <cell r="H562">
            <v>5408</v>
          </cell>
          <cell r="I562">
            <v>5408</v>
          </cell>
          <cell r="J562">
            <v>5408</v>
          </cell>
          <cell r="K562">
            <v>5409</v>
          </cell>
          <cell r="L562">
            <v>5408</v>
          </cell>
          <cell r="M562">
            <v>5408</v>
          </cell>
          <cell r="N562">
            <v>5408</v>
          </cell>
          <cell r="O562">
            <v>5408</v>
          </cell>
          <cell r="P562">
            <v>5408</v>
          </cell>
          <cell r="Q562">
            <v>5408</v>
          </cell>
        </row>
        <row r="563">
          <cell r="B563" t="str">
            <v>30321033114</v>
          </cell>
          <cell r="C563" t="str">
            <v>30321</v>
          </cell>
          <cell r="D563">
            <v>3114</v>
          </cell>
          <cell r="E563">
            <v>20000</v>
          </cell>
          <cell r="F563">
            <v>1667</v>
          </cell>
          <cell r="G563">
            <v>1663</v>
          </cell>
          <cell r="H563">
            <v>1667</v>
          </cell>
          <cell r="I563">
            <v>1666</v>
          </cell>
          <cell r="J563">
            <v>1670</v>
          </cell>
          <cell r="K563">
            <v>1667</v>
          </cell>
          <cell r="L563">
            <v>1665</v>
          </cell>
          <cell r="M563">
            <v>1667</v>
          </cell>
          <cell r="N563">
            <v>1669</v>
          </cell>
          <cell r="O563">
            <v>1667</v>
          </cell>
          <cell r="P563">
            <v>1667</v>
          </cell>
          <cell r="Q563">
            <v>1667</v>
          </cell>
        </row>
        <row r="564">
          <cell r="B564" t="str">
            <v>30321033302</v>
          </cell>
          <cell r="C564" t="str">
            <v>30321</v>
          </cell>
          <cell r="D564">
            <v>3302</v>
          </cell>
          <cell r="E564">
            <v>374000</v>
          </cell>
          <cell r="F564">
            <v>31167</v>
          </cell>
          <cell r="G564">
            <v>31167</v>
          </cell>
          <cell r="H564">
            <v>31167</v>
          </cell>
          <cell r="I564">
            <v>31167</v>
          </cell>
          <cell r="J564">
            <v>31167</v>
          </cell>
          <cell r="K564">
            <v>31167</v>
          </cell>
          <cell r="L564">
            <v>31166</v>
          </cell>
          <cell r="M564">
            <v>31167</v>
          </cell>
          <cell r="N564">
            <v>31167</v>
          </cell>
          <cell r="O564">
            <v>31168</v>
          </cell>
          <cell r="P564">
            <v>31167</v>
          </cell>
          <cell r="Q564">
            <v>31167</v>
          </cell>
        </row>
        <row r="565">
          <cell r="B565" t="str">
            <v>30321033303</v>
          </cell>
          <cell r="C565" t="str">
            <v>30321</v>
          </cell>
          <cell r="D565">
            <v>3303</v>
          </cell>
          <cell r="E565">
            <v>215600</v>
          </cell>
          <cell r="F565">
            <v>17967</v>
          </cell>
          <cell r="G565">
            <v>17967</v>
          </cell>
          <cell r="H565">
            <v>17967</v>
          </cell>
          <cell r="I565">
            <v>17967</v>
          </cell>
          <cell r="J565">
            <v>17967</v>
          </cell>
          <cell r="K565">
            <v>17968</v>
          </cell>
          <cell r="L565">
            <v>17967</v>
          </cell>
          <cell r="M565">
            <v>17967</v>
          </cell>
          <cell r="N565">
            <v>17967</v>
          </cell>
          <cell r="O565">
            <v>17966</v>
          </cell>
          <cell r="P565">
            <v>17967</v>
          </cell>
          <cell r="Q565">
            <v>17967</v>
          </cell>
        </row>
        <row r="566">
          <cell r="B566" t="str">
            <v>30321033401</v>
          </cell>
          <cell r="C566" t="str">
            <v>30321</v>
          </cell>
          <cell r="D566">
            <v>3401</v>
          </cell>
          <cell r="E566">
            <v>107500</v>
          </cell>
          <cell r="F566">
            <v>8958</v>
          </cell>
          <cell r="G566">
            <v>8958</v>
          </cell>
          <cell r="H566">
            <v>8958</v>
          </cell>
          <cell r="I566">
            <v>8958</v>
          </cell>
          <cell r="J566">
            <v>8958</v>
          </cell>
          <cell r="K566">
            <v>8958</v>
          </cell>
          <cell r="L566">
            <v>8957</v>
          </cell>
          <cell r="M566">
            <v>8958</v>
          </cell>
          <cell r="N566">
            <v>8960</v>
          </cell>
          <cell r="O566">
            <v>8958</v>
          </cell>
          <cell r="P566">
            <v>8958</v>
          </cell>
          <cell r="Q566">
            <v>8958</v>
          </cell>
        </row>
        <row r="567">
          <cell r="B567" t="str">
            <v>30321033407</v>
          </cell>
          <cell r="C567" t="str">
            <v>30321</v>
          </cell>
          <cell r="D567">
            <v>3407</v>
          </cell>
          <cell r="E567">
            <v>2510700</v>
          </cell>
          <cell r="F567">
            <v>209225</v>
          </cell>
          <cell r="G567">
            <v>209225</v>
          </cell>
          <cell r="H567">
            <v>209225</v>
          </cell>
          <cell r="I567">
            <v>209225</v>
          </cell>
          <cell r="J567">
            <v>209225</v>
          </cell>
          <cell r="K567">
            <v>209225</v>
          </cell>
          <cell r="L567">
            <v>209225</v>
          </cell>
          <cell r="M567">
            <v>209225</v>
          </cell>
          <cell r="N567">
            <v>209225</v>
          </cell>
          <cell r="O567">
            <v>209225</v>
          </cell>
          <cell r="P567">
            <v>209225</v>
          </cell>
          <cell r="Q567">
            <v>209225</v>
          </cell>
        </row>
        <row r="568">
          <cell r="B568" t="str">
            <v>30321033408</v>
          </cell>
          <cell r="C568" t="str">
            <v>30321</v>
          </cell>
          <cell r="D568">
            <v>3408</v>
          </cell>
          <cell r="E568">
            <v>175500</v>
          </cell>
          <cell r="F568">
            <v>14625</v>
          </cell>
          <cell r="G568">
            <v>14625</v>
          </cell>
          <cell r="H568">
            <v>14625</v>
          </cell>
          <cell r="I568">
            <v>14625</v>
          </cell>
          <cell r="J568">
            <v>14625</v>
          </cell>
          <cell r="K568">
            <v>14625</v>
          </cell>
          <cell r="L568">
            <v>14625</v>
          </cell>
          <cell r="M568">
            <v>14625</v>
          </cell>
          <cell r="N568">
            <v>14625</v>
          </cell>
          <cell r="O568">
            <v>14625</v>
          </cell>
          <cell r="P568">
            <v>14625</v>
          </cell>
          <cell r="Q568">
            <v>14625</v>
          </cell>
        </row>
        <row r="569">
          <cell r="B569" t="str">
            <v>30321033418</v>
          </cell>
          <cell r="C569" t="str">
            <v>30321</v>
          </cell>
          <cell r="D569">
            <v>3418</v>
          </cell>
          <cell r="E569">
            <v>43500</v>
          </cell>
          <cell r="F569">
            <v>3625</v>
          </cell>
          <cell r="G569">
            <v>3625</v>
          </cell>
          <cell r="H569">
            <v>3625</v>
          </cell>
          <cell r="I569">
            <v>3625</v>
          </cell>
          <cell r="J569">
            <v>3625</v>
          </cell>
          <cell r="K569">
            <v>3625</v>
          </cell>
          <cell r="L569">
            <v>3625</v>
          </cell>
          <cell r="M569">
            <v>3625</v>
          </cell>
          <cell r="N569">
            <v>3625</v>
          </cell>
          <cell r="O569">
            <v>3625</v>
          </cell>
          <cell r="P569">
            <v>3625</v>
          </cell>
          <cell r="Q569">
            <v>3625</v>
          </cell>
        </row>
        <row r="570">
          <cell r="B570" t="str">
            <v>30321033419</v>
          </cell>
          <cell r="C570" t="str">
            <v>30321</v>
          </cell>
          <cell r="D570">
            <v>3419</v>
          </cell>
          <cell r="E570">
            <v>41300</v>
          </cell>
          <cell r="F570">
            <v>3442</v>
          </cell>
          <cell r="G570">
            <v>3442</v>
          </cell>
          <cell r="H570">
            <v>3442</v>
          </cell>
          <cell r="I570">
            <v>3442</v>
          </cell>
          <cell r="J570">
            <v>3441</v>
          </cell>
          <cell r="K570">
            <v>3442</v>
          </cell>
          <cell r="L570">
            <v>3442</v>
          </cell>
          <cell r="M570">
            <v>3443</v>
          </cell>
          <cell r="N570">
            <v>3442</v>
          </cell>
          <cell r="O570">
            <v>3442</v>
          </cell>
          <cell r="P570">
            <v>3442</v>
          </cell>
          <cell r="Q570">
            <v>3442</v>
          </cell>
        </row>
        <row r="571">
          <cell r="B571" t="str">
            <v>30322041302</v>
          </cell>
          <cell r="C571" t="str">
            <v>30322</v>
          </cell>
          <cell r="D571">
            <v>1302</v>
          </cell>
          <cell r="E571">
            <v>205000</v>
          </cell>
          <cell r="F571">
            <v>17083</v>
          </cell>
          <cell r="G571">
            <v>17083</v>
          </cell>
          <cell r="H571">
            <v>17083</v>
          </cell>
          <cell r="I571">
            <v>17083</v>
          </cell>
          <cell r="J571">
            <v>17083</v>
          </cell>
          <cell r="K571">
            <v>17083</v>
          </cell>
          <cell r="L571">
            <v>17083</v>
          </cell>
          <cell r="M571">
            <v>17083</v>
          </cell>
          <cell r="N571">
            <v>17083</v>
          </cell>
          <cell r="O571">
            <v>17083</v>
          </cell>
          <cell r="P571">
            <v>17083</v>
          </cell>
          <cell r="Q571">
            <v>17087</v>
          </cell>
        </row>
        <row r="572">
          <cell r="B572" t="str">
            <v>30322042103</v>
          </cell>
          <cell r="C572" t="str">
            <v>30322</v>
          </cell>
          <cell r="D572">
            <v>2103</v>
          </cell>
          <cell r="E572">
            <v>27200</v>
          </cell>
          <cell r="F572">
            <v>2267</v>
          </cell>
          <cell r="G572">
            <v>2267</v>
          </cell>
          <cell r="H572">
            <v>2267</v>
          </cell>
          <cell r="I572">
            <v>2267</v>
          </cell>
          <cell r="J572">
            <v>2267</v>
          </cell>
          <cell r="K572">
            <v>2267</v>
          </cell>
          <cell r="L572">
            <v>2267</v>
          </cell>
          <cell r="M572">
            <v>2267</v>
          </cell>
          <cell r="N572">
            <v>2267</v>
          </cell>
          <cell r="O572">
            <v>2267</v>
          </cell>
          <cell r="P572">
            <v>2267</v>
          </cell>
          <cell r="Q572">
            <v>2263</v>
          </cell>
        </row>
        <row r="573">
          <cell r="B573" t="str">
            <v>30322042202</v>
          </cell>
          <cell r="C573" t="str">
            <v>30322</v>
          </cell>
          <cell r="D573">
            <v>2202</v>
          </cell>
          <cell r="E573">
            <v>119560</v>
          </cell>
          <cell r="F573">
            <v>9963</v>
          </cell>
          <cell r="G573">
            <v>9963</v>
          </cell>
          <cell r="H573">
            <v>9963</v>
          </cell>
          <cell r="I573">
            <v>9963</v>
          </cell>
          <cell r="J573">
            <v>9963</v>
          </cell>
          <cell r="K573">
            <v>9963</v>
          </cell>
          <cell r="L573">
            <v>9963</v>
          </cell>
          <cell r="M573">
            <v>9963</v>
          </cell>
          <cell r="N573">
            <v>9963</v>
          </cell>
          <cell r="O573">
            <v>9963</v>
          </cell>
          <cell r="P573">
            <v>9963</v>
          </cell>
          <cell r="Q573">
            <v>9967</v>
          </cell>
        </row>
        <row r="574">
          <cell r="B574" t="str">
            <v>30322042207</v>
          </cell>
          <cell r="C574" t="str">
            <v>30322</v>
          </cell>
          <cell r="D574">
            <v>2207</v>
          </cell>
          <cell r="E574">
            <v>38686</v>
          </cell>
          <cell r="F574">
            <v>3224</v>
          </cell>
          <cell r="G574">
            <v>3224</v>
          </cell>
          <cell r="H574">
            <v>3224</v>
          </cell>
          <cell r="I574">
            <v>3224</v>
          </cell>
          <cell r="J574">
            <v>3224</v>
          </cell>
          <cell r="K574">
            <v>3224</v>
          </cell>
          <cell r="L574">
            <v>3224</v>
          </cell>
          <cell r="M574">
            <v>3224</v>
          </cell>
          <cell r="N574">
            <v>3224</v>
          </cell>
          <cell r="O574">
            <v>3224</v>
          </cell>
          <cell r="P574">
            <v>3224</v>
          </cell>
          <cell r="Q574">
            <v>3222</v>
          </cell>
        </row>
        <row r="575">
          <cell r="B575" t="str">
            <v>30322042208</v>
          </cell>
          <cell r="C575" t="str">
            <v>30322</v>
          </cell>
          <cell r="D575">
            <v>2208</v>
          </cell>
          <cell r="E575">
            <v>7858</v>
          </cell>
          <cell r="F575">
            <v>655</v>
          </cell>
          <cell r="G575">
            <v>655</v>
          </cell>
          <cell r="H575">
            <v>655</v>
          </cell>
          <cell r="I575">
            <v>655</v>
          </cell>
          <cell r="J575">
            <v>655</v>
          </cell>
          <cell r="K575">
            <v>655</v>
          </cell>
          <cell r="L575">
            <v>655</v>
          </cell>
          <cell r="M575">
            <v>655</v>
          </cell>
          <cell r="N575">
            <v>655</v>
          </cell>
          <cell r="O575">
            <v>655</v>
          </cell>
          <cell r="P575">
            <v>655</v>
          </cell>
          <cell r="Q575">
            <v>653</v>
          </cell>
        </row>
        <row r="576">
          <cell r="B576" t="str">
            <v>30322042701</v>
          </cell>
          <cell r="C576" t="str">
            <v>30322</v>
          </cell>
          <cell r="D576">
            <v>2701</v>
          </cell>
          <cell r="E576">
            <v>48900</v>
          </cell>
          <cell r="F576">
            <v>8150</v>
          </cell>
          <cell r="G576">
            <v>0</v>
          </cell>
          <cell r="H576">
            <v>8150</v>
          </cell>
          <cell r="I576">
            <v>0</v>
          </cell>
          <cell r="J576">
            <v>8150</v>
          </cell>
          <cell r="K576">
            <v>0</v>
          </cell>
          <cell r="L576">
            <v>8150</v>
          </cell>
          <cell r="M576">
            <v>0</v>
          </cell>
          <cell r="N576">
            <v>8150</v>
          </cell>
          <cell r="O576">
            <v>0</v>
          </cell>
          <cell r="P576">
            <v>8150</v>
          </cell>
          <cell r="Q576">
            <v>0</v>
          </cell>
        </row>
        <row r="577">
          <cell r="B577" t="str">
            <v>30322042702</v>
          </cell>
          <cell r="C577" t="str">
            <v>30322</v>
          </cell>
          <cell r="D577">
            <v>2702</v>
          </cell>
          <cell r="E577">
            <v>8600</v>
          </cell>
          <cell r="F577">
            <v>1432</v>
          </cell>
          <cell r="G577">
            <v>0</v>
          </cell>
          <cell r="H577">
            <v>1432</v>
          </cell>
          <cell r="I577">
            <v>0</v>
          </cell>
          <cell r="J577">
            <v>1432</v>
          </cell>
          <cell r="K577">
            <v>0</v>
          </cell>
          <cell r="L577">
            <v>1432</v>
          </cell>
          <cell r="M577">
            <v>0</v>
          </cell>
          <cell r="N577">
            <v>1432</v>
          </cell>
          <cell r="O577">
            <v>0</v>
          </cell>
          <cell r="P577">
            <v>1440</v>
          </cell>
          <cell r="Q577">
            <v>0</v>
          </cell>
        </row>
        <row r="578">
          <cell r="B578" t="str">
            <v>30322042705</v>
          </cell>
          <cell r="C578" t="str">
            <v>30322</v>
          </cell>
          <cell r="D578">
            <v>2705</v>
          </cell>
          <cell r="E578">
            <v>9000</v>
          </cell>
          <cell r="F578">
            <v>1500</v>
          </cell>
          <cell r="G578">
            <v>0</v>
          </cell>
          <cell r="H578">
            <v>1500</v>
          </cell>
          <cell r="I578">
            <v>0</v>
          </cell>
          <cell r="J578">
            <v>1500</v>
          </cell>
          <cell r="K578">
            <v>0</v>
          </cell>
          <cell r="L578">
            <v>1500</v>
          </cell>
          <cell r="M578">
            <v>0</v>
          </cell>
          <cell r="N578">
            <v>1500</v>
          </cell>
          <cell r="O578">
            <v>0</v>
          </cell>
          <cell r="P578">
            <v>1500</v>
          </cell>
          <cell r="Q578">
            <v>0</v>
          </cell>
        </row>
        <row r="579">
          <cell r="B579" t="str">
            <v>30322042800</v>
          </cell>
          <cell r="C579" t="str">
            <v>30322</v>
          </cell>
          <cell r="D579">
            <v>2800</v>
          </cell>
          <cell r="E579">
            <v>39600</v>
          </cell>
          <cell r="F579">
            <v>3300</v>
          </cell>
          <cell r="G579">
            <v>3300</v>
          </cell>
          <cell r="H579">
            <v>3300</v>
          </cell>
          <cell r="I579">
            <v>3300</v>
          </cell>
          <cell r="J579">
            <v>3300</v>
          </cell>
          <cell r="K579">
            <v>3300</v>
          </cell>
          <cell r="L579">
            <v>3300</v>
          </cell>
          <cell r="M579">
            <v>3300</v>
          </cell>
          <cell r="N579">
            <v>3300</v>
          </cell>
          <cell r="O579">
            <v>3300</v>
          </cell>
          <cell r="P579">
            <v>3300</v>
          </cell>
          <cell r="Q579">
            <v>3300</v>
          </cell>
        </row>
        <row r="580">
          <cell r="B580" t="str">
            <v>30322042900</v>
          </cell>
          <cell r="C580" t="str">
            <v>30322</v>
          </cell>
          <cell r="D580">
            <v>2900</v>
          </cell>
          <cell r="E580">
            <v>170400</v>
          </cell>
          <cell r="F580">
            <v>14200</v>
          </cell>
          <cell r="G580">
            <v>14200</v>
          </cell>
          <cell r="H580">
            <v>14200</v>
          </cell>
          <cell r="I580">
            <v>14200</v>
          </cell>
          <cell r="J580">
            <v>14200</v>
          </cell>
          <cell r="K580">
            <v>14200</v>
          </cell>
          <cell r="L580">
            <v>14200</v>
          </cell>
          <cell r="M580">
            <v>14200</v>
          </cell>
          <cell r="N580">
            <v>14200</v>
          </cell>
          <cell r="O580">
            <v>14200</v>
          </cell>
          <cell r="P580">
            <v>14200</v>
          </cell>
          <cell r="Q580">
            <v>14200</v>
          </cell>
        </row>
        <row r="581">
          <cell r="B581" t="str">
            <v>30322042907</v>
          </cell>
          <cell r="C581" t="str">
            <v>30322</v>
          </cell>
          <cell r="D581">
            <v>2907</v>
          </cell>
          <cell r="E581">
            <v>50100</v>
          </cell>
          <cell r="F581">
            <v>8350</v>
          </cell>
          <cell r="G581">
            <v>0</v>
          </cell>
          <cell r="H581">
            <v>8350</v>
          </cell>
          <cell r="I581">
            <v>0</v>
          </cell>
          <cell r="J581">
            <v>8350</v>
          </cell>
          <cell r="K581">
            <v>0</v>
          </cell>
          <cell r="L581">
            <v>8350</v>
          </cell>
          <cell r="M581">
            <v>0</v>
          </cell>
          <cell r="N581">
            <v>8350</v>
          </cell>
          <cell r="O581">
            <v>0</v>
          </cell>
          <cell r="P581">
            <v>8350</v>
          </cell>
          <cell r="Q581">
            <v>0</v>
          </cell>
        </row>
        <row r="582">
          <cell r="B582" t="str">
            <v>30322043101</v>
          </cell>
          <cell r="C582" t="str">
            <v>30322</v>
          </cell>
          <cell r="D582">
            <v>3101</v>
          </cell>
          <cell r="E582">
            <v>26696</v>
          </cell>
          <cell r="F582">
            <v>2224</v>
          </cell>
          <cell r="G582">
            <v>2224</v>
          </cell>
          <cell r="H582">
            <v>2224</v>
          </cell>
          <cell r="I582">
            <v>2224</v>
          </cell>
          <cell r="J582">
            <v>2224</v>
          </cell>
          <cell r="K582">
            <v>2224</v>
          </cell>
          <cell r="L582">
            <v>2224</v>
          </cell>
          <cell r="M582">
            <v>2224</v>
          </cell>
          <cell r="N582">
            <v>2224</v>
          </cell>
          <cell r="O582">
            <v>2224</v>
          </cell>
          <cell r="P582">
            <v>2224</v>
          </cell>
          <cell r="Q582">
            <v>2232</v>
          </cell>
        </row>
        <row r="583">
          <cell r="B583" t="str">
            <v>30322043103</v>
          </cell>
          <cell r="C583" t="str">
            <v>30322</v>
          </cell>
          <cell r="D583">
            <v>3103</v>
          </cell>
          <cell r="E583">
            <v>18004</v>
          </cell>
          <cell r="F583">
            <v>1500</v>
          </cell>
          <cell r="G583">
            <v>1500</v>
          </cell>
          <cell r="H583">
            <v>1500</v>
          </cell>
          <cell r="I583">
            <v>1500</v>
          </cell>
          <cell r="J583">
            <v>1500</v>
          </cell>
          <cell r="K583">
            <v>1500</v>
          </cell>
          <cell r="L583">
            <v>1500</v>
          </cell>
          <cell r="M583">
            <v>1500</v>
          </cell>
          <cell r="N583">
            <v>1500</v>
          </cell>
          <cell r="O583">
            <v>1500</v>
          </cell>
          <cell r="P583">
            <v>1500</v>
          </cell>
          <cell r="Q583">
            <v>1504</v>
          </cell>
        </row>
        <row r="584">
          <cell r="B584" t="str">
            <v>30322043302</v>
          </cell>
          <cell r="C584" t="str">
            <v>30322</v>
          </cell>
          <cell r="D584">
            <v>3302</v>
          </cell>
          <cell r="E584">
            <v>119200</v>
          </cell>
          <cell r="F584">
            <v>9933</v>
          </cell>
          <cell r="G584">
            <v>9933</v>
          </cell>
          <cell r="H584">
            <v>9933</v>
          </cell>
          <cell r="I584">
            <v>9933</v>
          </cell>
          <cell r="J584">
            <v>9933</v>
          </cell>
          <cell r="K584">
            <v>9933</v>
          </cell>
          <cell r="L584">
            <v>9933</v>
          </cell>
          <cell r="M584">
            <v>9933</v>
          </cell>
          <cell r="N584">
            <v>9933</v>
          </cell>
          <cell r="O584">
            <v>9933</v>
          </cell>
          <cell r="P584">
            <v>9933</v>
          </cell>
          <cell r="Q584">
            <v>9937</v>
          </cell>
        </row>
        <row r="585">
          <cell r="B585" t="str">
            <v>30322043303</v>
          </cell>
          <cell r="C585" t="str">
            <v>30322</v>
          </cell>
          <cell r="D585">
            <v>3303</v>
          </cell>
          <cell r="E585">
            <v>8200</v>
          </cell>
          <cell r="F585">
            <v>683</v>
          </cell>
          <cell r="G585">
            <v>683</v>
          </cell>
          <cell r="H585">
            <v>683</v>
          </cell>
          <cell r="I585">
            <v>683</v>
          </cell>
          <cell r="J585">
            <v>683</v>
          </cell>
          <cell r="K585">
            <v>683</v>
          </cell>
          <cell r="L585">
            <v>683</v>
          </cell>
          <cell r="M585">
            <v>683</v>
          </cell>
          <cell r="N585">
            <v>683</v>
          </cell>
          <cell r="O585">
            <v>683</v>
          </cell>
          <cell r="P585">
            <v>683</v>
          </cell>
          <cell r="Q585">
            <v>687</v>
          </cell>
        </row>
        <row r="586">
          <cell r="B586" t="str">
            <v>30323041302</v>
          </cell>
          <cell r="C586" t="str">
            <v>30323</v>
          </cell>
          <cell r="D586">
            <v>1302</v>
          </cell>
          <cell r="E586">
            <v>1080800</v>
          </cell>
          <cell r="F586">
            <v>90067</v>
          </cell>
          <cell r="G586">
            <v>90067</v>
          </cell>
          <cell r="H586">
            <v>90067</v>
          </cell>
          <cell r="I586">
            <v>90067</v>
          </cell>
          <cell r="J586">
            <v>90067</v>
          </cell>
          <cell r="K586">
            <v>90067</v>
          </cell>
          <cell r="L586">
            <v>90067</v>
          </cell>
          <cell r="M586">
            <v>90067</v>
          </cell>
          <cell r="N586">
            <v>90067</v>
          </cell>
          <cell r="O586">
            <v>90067</v>
          </cell>
          <cell r="P586">
            <v>90067</v>
          </cell>
          <cell r="Q586">
            <v>90067</v>
          </cell>
        </row>
        <row r="587">
          <cell r="B587" t="str">
            <v>30323042103</v>
          </cell>
          <cell r="C587" t="str">
            <v>30323</v>
          </cell>
          <cell r="D587">
            <v>2103</v>
          </cell>
          <cell r="E587">
            <v>229992</v>
          </cell>
          <cell r="F587">
            <v>19166</v>
          </cell>
          <cell r="G587">
            <v>19166</v>
          </cell>
          <cell r="H587">
            <v>19166</v>
          </cell>
          <cell r="I587">
            <v>19166</v>
          </cell>
          <cell r="J587">
            <v>19166</v>
          </cell>
          <cell r="K587">
            <v>19166</v>
          </cell>
          <cell r="L587">
            <v>19166</v>
          </cell>
          <cell r="M587">
            <v>19166</v>
          </cell>
          <cell r="N587">
            <v>19166</v>
          </cell>
          <cell r="O587">
            <v>19166</v>
          </cell>
          <cell r="P587">
            <v>19166</v>
          </cell>
          <cell r="Q587">
            <v>19166</v>
          </cell>
        </row>
        <row r="588">
          <cell r="B588" t="str">
            <v>30323042202</v>
          </cell>
          <cell r="C588" t="str">
            <v>30323</v>
          </cell>
          <cell r="D588">
            <v>2202</v>
          </cell>
          <cell r="E588">
            <v>245628</v>
          </cell>
          <cell r="F588">
            <v>20469</v>
          </cell>
          <cell r="G588">
            <v>20469</v>
          </cell>
          <cell r="H588">
            <v>20469</v>
          </cell>
          <cell r="I588">
            <v>20469</v>
          </cell>
          <cell r="J588">
            <v>20469</v>
          </cell>
          <cell r="K588">
            <v>20469</v>
          </cell>
          <cell r="L588">
            <v>20469</v>
          </cell>
          <cell r="M588">
            <v>20469</v>
          </cell>
          <cell r="N588">
            <v>20469</v>
          </cell>
          <cell r="O588">
            <v>20469</v>
          </cell>
          <cell r="P588">
            <v>20469</v>
          </cell>
          <cell r="Q588">
            <v>20469</v>
          </cell>
        </row>
        <row r="589">
          <cell r="B589" t="str">
            <v>30323042207</v>
          </cell>
          <cell r="C589" t="str">
            <v>30323</v>
          </cell>
          <cell r="D589">
            <v>2207</v>
          </cell>
          <cell r="E589">
            <v>22260</v>
          </cell>
          <cell r="F589">
            <v>1855</v>
          </cell>
          <cell r="G589">
            <v>1855</v>
          </cell>
          <cell r="H589">
            <v>1855</v>
          </cell>
          <cell r="I589">
            <v>1855</v>
          </cell>
          <cell r="J589">
            <v>1855</v>
          </cell>
          <cell r="K589">
            <v>1855</v>
          </cell>
          <cell r="L589">
            <v>1855</v>
          </cell>
          <cell r="M589">
            <v>1855</v>
          </cell>
          <cell r="N589">
            <v>1855</v>
          </cell>
          <cell r="O589">
            <v>1855</v>
          </cell>
          <cell r="P589">
            <v>1855</v>
          </cell>
          <cell r="Q589">
            <v>1855</v>
          </cell>
        </row>
        <row r="590">
          <cell r="B590" t="str">
            <v>30323042208</v>
          </cell>
          <cell r="C590" t="str">
            <v>30323</v>
          </cell>
          <cell r="D590">
            <v>2208</v>
          </cell>
          <cell r="E590">
            <v>9600</v>
          </cell>
          <cell r="F590">
            <v>800</v>
          </cell>
          <cell r="G590">
            <v>800</v>
          </cell>
          <cell r="H590">
            <v>800</v>
          </cell>
          <cell r="I590">
            <v>800</v>
          </cell>
          <cell r="J590">
            <v>800</v>
          </cell>
          <cell r="K590">
            <v>800</v>
          </cell>
          <cell r="L590">
            <v>800</v>
          </cell>
          <cell r="M590">
            <v>800</v>
          </cell>
          <cell r="N590">
            <v>800</v>
          </cell>
          <cell r="O590">
            <v>800</v>
          </cell>
          <cell r="P590">
            <v>800</v>
          </cell>
          <cell r="Q590">
            <v>800</v>
          </cell>
        </row>
        <row r="591">
          <cell r="B591" t="str">
            <v>30323042306</v>
          </cell>
          <cell r="C591" t="str">
            <v>30323</v>
          </cell>
          <cell r="D591">
            <v>2306</v>
          </cell>
          <cell r="E591">
            <v>6000</v>
          </cell>
          <cell r="F591">
            <v>500</v>
          </cell>
          <cell r="G591">
            <v>500</v>
          </cell>
          <cell r="H591">
            <v>500</v>
          </cell>
          <cell r="I591">
            <v>500</v>
          </cell>
          <cell r="J591">
            <v>500</v>
          </cell>
          <cell r="K591">
            <v>500</v>
          </cell>
          <cell r="L591">
            <v>500</v>
          </cell>
          <cell r="M591">
            <v>500</v>
          </cell>
          <cell r="N591">
            <v>500</v>
          </cell>
          <cell r="O591">
            <v>500</v>
          </cell>
          <cell r="P591">
            <v>500</v>
          </cell>
          <cell r="Q591">
            <v>500</v>
          </cell>
        </row>
        <row r="592">
          <cell r="B592" t="str">
            <v>30323042405</v>
          </cell>
          <cell r="C592" t="str">
            <v>30323</v>
          </cell>
          <cell r="D592">
            <v>2405</v>
          </cell>
          <cell r="E592">
            <v>180000</v>
          </cell>
          <cell r="F592">
            <v>15000</v>
          </cell>
          <cell r="G592">
            <v>15000</v>
          </cell>
          <cell r="H592">
            <v>15000</v>
          </cell>
          <cell r="I592">
            <v>15000</v>
          </cell>
          <cell r="J592">
            <v>15000</v>
          </cell>
          <cell r="K592">
            <v>15000</v>
          </cell>
          <cell r="L592">
            <v>15000</v>
          </cell>
          <cell r="M592">
            <v>15000</v>
          </cell>
          <cell r="N592">
            <v>15000</v>
          </cell>
          <cell r="O592">
            <v>15000</v>
          </cell>
          <cell r="P592">
            <v>15000</v>
          </cell>
          <cell r="Q592">
            <v>15000</v>
          </cell>
        </row>
        <row r="593">
          <cell r="B593" t="str">
            <v>30323042701</v>
          </cell>
          <cell r="C593" t="str">
            <v>30323</v>
          </cell>
          <cell r="D593">
            <v>2701</v>
          </cell>
          <cell r="E593">
            <v>84000</v>
          </cell>
          <cell r="F593">
            <v>7000</v>
          </cell>
          <cell r="G593">
            <v>7000</v>
          </cell>
          <cell r="H593">
            <v>7000</v>
          </cell>
          <cell r="I593">
            <v>7000</v>
          </cell>
          <cell r="J593">
            <v>7000</v>
          </cell>
          <cell r="K593">
            <v>7000</v>
          </cell>
          <cell r="L593">
            <v>7000</v>
          </cell>
          <cell r="M593">
            <v>7000</v>
          </cell>
          <cell r="N593">
            <v>7000</v>
          </cell>
          <cell r="O593">
            <v>7000</v>
          </cell>
          <cell r="P593">
            <v>7000</v>
          </cell>
          <cell r="Q593">
            <v>7000</v>
          </cell>
        </row>
        <row r="594">
          <cell r="B594" t="str">
            <v>30323042702</v>
          </cell>
          <cell r="C594" t="str">
            <v>30323</v>
          </cell>
          <cell r="D594">
            <v>2702</v>
          </cell>
          <cell r="E594">
            <v>33000</v>
          </cell>
          <cell r="F594">
            <v>2750</v>
          </cell>
          <cell r="G594">
            <v>2750</v>
          </cell>
          <cell r="H594">
            <v>2750</v>
          </cell>
          <cell r="I594">
            <v>2750</v>
          </cell>
          <cell r="J594">
            <v>2750</v>
          </cell>
          <cell r="K594">
            <v>2750</v>
          </cell>
          <cell r="L594">
            <v>2750</v>
          </cell>
          <cell r="M594">
            <v>2750</v>
          </cell>
          <cell r="N594">
            <v>2750</v>
          </cell>
          <cell r="O594">
            <v>2750</v>
          </cell>
          <cell r="P594">
            <v>2750</v>
          </cell>
          <cell r="Q594">
            <v>2750</v>
          </cell>
        </row>
        <row r="595">
          <cell r="B595" t="str">
            <v>30323042705</v>
          </cell>
          <cell r="C595" t="str">
            <v>30323</v>
          </cell>
          <cell r="D595">
            <v>2705</v>
          </cell>
          <cell r="E595">
            <v>490704</v>
          </cell>
          <cell r="F595">
            <v>17558</v>
          </cell>
          <cell r="G595">
            <v>217558</v>
          </cell>
          <cell r="H595">
            <v>17558</v>
          </cell>
          <cell r="I595">
            <v>17558</v>
          </cell>
          <cell r="J595">
            <v>17558</v>
          </cell>
          <cell r="K595">
            <v>17558</v>
          </cell>
          <cell r="L595">
            <v>17558</v>
          </cell>
          <cell r="M595">
            <v>17558</v>
          </cell>
          <cell r="N595">
            <v>17558</v>
          </cell>
          <cell r="O595">
            <v>17558</v>
          </cell>
          <cell r="P595">
            <v>97566</v>
          </cell>
          <cell r="Q595">
            <v>17558</v>
          </cell>
        </row>
        <row r="596">
          <cell r="B596" t="str">
            <v>30323042800</v>
          </cell>
          <cell r="C596" t="str">
            <v>30323</v>
          </cell>
          <cell r="D596">
            <v>2800</v>
          </cell>
          <cell r="E596">
            <v>726408</v>
          </cell>
          <cell r="F596">
            <v>60534</v>
          </cell>
          <cell r="G596">
            <v>60534</v>
          </cell>
          <cell r="H596">
            <v>60534</v>
          </cell>
          <cell r="I596">
            <v>60534</v>
          </cell>
          <cell r="J596">
            <v>60534</v>
          </cell>
          <cell r="K596">
            <v>60534</v>
          </cell>
          <cell r="L596">
            <v>60534</v>
          </cell>
          <cell r="M596">
            <v>60534</v>
          </cell>
          <cell r="N596">
            <v>60534</v>
          </cell>
          <cell r="O596">
            <v>60534</v>
          </cell>
          <cell r="P596">
            <v>60534</v>
          </cell>
          <cell r="Q596">
            <v>60534</v>
          </cell>
        </row>
        <row r="597">
          <cell r="B597" t="str">
            <v>30323042900</v>
          </cell>
          <cell r="C597" t="str">
            <v>30323</v>
          </cell>
          <cell r="D597">
            <v>2900</v>
          </cell>
          <cell r="E597">
            <v>60000</v>
          </cell>
          <cell r="F597">
            <v>5000</v>
          </cell>
          <cell r="G597">
            <v>5000</v>
          </cell>
          <cell r="H597">
            <v>5000</v>
          </cell>
          <cell r="I597">
            <v>5000</v>
          </cell>
          <cell r="J597">
            <v>5000</v>
          </cell>
          <cell r="K597">
            <v>5000</v>
          </cell>
          <cell r="L597">
            <v>5000</v>
          </cell>
          <cell r="M597">
            <v>5000</v>
          </cell>
          <cell r="N597">
            <v>5000</v>
          </cell>
          <cell r="O597">
            <v>5000</v>
          </cell>
          <cell r="P597">
            <v>5000</v>
          </cell>
          <cell r="Q597">
            <v>5000</v>
          </cell>
        </row>
        <row r="598">
          <cell r="B598" t="str">
            <v>30323042907</v>
          </cell>
          <cell r="C598" t="str">
            <v>30323</v>
          </cell>
          <cell r="D598">
            <v>2907</v>
          </cell>
          <cell r="E598">
            <v>56100</v>
          </cell>
          <cell r="F598">
            <v>4675</v>
          </cell>
          <cell r="G598">
            <v>4675</v>
          </cell>
          <cell r="H598">
            <v>4675</v>
          </cell>
          <cell r="I598">
            <v>4675</v>
          </cell>
          <cell r="J598">
            <v>4675</v>
          </cell>
          <cell r="K598">
            <v>4675</v>
          </cell>
          <cell r="L598">
            <v>4675</v>
          </cell>
          <cell r="M598">
            <v>4675</v>
          </cell>
          <cell r="N598">
            <v>4675</v>
          </cell>
          <cell r="O598">
            <v>4675</v>
          </cell>
          <cell r="P598">
            <v>4675</v>
          </cell>
          <cell r="Q598">
            <v>4675</v>
          </cell>
        </row>
        <row r="599">
          <cell r="B599" t="str">
            <v>30323043101</v>
          </cell>
          <cell r="C599" t="str">
            <v>30323</v>
          </cell>
          <cell r="D599">
            <v>3101</v>
          </cell>
          <cell r="E599">
            <v>420000</v>
          </cell>
          <cell r="F599">
            <v>35000</v>
          </cell>
          <cell r="G599">
            <v>35000</v>
          </cell>
          <cell r="H599">
            <v>35000</v>
          </cell>
          <cell r="I599">
            <v>35000</v>
          </cell>
          <cell r="J599">
            <v>35000</v>
          </cell>
          <cell r="K599">
            <v>35000</v>
          </cell>
          <cell r="L599">
            <v>35000</v>
          </cell>
          <cell r="M599">
            <v>35000</v>
          </cell>
          <cell r="N599">
            <v>35000</v>
          </cell>
          <cell r="O599">
            <v>35000</v>
          </cell>
          <cell r="P599">
            <v>35000</v>
          </cell>
          <cell r="Q599">
            <v>35000</v>
          </cell>
        </row>
        <row r="600">
          <cell r="B600" t="str">
            <v>30323043103</v>
          </cell>
          <cell r="C600" t="str">
            <v>30323</v>
          </cell>
          <cell r="D600">
            <v>3103</v>
          </cell>
          <cell r="E600">
            <v>192996</v>
          </cell>
          <cell r="F600">
            <v>16083</v>
          </cell>
          <cell r="G600">
            <v>16083</v>
          </cell>
          <cell r="H600">
            <v>16083</v>
          </cell>
          <cell r="I600">
            <v>16083</v>
          </cell>
          <cell r="J600">
            <v>16083</v>
          </cell>
          <cell r="K600">
            <v>16083</v>
          </cell>
          <cell r="L600">
            <v>16083</v>
          </cell>
          <cell r="M600">
            <v>16083</v>
          </cell>
          <cell r="N600">
            <v>16083</v>
          </cell>
          <cell r="O600">
            <v>16083</v>
          </cell>
          <cell r="P600">
            <v>16083</v>
          </cell>
          <cell r="Q600">
            <v>16083</v>
          </cell>
        </row>
        <row r="601">
          <cell r="B601" t="str">
            <v>30323043302</v>
          </cell>
          <cell r="C601" t="str">
            <v>30323</v>
          </cell>
          <cell r="D601">
            <v>3302</v>
          </cell>
          <cell r="E601">
            <v>120000</v>
          </cell>
          <cell r="F601">
            <v>10000</v>
          </cell>
          <cell r="G601">
            <v>10000</v>
          </cell>
          <cell r="H601">
            <v>10000</v>
          </cell>
          <cell r="I601">
            <v>10000</v>
          </cell>
          <cell r="J601">
            <v>10000</v>
          </cell>
          <cell r="K601">
            <v>10000</v>
          </cell>
          <cell r="L601">
            <v>10000</v>
          </cell>
          <cell r="M601">
            <v>10000</v>
          </cell>
          <cell r="N601">
            <v>10000</v>
          </cell>
          <cell r="O601">
            <v>10000</v>
          </cell>
          <cell r="P601">
            <v>10000</v>
          </cell>
          <cell r="Q601">
            <v>10000</v>
          </cell>
        </row>
        <row r="602">
          <cell r="B602" t="str">
            <v>30323043303</v>
          </cell>
          <cell r="C602" t="str">
            <v>30323</v>
          </cell>
          <cell r="D602">
            <v>3303</v>
          </cell>
          <cell r="E602">
            <v>120000</v>
          </cell>
          <cell r="F602">
            <v>10000</v>
          </cell>
          <cell r="G602">
            <v>10000</v>
          </cell>
          <cell r="H602">
            <v>10000</v>
          </cell>
          <cell r="I602">
            <v>10000</v>
          </cell>
          <cell r="J602">
            <v>10000</v>
          </cell>
          <cell r="K602">
            <v>10000</v>
          </cell>
          <cell r="L602">
            <v>10000</v>
          </cell>
          <cell r="M602">
            <v>10000</v>
          </cell>
          <cell r="N602">
            <v>10000</v>
          </cell>
          <cell r="O602">
            <v>10000</v>
          </cell>
          <cell r="P602">
            <v>10000</v>
          </cell>
          <cell r="Q602">
            <v>10000</v>
          </cell>
        </row>
        <row r="603">
          <cell r="B603" t="str">
            <v>30324041302</v>
          </cell>
          <cell r="C603" t="str">
            <v>30324</v>
          </cell>
          <cell r="D603">
            <v>1302</v>
          </cell>
          <cell r="E603">
            <v>425500</v>
          </cell>
          <cell r="F603">
            <v>35458</v>
          </cell>
          <cell r="G603">
            <v>35458</v>
          </cell>
          <cell r="H603">
            <v>35458</v>
          </cell>
          <cell r="I603">
            <v>35458</v>
          </cell>
          <cell r="J603">
            <v>35458</v>
          </cell>
          <cell r="K603">
            <v>35458</v>
          </cell>
          <cell r="L603">
            <v>35458</v>
          </cell>
          <cell r="M603">
            <v>35458</v>
          </cell>
          <cell r="N603">
            <v>35458</v>
          </cell>
          <cell r="O603">
            <v>35458</v>
          </cell>
          <cell r="P603">
            <v>35458</v>
          </cell>
          <cell r="Q603">
            <v>35462</v>
          </cell>
        </row>
        <row r="604">
          <cell r="B604" t="str">
            <v>30324042103</v>
          </cell>
          <cell r="C604" t="str">
            <v>30324</v>
          </cell>
          <cell r="D604">
            <v>2103</v>
          </cell>
          <cell r="E604">
            <v>33700</v>
          </cell>
          <cell r="F604">
            <v>2808</v>
          </cell>
          <cell r="G604">
            <v>2808</v>
          </cell>
          <cell r="H604">
            <v>2808</v>
          </cell>
          <cell r="I604">
            <v>2808</v>
          </cell>
          <cell r="J604">
            <v>2808</v>
          </cell>
          <cell r="K604">
            <v>2808</v>
          </cell>
          <cell r="L604">
            <v>2808</v>
          </cell>
          <cell r="M604">
            <v>2808</v>
          </cell>
          <cell r="N604">
            <v>2808</v>
          </cell>
          <cell r="O604">
            <v>2808</v>
          </cell>
          <cell r="P604">
            <v>2808</v>
          </cell>
          <cell r="Q604">
            <v>2812</v>
          </cell>
        </row>
        <row r="605">
          <cell r="B605" t="str">
            <v>30324042202</v>
          </cell>
          <cell r="C605" t="str">
            <v>30324</v>
          </cell>
          <cell r="D605">
            <v>2202</v>
          </cell>
          <cell r="E605">
            <v>968092</v>
          </cell>
          <cell r="F605">
            <v>80674</v>
          </cell>
          <cell r="G605">
            <v>80674</v>
          </cell>
          <cell r="H605">
            <v>80674</v>
          </cell>
          <cell r="I605">
            <v>80674</v>
          </cell>
          <cell r="J605">
            <v>80674</v>
          </cell>
          <cell r="K605">
            <v>80674</v>
          </cell>
          <cell r="L605">
            <v>80674</v>
          </cell>
          <cell r="M605">
            <v>80674</v>
          </cell>
          <cell r="N605">
            <v>80674</v>
          </cell>
          <cell r="O605">
            <v>80674</v>
          </cell>
          <cell r="P605">
            <v>80674</v>
          </cell>
          <cell r="Q605">
            <v>80678</v>
          </cell>
        </row>
        <row r="606">
          <cell r="B606" t="str">
            <v>30324042207</v>
          </cell>
          <cell r="C606" t="str">
            <v>30324</v>
          </cell>
          <cell r="D606">
            <v>2207</v>
          </cell>
          <cell r="E606">
            <v>52486</v>
          </cell>
          <cell r="F606">
            <v>4374</v>
          </cell>
          <cell r="G606">
            <v>4374</v>
          </cell>
          <cell r="H606">
            <v>4374</v>
          </cell>
          <cell r="I606">
            <v>4374</v>
          </cell>
          <cell r="J606">
            <v>4374</v>
          </cell>
          <cell r="K606">
            <v>4374</v>
          </cell>
          <cell r="L606">
            <v>4374</v>
          </cell>
          <cell r="M606">
            <v>4374</v>
          </cell>
          <cell r="N606">
            <v>4374</v>
          </cell>
          <cell r="O606">
            <v>4374</v>
          </cell>
          <cell r="P606">
            <v>4374</v>
          </cell>
          <cell r="Q606">
            <v>4372</v>
          </cell>
        </row>
        <row r="607">
          <cell r="B607" t="str">
            <v>30324042306</v>
          </cell>
          <cell r="C607" t="str">
            <v>30324</v>
          </cell>
          <cell r="D607">
            <v>2306</v>
          </cell>
          <cell r="E607">
            <v>45800</v>
          </cell>
          <cell r="F607">
            <v>3817</v>
          </cell>
          <cell r="G607">
            <v>3817</v>
          </cell>
          <cell r="H607">
            <v>3817</v>
          </cell>
          <cell r="I607">
            <v>3817</v>
          </cell>
          <cell r="J607">
            <v>3817</v>
          </cell>
          <cell r="K607">
            <v>3817</v>
          </cell>
          <cell r="L607">
            <v>3817</v>
          </cell>
          <cell r="M607">
            <v>3817</v>
          </cell>
          <cell r="N607">
            <v>3817</v>
          </cell>
          <cell r="O607">
            <v>3817</v>
          </cell>
          <cell r="P607">
            <v>3817</v>
          </cell>
          <cell r="Q607">
            <v>3813</v>
          </cell>
        </row>
        <row r="608">
          <cell r="B608" t="str">
            <v>30324042701</v>
          </cell>
          <cell r="C608" t="str">
            <v>30324</v>
          </cell>
          <cell r="D608">
            <v>2701</v>
          </cell>
          <cell r="E608">
            <v>50800</v>
          </cell>
          <cell r="F608">
            <v>4233</v>
          </cell>
          <cell r="G608">
            <v>4233</v>
          </cell>
          <cell r="H608">
            <v>4233</v>
          </cell>
          <cell r="I608">
            <v>4233</v>
          </cell>
          <cell r="J608">
            <v>4233</v>
          </cell>
          <cell r="K608">
            <v>4233</v>
          </cell>
          <cell r="L608">
            <v>4233</v>
          </cell>
          <cell r="M608">
            <v>4233</v>
          </cell>
          <cell r="N608">
            <v>4233</v>
          </cell>
          <cell r="O608">
            <v>4233</v>
          </cell>
          <cell r="P608">
            <v>4233</v>
          </cell>
          <cell r="Q608">
            <v>4237</v>
          </cell>
        </row>
        <row r="609">
          <cell r="B609" t="str">
            <v>30324042702</v>
          </cell>
          <cell r="C609" t="str">
            <v>30324</v>
          </cell>
          <cell r="D609">
            <v>2702</v>
          </cell>
          <cell r="E609">
            <v>124900</v>
          </cell>
          <cell r="F609">
            <v>10408</v>
          </cell>
          <cell r="G609">
            <v>10408</v>
          </cell>
          <cell r="H609">
            <v>10408</v>
          </cell>
          <cell r="I609">
            <v>10408</v>
          </cell>
          <cell r="J609">
            <v>10408</v>
          </cell>
          <cell r="K609">
            <v>10408</v>
          </cell>
          <cell r="L609">
            <v>10408</v>
          </cell>
          <cell r="M609">
            <v>10408</v>
          </cell>
          <cell r="N609">
            <v>10408</v>
          </cell>
          <cell r="O609">
            <v>10408</v>
          </cell>
          <cell r="P609">
            <v>10408</v>
          </cell>
          <cell r="Q609">
            <v>10412</v>
          </cell>
        </row>
        <row r="610">
          <cell r="B610" t="str">
            <v>30324042705</v>
          </cell>
          <cell r="C610" t="str">
            <v>30324</v>
          </cell>
          <cell r="D610">
            <v>2705</v>
          </cell>
          <cell r="E610">
            <v>86800</v>
          </cell>
          <cell r="F610">
            <v>7233</v>
          </cell>
          <cell r="G610">
            <v>7233</v>
          </cell>
          <cell r="H610">
            <v>7233</v>
          </cell>
          <cell r="I610">
            <v>7233</v>
          </cell>
          <cell r="J610">
            <v>7233</v>
          </cell>
          <cell r="K610">
            <v>7233</v>
          </cell>
          <cell r="L610">
            <v>7233</v>
          </cell>
          <cell r="M610">
            <v>7233</v>
          </cell>
          <cell r="N610">
            <v>7233</v>
          </cell>
          <cell r="O610">
            <v>7233</v>
          </cell>
          <cell r="P610">
            <v>7233</v>
          </cell>
          <cell r="Q610">
            <v>7237</v>
          </cell>
        </row>
        <row r="611">
          <cell r="B611" t="str">
            <v>30324042709</v>
          </cell>
          <cell r="C611" t="str">
            <v>30324</v>
          </cell>
          <cell r="D611">
            <v>2709</v>
          </cell>
          <cell r="E611">
            <v>83700</v>
          </cell>
          <cell r="F611">
            <v>6975</v>
          </cell>
          <cell r="G611">
            <v>6975</v>
          </cell>
          <cell r="H611">
            <v>6975</v>
          </cell>
          <cell r="I611">
            <v>6975</v>
          </cell>
          <cell r="J611">
            <v>6975</v>
          </cell>
          <cell r="K611">
            <v>6975</v>
          </cell>
          <cell r="L611">
            <v>6975</v>
          </cell>
          <cell r="M611">
            <v>6975</v>
          </cell>
          <cell r="N611">
            <v>6975</v>
          </cell>
          <cell r="O611">
            <v>6975</v>
          </cell>
          <cell r="P611">
            <v>6975</v>
          </cell>
          <cell r="Q611">
            <v>6975</v>
          </cell>
        </row>
        <row r="612">
          <cell r="B612" t="str">
            <v>30324042800</v>
          </cell>
          <cell r="C612" t="str">
            <v>30324</v>
          </cell>
          <cell r="D612">
            <v>2800</v>
          </cell>
          <cell r="E612">
            <v>717200</v>
          </cell>
          <cell r="F612">
            <v>59766</v>
          </cell>
          <cell r="G612">
            <v>59766</v>
          </cell>
          <cell r="H612">
            <v>59766</v>
          </cell>
          <cell r="I612">
            <v>59766</v>
          </cell>
          <cell r="J612">
            <v>59766</v>
          </cell>
          <cell r="K612">
            <v>59766</v>
          </cell>
          <cell r="L612">
            <v>59766</v>
          </cell>
          <cell r="M612">
            <v>59766</v>
          </cell>
          <cell r="N612">
            <v>59766</v>
          </cell>
          <cell r="O612">
            <v>59766</v>
          </cell>
          <cell r="P612">
            <v>59766</v>
          </cell>
          <cell r="Q612">
            <v>59774</v>
          </cell>
        </row>
        <row r="613">
          <cell r="B613" t="str">
            <v>30324042900</v>
          </cell>
          <cell r="C613" t="str">
            <v>30324</v>
          </cell>
          <cell r="D613">
            <v>2900</v>
          </cell>
          <cell r="E613">
            <v>83700</v>
          </cell>
          <cell r="F613">
            <v>6975</v>
          </cell>
          <cell r="G613">
            <v>6975</v>
          </cell>
          <cell r="H613">
            <v>6975</v>
          </cell>
          <cell r="I613">
            <v>6975</v>
          </cell>
          <cell r="J613">
            <v>6975</v>
          </cell>
          <cell r="K613">
            <v>6975</v>
          </cell>
          <cell r="L613">
            <v>6975</v>
          </cell>
          <cell r="M613">
            <v>6975</v>
          </cell>
          <cell r="N613">
            <v>6975</v>
          </cell>
          <cell r="O613">
            <v>6975</v>
          </cell>
          <cell r="P613">
            <v>6975</v>
          </cell>
          <cell r="Q613">
            <v>6975</v>
          </cell>
        </row>
        <row r="614">
          <cell r="B614" t="str">
            <v>30324042907</v>
          </cell>
          <cell r="C614" t="str">
            <v>30324</v>
          </cell>
          <cell r="D614">
            <v>2907</v>
          </cell>
          <cell r="E614">
            <v>139335</v>
          </cell>
          <cell r="F614">
            <v>11611</v>
          </cell>
          <cell r="G614">
            <v>11611</v>
          </cell>
          <cell r="H614">
            <v>11611</v>
          </cell>
          <cell r="I614">
            <v>11611</v>
          </cell>
          <cell r="J614">
            <v>11611</v>
          </cell>
          <cell r="K614">
            <v>11611</v>
          </cell>
          <cell r="L614">
            <v>11611</v>
          </cell>
          <cell r="M614">
            <v>11611</v>
          </cell>
          <cell r="N614">
            <v>11611</v>
          </cell>
          <cell r="O614">
            <v>11611</v>
          </cell>
          <cell r="P614">
            <v>11611</v>
          </cell>
          <cell r="Q614">
            <v>11614</v>
          </cell>
        </row>
        <row r="615">
          <cell r="B615" t="str">
            <v>30324042908</v>
          </cell>
          <cell r="C615" t="str">
            <v>30324</v>
          </cell>
          <cell r="D615">
            <v>2908</v>
          </cell>
          <cell r="E615">
            <v>6065</v>
          </cell>
          <cell r="F615">
            <v>505</v>
          </cell>
          <cell r="G615">
            <v>505</v>
          </cell>
          <cell r="H615">
            <v>505</v>
          </cell>
          <cell r="I615">
            <v>505</v>
          </cell>
          <cell r="J615">
            <v>505</v>
          </cell>
          <cell r="K615">
            <v>505</v>
          </cell>
          <cell r="L615">
            <v>505</v>
          </cell>
          <cell r="M615">
            <v>505</v>
          </cell>
          <cell r="N615">
            <v>505</v>
          </cell>
          <cell r="O615">
            <v>505</v>
          </cell>
          <cell r="P615">
            <v>505</v>
          </cell>
          <cell r="Q615">
            <v>510</v>
          </cell>
        </row>
        <row r="616">
          <cell r="B616" t="str">
            <v>30324042925</v>
          </cell>
          <cell r="C616" t="str">
            <v>30324</v>
          </cell>
          <cell r="D616">
            <v>2925</v>
          </cell>
          <cell r="E616">
            <v>2500</v>
          </cell>
          <cell r="F616">
            <v>208</v>
          </cell>
          <cell r="G616">
            <v>208</v>
          </cell>
          <cell r="H616">
            <v>208</v>
          </cell>
          <cell r="I616">
            <v>208</v>
          </cell>
          <cell r="J616">
            <v>208</v>
          </cell>
          <cell r="K616">
            <v>208</v>
          </cell>
          <cell r="L616">
            <v>208</v>
          </cell>
          <cell r="M616">
            <v>208</v>
          </cell>
          <cell r="N616">
            <v>208</v>
          </cell>
          <cell r="O616">
            <v>208</v>
          </cell>
          <cell r="P616">
            <v>208</v>
          </cell>
          <cell r="Q616">
            <v>212</v>
          </cell>
        </row>
        <row r="617">
          <cell r="B617" t="str">
            <v>30324043101</v>
          </cell>
          <cell r="C617" t="str">
            <v>30324</v>
          </cell>
          <cell r="D617">
            <v>3101</v>
          </cell>
          <cell r="E617">
            <v>262500</v>
          </cell>
          <cell r="F617">
            <v>21875</v>
          </cell>
          <cell r="G617">
            <v>21875</v>
          </cell>
          <cell r="H617">
            <v>21875</v>
          </cell>
          <cell r="I617">
            <v>21875</v>
          </cell>
          <cell r="J617">
            <v>21875</v>
          </cell>
          <cell r="K617">
            <v>21875</v>
          </cell>
          <cell r="L617">
            <v>21875</v>
          </cell>
          <cell r="M617">
            <v>21875</v>
          </cell>
          <cell r="N617">
            <v>21875</v>
          </cell>
          <cell r="O617">
            <v>21875</v>
          </cell>
          <cell r="P617">
            <v>21875</v>
          </cell>
          <cell r="Q617">
            <v>21875</v>
          </cell>
        </row>
        <row r="618">
          <cell r="B618" t="str">
            <v>30324043103</v>
          </cell>
          <cell r="C618" t="str">
            <v>30324</v>
          </cell>
          <cell r="D618">
            <v>3103</v>
          </cell>
          <cell r="E618">
            <v>961300</v>
          </cell>
          <cell r="F618">
            <v>80108</v>
          </cell>
          <cell r="G618">
            <v>80108</v>
          </cell>
          <cell r="H618">
            <v>80108</v>
          </cell>
          <cell r="I618">
            <v>80108</v>
          </cell>
          <cell r="J618">
            <v>80108</v>
          </cell>
          <cell r="K618">
            <v>80108</v>
          </cell>
          <cell r="L618">
            <v>80108</v>
          </cell>
          <cell r="M618">
            <v>80108</v>
          </cell>
          <cell r="N618">
            <v>80108</v>
          </cell>
          <cell r="O618">
            <v>80108</v>
          </cell>
          <cell r="P618">
            <v>80108</v>
          </cell>
          <cell r="Q618">
            <v>80112</v>
          </cell>
        </row>
        <row r="619">
          <cell r="B619" t="str">
            <v>30324043104</v>
          </cell>
          <cell r="C619" t="str">
            <v>30324</v>
          </cell>
          <cell r="D619">
            <v>3104</v>
          </cell>
          <cell r="E619">
            <v>2097289</v>
          </cell>
          <cell r="F619">
            <v>174774</v>
          </cell>
          <cell r="G619">
            <v>174774</v>
          </cell>
          <cell r="H619">
            <v>174774</v>
          </cell>
          <cell r="I619">
            <v>174774</v>
          </cell>
          <cell r="J619">
            <v>174774</v>
          </cell>
          <cell r="K619">
            <v>174774</v>
          </cell>
          <cell r="L619">
            <v>174774</v>
          </cell>
          <cell r="M619">
            <v>174774</v>
          </cell>
          <cell r="N619">
            <v>174774</v>
          </cell>
          <cell r="O619">
            <v>174774</v>
          </cell>
          <cell r="P619">
            <v>174774</v>
          </cell>
          <cell r="Q619">
            <v>174775</v>
          </cell>
        </row>
        <row r="620">
          <cell r="B620" t="str">
            <v>30324043302</v>
          </cell>
          <cell r="C620" t="str">
            <v>30324</v>
          </cell>
          <cell r="D620">
            <v>3302</v>
          </cell>
          <cell r="E620">
            <v>92700</v>
          </cell>
          <cell r="F620">
            <v>7725</v>
          </cell>
          <cell r="G620">
            <v>7725</v>
          </cell>
          <cell r="H620">
            <v>7725</v>
          </cell>
          <cell r="I620">
            <v>7725</v>
          </cell>
          <cell r="J620">
            <v>7725</v>
          </cell>
          <cell r="K620">
            <v>7725</v>
          </cell>
          <cell r="L620">
            <v>7725</v>
          </cell>
          <cell r="M620">
            <v>7725</v>
          </cell>
          <cell r="N620">
            <v>7725</v>
          </cell>
          <cell r="O620">
            <v>7725</v>
          </cell>
          <cell r="P620">
            <v>7725</v>
          </cell>
          <cell r="Q620">
            <v>7725</v>
          </cell>
        </row>
        <row r="621">
          <cell r="B621" t="str">
            <v>30324043303</v>
          </cell>
          <cell r="C621" t="str">
            <v>30324</v>
          </cell>
          <cell r="D621">
            <v>3303</v>
          </cell>
          <cell r="E621">
            <v>40900</v>
          </cell>
          <cell r="F621">
            <v>3408</v>
          </cell>
          <cell r="G621">
            <v>3408</v>
          </cell>
          <cell r="H621">
            <v>3408</v>
          </cell>
          <cell r="I621">
            <v>3408</v>
          </cell>
          <cell r="J621">
            <v>3408</v>
          </cell>
          <cell r="K621">
            <v>3408</v>
          </cell>
          <cell r="L621">
            <v>3408</v>
          </cell>
          <cell r="M621">
            <v>3408</v>
          </cell>
          <cell r="N621">
            <v>3408</v>
          </cell>
          <cell r="O621">
            <v>3408</v>
          </cell>
          <cell r="P621">
            <v>3408</v>
          </cell>
          <cell r="Q621">
            <v>3412</v>
          </cell>
        </row>
        <row r="622">
          <cell r="B622" t="str">
            <v>30324043401</v>
          </cell>
          <cell r="C622" t="str">
            <v>30324</v>
          </cell>
          <cell r="D622">
            <v>3401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</row>
        <row r="623">
          <cell r="B623" t="str">
            <v>30325041302</v>
          </cell>
          <cell r="C623" t="str">
            <v>30325</v>
          </cell>
          <cell r="D623">
            <v>1302</v>
          </cell>
          <cell r="E623">
            <v>204800</v>
          </cell>
          <cell r="F623">
            <v>17067</v>
          </cell>
          <cell r="G623">
            <v>17067</v>
          </cell>
          <cell r="H623">
            <v>17067</v>
          </cell>
          <cell r="I623">
            <v>17067</v>
          </cell>
          <cell r="J623">
            <v>17067</v>
          </cell>
          <cell r="K623">
            <v>17067</v>
          </cell>
          <cell r="L623">
            <v>17067</v>
          </cell>
          <cell r="M623">
            <v>17067</v>
          </cell>
          <cell r="N623">
            <v>17067</v>
          </cell>
          <cell r="O623">
            <v>17067</v>
          </cell>
          <cell r="P623">
            <v>17067</v>
          </cell>
          <cell r="Q623">
            <v>17063</v>
          </cell>
        </row>
        <row r="624">
          <cell r="B624" t="str">
            <v>30325042103</v>
          </cell>
          <cell r="C624" t="str">
            <v>30325</v>
          </cell>
          <cell r="D624">
            <v>2103</v>
          </cell>
          <cell r="E624">
            <v>13000</v>
          </cell>
          <cell r="F624">
            <v>1083</v>
          </cell>
          <cell r="G624">
            <v>1083</v>
          </cell>
          <cell r="H624">
            <v>1083</v>
          </cell>
          <cell r="I624">
            <v>1083</v>
          </cell>
          <cell r="J624">
            <v>1083</v>
          </cell>
          <cell r="K624">
            <v>1083</v>
          </cell>
          <cell r="L624">
            <v>1083</v>
          </cell>
          <cell r="M624">
            <v>1083</v>
          </cell>
          <cell r="N624">
            <v>1083</v>
          </cell>
          <cell r="O624">
            <v>1083</v>
          </cell>
          <cell r="P624">
            <v>1083</v>
          </cell>
          <cell r="Q624">
            <v>1087</v>
          </cell>
        </row>
        <row r="625">
          <cell r="B625" t="str">
            <v>30325042202</v>
          </cell>
          <cell r="C625" t="str">
            <v>30325</v>
          </cell>
          <cell r="D625">
            <v>2202</v>
          </cell>
          <cell r="E625">
            <v>75033</v>
          </cell>
          <cell r="F625">
            <v>6253</v>
          </cell>
          <cell r="G625">
            <v>6253</v>
          </cell>
          <cell r="H625">
            <v>6253</v>
          </cell>
          <cell r="I625">
            <v>6253</v>
          </cell>
          <cell r="J625">
            <v>6253</v>
          </cell>
          <cell r="K625">
            <v>6253</v>
          </cell>
          <cell r="L625">
            <v>6253</v>
          </cell>
          <cell r="M625">
            <v>6253</v>
          </cell>
          <cell r="N625">
            <v>6253</v>
          </cell>
          <cell r="O625">
            <v>6253</v>
          </cell>
          <cell r="P625">
            <v>6253</v>
          </cell>
          <cell r="Q625">
            <v>6250</v>
          </cell>
        </row>
        <row r="626">
          <cell r="B626" t="str">
            <v>30325042207</v>
          </cell>
          <cell r="C626" t="str">
            <v>30325</v>
          </cell>
          <cell r="D626">
            <v>2207</v>
          </cell>
          <cell r="E626">
            <v>14445</v>
          </cell>
          <cell r="F626">
            <v>1204</v>
          </cell>
          <cell r="G626">
            <v>1204</v>
          </cell>
          <cell r="H626">
            <v>1204</v>
          </cell>
          <cell r="I626">
            <v>1204</v>
          </cell>
          <cell r="J626">
            <v>1204</v>
          </cell>
          <cell r="K626">
            <v>1204</v>
          </cell>
          <cell r="L626">
            <v>1204</v>
          </cell>
          <cell r="M626">
            <v>1204</v>
          </cell>
          <cell r="N626">
            <v>1204</v>
          </cell>
          <cell r="O626">
            <v>1204</v>
          </cell>
          <cell r="P626">
            <v>1204</v>
          </cell>
          <cell r="Q626">
            <v>1201</v>
          </cell>
        </row>
        <row r="627">
          <cell r="B627" t="str">
            <v>30325042208</v>
          </cell>
          <cell r="C627" t="str">
            <v>30325</v>
          </cell>
          <cell r="D627">
            <v>2208</v>
          </cell>
          <cell r="E627">
            <v>1903</v>
          </cell>
          <cell r="F627">
            <v>159</v>
          </cell>
          <cell r="G627">
            <v>159</v>
          </cell>
          <cell r="H627">
            <v>159</v>
          </cell>
          <cell r="I627">
            <v>159</v>
          </cell>
          <cell r="J627">
            <v>159</v>
          </cell>
          <cell r="K627">
            <v>159</v>
          </cell>
          <cell r="L627">
            <v>159</v>
          </cell>
          <cell r="M627">
            <v>159</v>
          </cell>
          <cell r="N627">
            <v>159</v>
          </cell>
          <cell r="O627">
            <v>159</v>
          </cell>
          <cell r="P627">
            <v>159</v>
          </cell>
          <cell r="Q627">
            <v>154</v>
          </cell>
        </row>
        <row r="628">
          <cell r="B628" t="str">
            <v>30325042306</v>
          </cell>
          <cell r="C628" t="str">
            <v>30325</v>
          </cell>
          <cell r="D628">
            <v>2306</v>
          </cell>
          <cell r="E628">
            <v>10180</v>
          </cell>
          <cell r="F628">
            <v>848</v>
          </cell>
          <cell r="G628">
            <v>848</v>
          </cell>
          <cell r="H628">
            <v>848</v>
          </cell>
          <cell r="I628">
            <v>848</v>
          </cell>
          <cell r="J628">
            <v>848</v>
          </cell>
          <cell r="K628">
            <v>848</v>
          </cell>
          <cell r="L628">
            <v>848</v>
          </cell>
          <cell r="M628">
            <v>848</v>
          </cell>
          <cell r="N628">
            <v>848</v>
          </cell>
          <cell r="O628">
            <v>848</v>
          </cell>
          <cell r="P628">
            <v>848</v>
          </cell>
          <cell r="Q628">
            <v>852</v>
          </cell>
        </row>
        <row r="629">
          <cell r="B629" t="str">
            <v>30325042701</v>
          </cell>
          <cell r="C629" t="str">
            <v>30325</v>
          </cell>
          <cell r="D629">
            <v>2701</v>
          </cell>
          <cell r="E629">
            <v>32670</v>
          </cell>
          <cell r="F629">
            <v>2723</v>
          </cell>
          <cell r="G629">
            <v>2723</v>
          </cell>
          <cell r="H629">
            <v>2723</v>
          </cell>
          <cell r="I629">
            <v>2723</v>
          </cell>
          <cell r="J629">
            <v>2723</v>
          </cell>
          <cell r="K629">
            <v>2723</v>
          </cell>
          <cell r="L629">
            <v>2723</v>
          </cell>
          <cell r="M629">
            <v>2723</v>
          </cell>
          <cell r="N629">
            <v>2723</v>
          </cell>
          <cell r="O629">
            <v>2723</v>
          </cell>
          <cell r="P629">
            <v>2723</v>
          </cell>
          <cell r="Q629">
            <v>2717</v>
          </cell>
        </row>
        <row r="630">
          <cell r="B630" t="str">
            <v>30325042702</v>
          </cell>
          <cell r="C630" t="str">
            <v>30325</v>
          </cell>
          <cell r="D630">
            <v>2702</v>
          </cell>
          <cell r="E630">
            <v>5330</v>
          </cell>
          <cell r="F630">
            <v>444</v>
          </cell>
          <cell r="G630">
            <v>444</v>
          </cell>
          <cell r="H630">
            <v>444</v>
          </cell>
          <cell r="I630">
            <v>444</v>
          </cell>
          <cell r="J630">
            <v>444</v>
          </cell>
          <cell r="K630">
            <v>444</v>
          </cell>
          <cell r="L630">
            <v>444</v>
          </cell>
          <cell r="M630">
            <v>444</v>
          </cell>
          <cell r="N630">
            <v>444</v>
          </cell>
          <cell r="O630">
            <v>444</v>
          </cell>
          <cell r="P630">
            <v>444</v>
          </cell>
          <cell r="Q630">
            <v>446</v>
          </cell>
        </row>
        <row r="631">
          <cell r="B631" t="str">
            <v>30325042705</v>
          </cell>
          <cell r="C631" t="str">
            <v>30325</v>
          </cell>
          <cell r="D631">
            <v>2705</v>
          </cell>
          <cell r="E631">
            <v>11420</v>
          </cell>
          <cell r="F631">
            <v>951</v>
          </cell>
          <cell r="G631">
            <v>951</v>
          </cell>
          <cell r="H631">
            <v>951</v>
          </cell>
          <cell r="I631">
            <v>951</v>
          </cell>
          <cell r="J631">
            <v>951</v>
          </cell>
          <cell r="K631">
            <v>951</v>
          </cell>
          <cell r="L631">
            <v>951</v>
          </cell>
          <cell r="M631">
            <v>951</v>
          </cell>
          <cell r="N631">
            <v>951</v>
          </cell>
          <cell r="O631">
            <v>951</v>
          </cell>
          <cell r="P631">
            <v>951</v>
          </cell>
          <cell r="Q631">
            <v>959</v>
          </cell>
        </row>
        <row r="632">
          <cell r="B632" t="str">
            <v>30325042800</v>
          </cell>
          <cell r="C632" t="str">
            <v>30325</v>
          </cell>
          <cell r="D632">
            <v>2800</v>
          </cell>
          <cell r="E632">
            <v>39000</v>
          </cell>
          <cell r="F632">
            <v>3250</v>
          </cell>
          <cell r="G632">
            <v>3250</v>
          </cell>
          <cell r="H632">
            <v>3250</v>
          </cell>
          <cell r="I632">
            <v>3250</v>
          </cell>
          <cell r="J632">
            <v>3250</v>
          </cell>
          <cell r="K632">
            <v>3250</v>
          </cell>
          <cell r="L632">
            <v>3250</v>
          </cell>
          <cell r="M632">
            <v>3250</v>
          </cell>
          <cell r="N632">
            <v>3250</v>
          </cell>
          <cell r="O632">
            <v>3250</v>
          </cell>
          <cell r="P632">
            <v>3250</v>
          </cell>
          <cell r="Q632">
            <v>3250</v>
          </cell>
        </row>
        <row r="633">
          <cell r="B633" t="str">
            <v>30325042900</v>
          </cell>
          <cell r="C633" t="str">
            <v>30325</v>
          </cell>
          <cell r="D633">
            <v>2900</v>
          </cell>
          <cell r="E633">
            <v>27350</v>
          </cell>
          <cell r="F633">
            <v>2279</v>
          </cell>
          <cell r="G633">
            <v>2279</v>
          </cell>
          <cell r="H633">
            <v>2279</v>
          </cell>
          <cell r="I633">
            <v>2279</v>
          </cell>
          <cell r="J633">
            <v>2279</v>
          </cell>
          <cell r="K633">
            <v>2279</v>
          </cell>
          <cell r="L633">
            <v>2279</v>
          </cell>
          <cell r="M633">
            <v>2279</v>
          </cell>
          <cell r="N633">
            <v>2279</v>
          </cell>
          <cell r="O633">
            <v>2279</v>
          </cell>
          <cell r="P633">
            <v>2279</v>
          </cell>
          <cell r="Q633">
            <v>2281</v>
          </cell>
        </row>
        <row r="634">
          <cell r="B634" t="str">
            <v>30325042907</v>
          </cell>
          <cell r="C634" t="str">
            <v>30325</v>
          </cell>
          <cell r="D634">
            <v>2907</v>
          </cell>
          <cell r="E634">
            <v>170</v>
          </cell>
          <cell r="F634">
            <v>14</v>
          </cell>
          <cell r="G634">
            <v>14</v>
          </cell>
          <cell r="H634">
            <v>14</v>
          </cell>
          <cell r="I634">
            <v>14</v>
          </cell>
          <cell r="J634">
            <v>14</v>
          </cell>
          <cell r="K634">
            <v>14</v>
          </cell>
          <cell r="L634">
            <v>14</v>
          </cell>
          <cell r="M634">
            <v>14</v>
          </cell>
          <cell r="N634">
            <v>14</v>
          </cell>
          <cell r="O634">
            <v>14</v>
          </cell>
          <cell r="P634">
            <v>14</v>
          </cell>
          <cell r="Q634">
            <v>16</v>
          </cell>
        </row>
        <row r="635">
          <cell r="B635" t="str">
            <v>30325043101</v>
          </cell>
          <cell r="C635" t="str">
            <v>30325</v>
          </cell>
          <cell r="D635">
            <v>3101</v>
          </cell>
          <cell r="E635">
            <v>26300</v>
          </cell>
          <cell r="F635">
            <v>2191</v>
          </cell>
          <cell r="G635">
            <v>2191</v>
          </cell>
          <cell r="H635">
            <v>2191</v>
          </cell>
          <cell r="I635">
            <v>2191</v>
          </cell>
          <cell r="J635">
            <v>2191</v>
          </cell>
          <cell r="K635">
            <v>2191</v>
          </cell>
          <cell r="L635">
            <v>2191</v>
          </cell>
          <cell r="M635">
            <v>2191</v>
          </cell>
          <cell r="N635">
            <v>2191</v>
          </cell>
          <cell r="O635">
            <v>2191</v>
          </cell>
          <cell r="P635">
            <v>2191</v>
          </cell>
          <cell r="Q635">
            <v>2199</v>
          </cell>
        </row>
        <row r="636">
          <cell r="B636" t="str">
            <v>30325043103</v>
          </cell>
          <cell r="C636" t="str">
            <v>30325</v>
          </cell>
          <cell r="D636">
            <v>3103</v>
          </cell>
          <cell r="E636">
            <v>22330</v>
          </cell>
          <cell r="F636">
            <v>1861</v>
          </cell>
          <cell r="G636">
            <v>1861</v>
          </cell>
          <cell r="H636">
            <v>1861</v>
          </cell>
          <cell r="I636">
            <v>1861</v>
          </cell>
          <cell r="J636">
            <v>1861</v>
          </cell>
          <cell r="K636">
            <v>1861</v>
          </cell>
          <cell r="L636">
            <v>1861</v>
          </cell>
          <cell r="M636">
            <v>1861</v>
          </cell>
          <cell r="N636">
            <v>1861</v>
          </cell>
          <cell r="O636">
            <v>1861</v>
          </cell>
          <cell r="P636">
            <v>1861</v>
          </cell>
          <cell r="Q636">
            <v>1859</v>
          </cell>
        </row>
        <row r="637">
          <cell r="B637" t="str">
            <v>30325043115</v>
          </cell>
          <cell r="C637" t="str">
            <v>30325</v>
          </cell>
          <cell r="D637">
            <v>3115</v>
          </cell>
          <cell r="E637">
            <v>300000</v>
          </cell>
          <cell r="F637">
            <v>25000</v>
          </cell>
          <cell r="G637">
            <v>25000</v>
          </cell>
          <cell r="H637">
            <v>25000</v>
          </cell>
          <cell r="I637">
            <v>25000</v>
          </cell>
          <cell r="J637">
            <v>25000</v>
          </cell>
          <cell r="K637">
            <v>25000</v>
          </cell>
          <cell r="L637">
            <v>25000</v>
          </cell>
          <cell r="M637">
            <v>25000</v>
          </cell>
          <cell r="N637">
            <v>25000</v>
          </cell>
          <cell r="O637">
            <v>25000</v>
          </cell>
          <cell r="P637">
            <v>25000</v>
          </cell>
          <cell r="Q637">
            <v>25000</v>
          </cell>
        </row>
        <row r="638">
          <cell r="B638" t="str">
            <v>30325043302</v>
          </cell>
          <cell r="C638" t="str">
            <v>30325</v>
          </cell>
          <cell r="D638">
            <v>3302</v>
          </cell>
          <cell r="E638">
            <v>80400</v>
          </cell>
          <cell r="F638">
            <v>6700</v>
          </cell>
          <cell r="G638">
            <v>6700</v>
          </cell>
          <cell r="H638">
            <v>6700</v>
          </cell>
          <cell r="I638">
            <v>6700</v>
          </cell>
          <cell r="J638">
            <v>6700</v>
          </cell>
          <cell r="K638">
            <v>6700</v>
          </cell>
          <cell r="L638">
            <v>6700</v>
          </cell>
          <cell r="M638">
            <v>6700</v>
          </cell>
          <cell r="N638">
            <v>6700</v>
          </cell>
          <cell r="O638">
            <v>6700</v>
          </cell>
          <cell r="P638">
            <v>6700</v>
          </cell>
          <cell r="Q638">
            <v>6700</v>
          </cell>
        </row>
        <row r="639">
          <cell r="B639" t="str">
            <v>30325043303</v>
          </cell>
          <cell r="C639" t="str">
            <v>30325</v>
          </cell>
          <cell r="D639">
            <v>3303</v>
          </cell>
          <cell r="E639">
            <v>11100</v>
          </cell>
          <cell r="F639">
            <v>925</v>
          </cell>
          <cell r="G639">
            <v>925</v>
          </cell>
          <cell r="H639">
            <v>925</v>
          </cell>
          <cell r="I639">
            <v>925</v>
          </cell>
          <cell r="J639">
            <v>925</v>
          </cell>
          <cell r="K639">
            <v>925</v>
          </cell>
          <cell r="L639">
            <v>925</v>
          </cell>
          <cell r="M639">
            <v>925</v>
          </cell>
          <cell r="N639">
            <v>925</v>
          </cell>
          <cell r="O639">
            <v>925</v>
          </cell>
          <cell r="P639">
            <v>925</v>
          </cell>
          <cell r="Q639">
            <v>925</v>
          </cell>
        </row>
        <row r="640">
          <cell r="B640" t="str">
            <v>30325043401</v>
          </cell>
          <cell r="C640" t="str">
            <v>30325</v>
          </cell>
          <cell r="D640">
            <v>3401</v>
          </cell>
          <cell r="E640">
            <v>9150</v>
          </cell>
          <cell r="F640">
            <v>762</v>
          </cell>
          <cell r="G640">
            <v>762</v>
          </cell>
          <cell r="H640">
            <v>762</v>
          </cell>
          <cell r="I640">
            <v>762</v>
          </cell>
          <cell r="J640">
            <v>762</v>
          </cell>
          <cell r="K640">
            <v>762</v>
          </cell>
          <cell r="L640">
            <v>762</v>
          </cell>
          <cell r="M640">
            <v>762</v>
          </cell>
          <cell r="N640">
            <v>762</v>
          </cell>
          <cell r="O640">
            <v>762</v>
          </cell>
          <cell r="P640">
            <v>762</v>
          </cell>
          <cell r="Q640">
            <v>768</v>
          </cell>
        </row>
        <row r="641">
          <cell r="B641" t="str">
            <v>30326041302</v>
          </cell>
          <cell r="C641" t="str">
            <v>30326</v>
          </cell>
          <cell r="D641">
            <v>1302</v>
          </cell>
          <cell r="E641">
            <v>129360</v>
          </cell>
          <cell r="F641">
            <v>10780</v>
          </cell>
          <cell r="G641">
            <v>10780</v>
          </cell>
          <cell r="H641">
            <v>10780</v>
          </cell>
          <cell r="I641">
            <v>10780</v>
          </cell>
          <cell r="J641">
            <v>10780</v>
          </cell>
          <cell r="K641">
            <v>10780</v>
          </cell>
          <cell r="L641">
            <v>10780</v>
          </cell>
          <cell r="M641">
            <v>10780</v>
          </cell>
          <cell r="N641">
            <v>10780</v>
          </cell>
          <cell r="O641">
            <v>10780</v>
          </cell>
          <cell r="P641">
            <v>10780</v>
          </cell>
          <cell r="Q641">
            <v>10780</v>
          </cell>
        </row>
        <row r="642">
          <cell r="B642" t="str">
            <v>30326042103</v>
          </cell>
          <cell r="C642" t="str">
            <v>30326</v>
          </cell>
          <cell r="D642">
            <v>2103</v>
          </cell>
          <cell r="E642">
            <v>35000</v>
          </cell>
          <cell r="F642">
            <v>2916</v>
          </cell>
          <cell r="G642">
            <v>2916</v>
          </cell>
          <cell r="H642">
            <v>2916</v>
          </cell>
          <cell r="I642">
            <v>2916</v>
          </cell>
          <cell r="J642">
            <v>2916</v>
          </cell>
          <cell r="K642">
            <v>2916</v>
          </cell>
          <cell r="L642">
            <v>2916</v>
          </cell>
          <cell r="M642">
            <v>2916</v>
          </cell>
          <cell r="N642">
            <v>2916</v>
          </cell>
          <cell r="O642">
            <v>2916</v>
          </cell>
          <cell r="P642">
            <v>2916</v>
          </cell>
          <cell r="Q642">
            <v>2924</v>
          </cell>
        </row>
        <row r="643">
          <cell r="B643" t="str">
            <v>30326042201</v>
          </cell>
          <cell r="C643" t="str">
            <v>30326</v>
          </cell>
          <cell r="D643">
            <v>2201</v>
          </cell>
          <cell r="E643">
            <v>8000</v>
          </cell>
          <cell r="F643">
            <v>666</v>
          </cell>
          <cell r="G643">
            <v>666</v>
          </cell>
          <cell r="H643">
            <v>666</v>
          </cell>
          <cell r="I643">
            <v>666</v>
          </cell>
          <cell r="J643">
            <v>666</v>
          </cell>
          <cell r="K643">
            <v>666</v>
          </cell>
          <cell r="L643">
            <v>666</v>
          </cell>
          <cell r="M643">
            <v>666</v>
          </cell>
          <cell r="N643">
            <v>666</v>
          </cell>
          <cell r="O643">
            <v>666</v>
          </cell>
          <cell r="P643">
            <v>666</v>
          </cell>
          <cell r="Q643">
            <v>674</v>
          </cell>
        </row>
        <row r="644">
          <cell r="B644" t="str">
            <v>30326042202</v>
          </cell>
          <cell r="C644" t="str">
            <v>30326</v>
          </cell>
          <cell r="D644">
            <v>2202</v>
          </cell>
          <cell r="E644">
            <v>366134</v>
          </cell>
          <cell r="F644">
            <v>30511</v>
          </cell>
          <cell r="G644">
            <v>30511</v>
          </cell>
          <cell r="H644">
            <v>30511</v>
          </cell>
          <cell r="I644">
            <v>30511</v>
          </cell>
          <cell r="J644">
            <v>30511</v>
          </cell>
          <cell r="K644">
            <v>30511</v>
          </cell>
          <cell r="L644">
            <v>30511</v>
          </cell>
          <cell r="M644">
            <v>30511</v>
          </cell>
          <cell r="N644">
            <v>30511</v>
          </cell>
          <cell r="O644">
            <v>30511</v>
          </cell>
          <cell r="P644">
            <v>30511</v>
          </cell>
          <cell r="Q644">
            <v>30513</v>
          </cell>
        </row>
        <row r="645">
          <cell r="B645" t="str">
            <v>30326042207</v>
          </cell>
          <cell r="C645" t="str">
            <v>30326</v>
          </cell>
          <cell r="D645">
            <v>2207</v>
          </cell>
          <cell r="E645">
            <v>20210</v>
          </cell>
          <cell r="F645">
            <v>1684</v>
          </cell>
          <cell r="G645">
            <v>1684</v>
          </cell>
          <cell r="H645">
            <v>1684</v>
          </cell>
          <cell r="I645">
            <v>1684</v>
          </cell>
          <cell r="J645">
            <v>1684</v>
          </cell>
          <cell r="K645">
            <v>1684</v>
          </cell>
          <cell r="L645">
            <v>1684</v>
          </cell>
          <cell r="M645">
            <v>1684</v>
          </cell>
          <cell r="N645">
            <v>1684</v>
          </cell>
          <cell r="O645">
            <v>1684</v>
          </cell>
          <cell r="P645">
            <v>1684</v>
          </cell>
          <cell r="Q645">
            <v>1686</v>
          </cell>
        </row>
        <row r="646">
          <cell r="B646" t="str">
            <v>30326042208</v>
          </cell>
          <cell r="C646" t="str">
            <v>30326</v>
          </cell>
          <cell r="D646">
            <v>2208</v>
          </cell>
          <cell r="E646">
            <v>24024</v>
          </cell>
          <cell r="F646">
            <v>2002</v>
          </cell>
          <cell r="G646">
            <v>2002</v>
          </cell>
          <cell r="H646">
            <v>2002</v>
          </cell>
          <cell r="I646">
            <v>2002</v>
          </cell>
          <cell r="J646">
            <v>2002</v>
          </cell>
          <cell r="K646">
            <v>2002</v>
          </cell>
          <cell r="L646">
            <v>2002</v>
          </cell>
          <cell r="M646">
            <v>2002</v>
          </cell>
          <cell r="N646">
            <v>2002</v>
          </cell>
          <cell r="O646">
            <v>2002</v>
          </cell>
          <cell r="P646">
            <v>2002</v>
          </cell>
          <cell r="Q646">
            <v>2002</v>
          </cell>
        </row>
        <row r="647">
          <cell r="B647" t="str">
            <v>30326042701</v>
          </cell>
          <cell r="C647" t="str">
            <v>30326</v>
          </cell>
          <cell r="D647">
            <v>2701</v>
          </cell>
          <cell r="E647">
            <v>69000</v>
          </cell>
          <cell r="F647">
            <v>5750</v>
          </cell>
          <cell r="G647">
            <v>5750</v>
          </cell>
          <cell r="H647">
            <v>5750</v>
          </cell>
          <cell r="I647">
            <v>5750</v>
          </cell>
          <cell r="J647">
            <v>5750</v>
          </cell>
          <cell r="K647">
            <v>5750</v>
          </cell>
          <cell r="L647">
            <v>5750</v>
          </cell>
          <cell r="M647">
            <v>5750</v>
          </cell>
          <cell r="N647">
            <v>5750</v>
          </cell>
          <cell r="O647">
            <v>5750</v>
          </cell>
          <cell r="P647">
            <v>5750</v>
          </cell>
          <cell r="Q647">
            <v>5750</v>
          </cell>
        </row>
        <row r="648">
          <cell r="B648" t="str">
            <v>30326042702</v>
          </cell>
          <cell r="C648" t="str">
            <v>30326</v>
          </cell>
          <cell r="D648">
            <v>2702</v>
          </cell>
          <cell r="E648">
            <v>51300</v>
          </cell>
          <cell r="F648">
            <v>4275</v>
          </cell>
          <cell r="G648">
            <v>4275</v>
          </cell>
          <cell r="H648">
            <v>4275</v>
          </cell>
          <cell r="I648">
            <v>4275</v>
          </cell>
          <cell r="J648">
            <v>4275</v>
          </cell>
          <cell r="K648">
            <v>4275</v>
          </cell>
          <cell r="L648">
            <v>4275</v>
          </cell>
          <cell r="M648">
            <v>4275</v>
          </cell>
          <cell r="N648">
            <v>4275</v>
          </cell>
          <cell r="O648">
            <v>4275</v>
          </cell>
          <cell r="P648">
            <v>4275</v>
          </cell>
          <cell r="Q648">
            <v>4275</v>
          </cell>
        </row>
        <row r="649">
          <cell r="B649" t="str">
            <v>30326042704</v>
          </cell>
          <cell r="C649" t="str">
            <v>30326</v>
          </cell>
          <cell r="D649">
            <v>2704</v>
          </cell>
          <cell r="E649">
            <v>500</v>
          </cell>
          <cell r="F649">
            <v>41</v>
          </cell>
          <cell r="G649">
            <v>41</v>
          </cell>
          <cell r="H649">
            <v>41</v>
          </cell>
          <cell r="I649">
            <v>41</v>
          </cell>
          <cell r="J649">
            <v>41</v>
          </cell>
          <cell r="K649">
            <v>41</v>
          </cell>
          <cell r="L649">
            <v>41</v>
          </cell>
          <cell r="M649">
            <v>41</v>
          </cell>
          <cell r="N649">
            <v>41</v>
          </cell>
          <cell r="O649">
            <v>41</v>
          </cell>
          <cell r="P649">
            <v>41</v>
          </cell>
          <cell r="Q649">
            <v>49</v>
          </cell>
        </row>
        <row r="650">
          <cell r="B650" t="str">
            <v>30326042705</v>
          </cell>
          <cell r="C650" t="str">
            <v>30326</v>
          </cell>
          <cell r="D650">
            <v>2705</v>
          </cell>
          <cell r="E650">
            <v>27200</v>
          </cell>
          <cell r="F650">
            <v>2266</v>
          </cell>
          <cell r="G650">
            <v>2266</v>
          </cell>
          <cell r="H650">
            <v>2266</v>
          </cell>
          <cell r="I650">
            <v>2266</v>
          </cell>
          <cell r="J650">
            <v>2266</v>
          </cell>
          <cell r="K650">
            <v>2266</v>
          </cell>
          <cell r="L650">
            <v>2266</v>
          </cell>
          <cell r="M650">
            <v>2266</v>
          </cell>
          <cell r="N650">
            <v>2266</v>
          </cell>
          <cell r="O650">
            <v>2266</v>
          </cell>
          <cell r="P650">
            <v>2266</v>
          </cell>
          <cell r="Q650">
            <v>2274</v>
          </cell>
        </row>
        <row r="651">
          <cell r="B651" t="str">
            <v>30326042800</v>
          </cell>
          <cell r="C651" t="str">
            <v>30326</v>
          </cell>
          <cell r="D651">
            <v>2800</v>
          </cell>
          <cell r="E651">
            <v>200019</v>
          </cell>
          <cell r="F651">
            <v>16668</v>
          </cell>
          <cell r="G651">
            <v>16668</v>
          </cell>
          <cell r="H651">
            <v>16668</v>
          </cell>
          <cell r="I651">
            <v>16668</v>
          </cell>
          <cell r="J651">
            <v>16668</v>
          </cell>
          <cell r="K651">
            <v>16668</v>
          </cell>
          <cell r="L651">
            <v>16668</v>
          </cell>
          <cell r="M651">
            <v>16668</v>
          </cell>
          <cell r="N651">
            <v>16668</v>
          </cell>
          <cell r="O651">
            <v>16668</v>
          </cell>
          <cell r="P651">
            <v>16668</v>
          </cell>
          <cell r="Q651">
            <v>16671</v>
          </cell>
        </row>
        <row r="652">
          <cell r="B652" t="str">
            <v>30326042900</v>
          </cell>
          <cell r="C652" t="str">
            <v>30326</v>
          </cell>
          <cell r="D652">
            <v>2900</v>
          </cell>
          <cell r="E652">
            <v>30600</v>
          </cell>
          <cell r="F652">
            <v>2550</v>
          </cell>
          <cell r="G652">
            <v>2550</v>
          </cell>
          <cell r="H652">
            <v>2550</v>
          </cell>
          <cell r="I652">
            <v>2550</v>
          </cell>
          <cell r="J652">
            <v>2550</v>
          </cell>
          <cell r="K652">
            <v>2550</v>
          </cell>
          <cell r="L652">
            <v>2550</v>
          </cell>
          <cell r="M652">
            <v>2550</v>
          </cell>
          <cell r="N652">
            <v>2550</v>
          </cell>
          <cell r="O652">
            <v>2550</v>
          </cell>
          <cell r="P652">
            <v>2550</v>
          </cell>
          <cell r="Q652">
            <v>2550</v>
          </cell>
        </row>
        <row r="653">
          <cell r="B653" t="str">
            <v>30326042907</v>
          </cell>
          <cell r="C653" t="str">
            <v>30326</v>
          </cell>
          <cell r="D653">
            <v>2907</v>
          </cell>
          <cell r="E653">
            <v>170000</v>
          </cell>
          <cell r="F653">
            <v>14166</v>
          </cell>
          <cell r="G653">
            <v>14166</v>
          </cell>
          <cell r="H653">
            <v>14166</v>
          </cell>
          <cell r="I653">
            <v>14166</v>
          </cell>
          <cell r="J653">
            <v>14166</v>
          </cell>
          <cell r="K653">
            <v>14166</v>
          </cell>
          <cell r="L653">
            <v>14166</v>
          </cell>
          <cell r="M653">
            <v>14166</v>
          </cell>
          <cell r="N653">
            <v>14166</v>
          </cell>
          <cell r="O653">
            <v>14166</v>
          </cell>
          <cell r="P653">
            <v>14166</v>
          </cell>
          <cell r="Q653">
            <v>14174</v>
          </cell>
        </row>
        <row r="654">
          <cell r="B654" t="str">
            <v>30326042908</v>
          </cell>
          <cell r="C654" t="str">
            <v>30326</v>
          </cell>
          <cell r="D654">
            <v>2908</v>
          </cell>
          <cell r="E654">
            <v>13000</v>
          </cell>
          <cell r="F654">
            <v>1083</v>
          </cell>
          <cell r="G654">
            <v>1083</v>
          </cell>
          <cell r="H654">
            <v>1083</v>
          </cell>
          <cell r="I654">
            <v>1083</v>
          </cell>
          <cell r="J654">
            <v>1083</v>
          </cell>
          <cell r="K654">
            <v>1083</v>
          </cell>
          <cell r="L654">
            <v>1083</v>
          </cell>
          <cell r="M654">
            <v>1083</v>
          </cell>
          <cell r="N654">
            <v>1083</v>
          </cell>
          <cell r="O654">
            <v>1083</v>
          </cell>
          <cell r="P654">
            <v>1083</v>
          </cell>
          <cell r="Q654">
            <v>1087</v>
          </cell>
        </row>
        <row r="655">
          <cell r="B655" t="str">
            <v>30326043101</v>
          </cell>
          <cell r="C655" t="str">
            <v>30326</v>
          </cell>
          <cell r="D655">
            <v>3101</v>
          </cell>
          <cell r="E655">
            <v>110000</v>
          </cell>
          <cell r="F655">
            <v>9166</v>
          </cell>
          <cell r="G655">
            <v>9166</v>
          </cell>
          <cell r="H655">
            <v>9166</v>
          </cell>
          <cell r="I655">
            <v>9166</v>
          </cell>
          <cell r="J655">
            <v>9166</v>
          </cell>
          <cell r="K655">
            <v>9166</v>
          </cell>
          <cell r="L655">
            <v>9166</v>
          </cell>
          <cell r="M655">
            <v>9166</v>
          </cell>
          <cell r="N655">
            <v>9166</v>
          </cell>
          <cell r="O655">
            <v>9166</v>
          </cell>
          <cell r="P655">
            <v>9166</v>
          </cell>
          <cell r="Q655">
            <v>9174</v>
          </cell>
        </row>
        <row r="656">
          <cell r="B656" t="str">
            <v>30326043103</v>
          </cell>
          <cell r="C656" t="str">
            <v>30326</v>
          </cell>
          <cell r="D656">
            <v>3103</v>
          </cell>
          <cell r="E656">
            <v>63250</v>
          </cell>
          <cell r="F656">
            <v>5270</v>
          </cell>
          <cell r="G656">
            <v>5270</v>
          </cell>
          <cell r="H656">
            <v>5270</v>
          </cell>
          <cell r="I656">
            <v>5270</v>
          </cell>
          <cell r="J656">
            <v>5270</v>
          </cell>
          <cell r="K656">
            <v>5270</v>
          </cell>
          <cell r="L656">
            <v>5270</v>
          </cell>
          <cell r="M656">
            <v>5270</v>
          </cell>
          <cell r="N656">
            <v>5270</v>
          </cell>
          <cell r="O656">
            <v>5270</v>
          </cell>
          <cell r="P656">
            <v>5270</v>
          </cell>
          <cell r="Q656">
            <v>5280</v>
          </cell>
        </row>
        <row r="657">
          <cell r="B657" t="str">
            <v>30326043109</v>
          </cell>
          <cell r="C657" t="str">
            <v>30326</v>
          </cell>
          <cell r="D657">
            <v>3109</v>
          </cell>
          <cell r="E657">
            <v>7800</v>
          </cell>
          <cell r="F657">
            <v>650</v>
          </cell>
          <cell r="G657">
            <v>650</v>
          </cell>
          <cell r="H657">
            <v>650</v>
          </cell>
          <cell r="I657">
            <v>650</v>
          </cell>
          <cell r="J657">
            <v>650</v>
          </cell>
          <cell r="K657">
            <v>650</v>
          </cell>
          <cell r="L657">
            <v>650</v>
          </cell>
          <cell r="M657">
            <v>650</v>
          </cell>
          <cell r="N657">
            <v>650</v>
          </cell>
          <cell r="O657">
            <v>650</v>
          </cell>
          <cell r="P657">
            <v>650</v>
          </cell>
          <cell r="Q657">
            <v>650</v>
          </cell>
        </row>
        <row r="658">
          <cell r="B658" t="str">
            <v>30326043302</v>
          </cell>
          <cell r="C658" t="str">
            <v>30326</v>
          </cell>
          <cell r="D658">
            <v>3302</v>
          </cell>
          <cell r="E658">
            <v>168935</v>
          </cell>
          <cell r="F658">
            <v>14077</v>
          </cell>
          <cell r="G658">
            <v>14077</v>
          </cell>
          <cell r="H658">
            <v>14077</v>
          </cell>
          <cell r="I658">
            <v>14077</v>
          </cell>
          <cell r="J658">
            <v>14077</v>
          </cell>
          <cell r="K658">
            <v>14077</v>
          </cell>
          <cell r="L658">
            <v>14077</v>
          </cell>
          <cell r="M658">
            <v>14077</v>
          </cell>
          <cell r="N658">
            <v>14077</v>
          </cell>
          <cell r="O658">
            <v>14077</v>
          </cell>
          <cell r="P658">
            <v>14077</v>
          </cell>
          <cell r="Q658">
            <v>14088</v>
          </cell>
        </row>
        <row r="659">
          <cell r="B659" t="str">
            <v>30326043303</v>
          </cell>
          <cell r="C659" t="str">
            <v>30326</v>
          </cell>
          <cell r="D659">
            <v>3303</v>
          </cell>
          <cell r="E659">
            <v>37620</v>
          </cell>
          <cell r="F659">
            <v>3135</v>
          </cell>
          <cell r="G659">
            <v>3135</v>
          </cell>
          <cell r="H659">
            <v>3135</v>
          </cell>
          <cell r="I659">
            <v>3135</v>
          </cell>
          <cell r="J659">
            <v>3135</v>
          </cell>
          <cell r="K659">
            <v>3135</v>
          </cell>
          <cell r="L659">
            <v>3135</v>
          </cell>
          <cell r="M659">
            <v>3135</v>
          </cell>
          <cell r="N659">
            <v>3135</v>
          </cell>
          <cell r="O659">
            <v>3135</v>
          </cell>
          <cell r="P659">
            <v>3135</v>
          </cell>
          <cell r="Q659">
            <v>3135</v>
          </cell>
        </row>
        <row r="660">
          <cell r="B660" t="str">
            <v>30326043401</v>
          </cell>
          <cell r="C660" t="str">
            <v>30326</v>
          </cell>
          <cell r="D660">
            <v>3401</v>
          </cell>
          <cell r="E660">
            <v>150000</v>
          </cell>
          <cell r="F660">
            <v>12500</v>
          </cell>
          <cell r="G660">
            <v>12500</v>
          </cell>
          <cell r="H660">
            <v>12500</v>
          </cell>
          <cell r="I660">
            <v>12500</v>
          </cell>
          <cell r="J660">
            <v>12500</v>
          </cell>
          <cell r="K660">
            <v>12500</v>
          </cell>
          <cell r="L660">
            <v>12500</v>
          </cell>
          <cell r="M660">
            <v>12500</v>
          </cell>
          <cell r="N660">
            <v>12500</v>
          </cell>
          <cell r="O660">
            <v>12500</v>
          </cell>
          <cell r="P660">
            <v>12500</v>
          </cell>
          <cell r="Q660">
            <v>12500</v>
          </cell>
        </row>
        <row r="661">
          <cell r="B661" t="str">
            <v>30327061302</v>
          </cell>
          <cell r="C661" t="str">
            <v>30327</v>
          </cell>
          <cell r="D661">
            <v>1302</v>
          </cell>
          <cell r="E661">
            <v>93600</v>
          </cell>
          <cell r="F661">
            <v>7800</v>
          </cell>
          <cell r="G661">
            <v>7800</v>
          </cell>
          <cell r="H661">
            <v>7800</v>
          </cell>
          <cell r="I661">
            <v>7800</v>
          </cell>
          <cell r="J661">
            <v>7800</v>
          </cell>
          <cell r="K661">
            <v>7800</v>
          </cell>
          <cell r="L661">
            <v>7800</v>
          </cell>
          <cell r="M661">
            <v>7800</v>
          </cell>
          <cell r="N661">
            <v>7800</v>
          </cell>
          <cell r="O661">
            <v>7800</v>
          </cell>
          <cell r="P661">
            <v>7800</v>
          </cell>
          <cell r="Q661">
            <v>7800</v>
          </cell>
        </row>
        <row r="662">
          <cell r="B662" t="str">
            <v>30327062103</v>
          </cell>
          <cell r="C662" t="str">
            <v>30327</v>
          </cell>
          <cell r="D662">
            <v>2103</v>
          </cell>
          <cell r="E662">
            <v>20400</v>
          </cell>
          <cell r="F662">
            <v>1700</v>
          </cell>
          <cell r="G662">
            <v>1700</v>
          </cell>
          <cell r="H662">
            <v>1700</v>
          </cell>
          <cell r="I662">
            <v>1700</v>
          </cell>
          <cell r="J662">
            <v>1700</v>
          </cell>
          <cell r="K662">
            <v>1700</v>
          </cell>
          <cell r="L662">
            <v>1700</v>
          </cell>
          <cell r="M662">
            <v>1700</v>
          </cell>
          <cell r="N662">
            <v>1700</v>
          </cell>
          <cell r="O662">
            <v>1700</v>
          </cell>
          <cell r="P662">
            <v>1700</v>
          </cell>
          <cell r="Q662">
            <v>1700</v>
          </cell>
        </row>
        <row r="663">
          <cell r="B663" t="str">
            <v>30327062202</v>
          </cell>
          <cell r="C663" t="str">
            <v>30327</v>
          </cell>
          <cell r="D663">
            <v>2202</v>
          </cell>
          <cell r="E663">
            <v>128220</v>
          </cell>
          <cell r="F663">
            <v>10685</v>
          </cell>
          <cell r="G663">
            <v>10685</v>
          </cell>
          <cell r="H663">
            <v>10685</v>
          </cell>
          <cell r="I663">
            <v>10685</v>
          </cell>
          <cell r="J663">
            <v>10685</v>
          </cell>
          <cell r="K663">
            <v>10685</v>
          </cell>
          <cell r="L663">
            <v>10685</v>
          </cell>
          <cell r="M663">
            <v>10685</v>
          </cell>
          <cell r="N663">
            <v>10685</v>
          </cell>
          <cell r="O663">
            <v>10685</v>
          </cell>
          <cell r="P663">
            <v>10685</v>
          </cell>
          <cell r="Q663">
            <v>10685</v>
          </cell>
        </row>
        <row r="664">
          <cell r="B664" t="str">
            <v>30327062701</v>
          </cell>
          <cell r="C664" t="str">
            <v>30327</v>
          </cell>
          <cell r="D664">
            <v>2701</v>
          </cell>
          <cell r="E664">
            <v>30200</v>
          </cell>
          <cell r="F664">
            <v>2517</v>
          </cell>
          <cell r="G664">
            <v>2517</v>
          </cell>
          <cell r="H664">
            <v>2517</v>
          </cell>
          <cell r="I664">
            <v>2517</v>
          </cell>
          <cell r="J664">
            <v>2517</v>
          </cell>
          <cell r="K664">
            <v>2517</v>
          </cell>
          <cell r="L664">
            <v>2517</v>
          </cell>
          <cell r="M664">
            <v>2517</v>
          </cell>
          <cell r="N664">
            <v>2517</v>
          </cell>
          <cell r="O664">
            <v>2517</v>
          </cell>
          <cell r="P664">
            <v>2517</v>
          </cell>
          <cell r="Q664">
            <v>2513</v>
          </cell>
        </row>
        <row r="665">
          <cell r="B665" t="str">
            <v>30327062702</v>
          </cell>
          <cell r="C665" t="str">
            <v>30327</v>
          </cell>
          <cell r="D665">
            <v>2702</v>
          </cell>
          <cell r="E665">
            <v>7500</v>
          </cell>
          <cell r="F665">
            <v>625</v>
          </cell>
          <cell r="G665">
            <v>625</v>
          </cell>
          <cell r="H665">
            <v>625</v>
          </cell>
          <cell r="I665">
            <v>625</v>
          </cell>
          <cell r="J665">
            <v>625</v>
          </cell>
          <cell r="K665">
            <v>625</v>
          </cell>
          <cell r="L665">
            <v>625</v>
          </cell>
          <cell r="M665">
            <v>625</v>
          </cell>
          <cell r="N665">
            <v>625</v>
          </cell>
          <cell r="O665">
            <v>625</v>
          </cell>
          <cell r="P665">
            <v>625</v>
          </cell>
          <cell r="Q665">
            <v>625</v>
          </cell>
        </row>
        <row r="666">
          <cell r="B666" t="str">
            <v>30327062705</v>
          </cell>
          <cell r="C666" t="str">
            <v>30327</v>
          </cell>
          <cell r="D666">
            <v>2705</v>
          </cell>
          <cell r="E666">
            <v>9400</v>
          </cell>
          <cell r="F666">
            <v>783</v>
          </cell>
          <cell r="G666">
            <v>783</v>
          </cell>
          <cell r="H666">
            <v>783</v>
          </cell>
          <cell r="I666">
            <v>783</v>
          </cell>
          <cell r="J666">
            <v>783</v>
          </cell>
          <cell r="K666">
            <v>783</v>
          </cell>
          <cell r="L666">
            <v>783</v>
          </cell>
          <cell r="M666">
            <v>783</v>
          </cell>
          <cell r="N666">
            <v>783</v>
          </cell>
          <cell r="O666">
            <v>783</v>
          </cell>
          <cell r="P666">
            <v>783</v>
          </cell>
          <cell r="Q666">
            <v>787</v>
          </cell>
        </row>
        <row r="667">
          <cell r="B667" t="str">
            <v>30327062800</v>
          </cell>
          <cell r="C667" t="str">
            <v>30327</v>
          </cell>
          <cell r="D667">
            <v>2800</v>
          </cell>
          <cell r="E667">
            <v>35700</v>
          </cell>
          <cell r="F667">
            <v>2975</v>
          </cell>
          <cell r="G667">
            <v>2975</v>
          </cell>
          <cell r="H667">
            <v>2975</v>
          </cell>
          <cell r="I667">
            <v>2975</v>
          </cell>
          <cell r="J667">
            <v>2975</v>
          </cell>
          <cell r="K667">
            <v>2975</v>
          </cell>
          <cell r="L667">
            <v>2975</v>
          </cell>
          <cell r="M667">
            <v>2975</v>
          </cell>
          <cell r="N667">
            <v>2975</v>
          </cell>
          <cell r="O667">
            <v>2975</v>
          </cell>
          <cell r="P667">
            <v>2975</v>
          </cell>
          <cell r="Q667">
            <v>2975</v>
          </cell>
        </row>
        <row r="668">
          <cell r="B668" t="str">
            <v>30327062900</v>
          </cell>
          <cell r="C668" t="str">
            <v>30327</v>
          </cell>
          <cell r="D668">
            <v>2900</v>
          </cell>
          <cell r="E668">
            <v>68800</v>
          </cell>
          <cell r="F668">
            <v>5733</v>
          </cell>
          <cell r="G668">
            <v>5733</v>
          </cell>
          <cell r="H668">
            <v>5733</v>
          </cell>
          <cell r="I668">
            <v>5733</v>
          </cell>
          <cell r="J668">
            <v>5733</v>
          </cell>
          <cell r="K668">
            <v>5733</v>
          </cell>
          <cell r="L668">
            <v>5733</v>
          </cell>
          <cell r="M668">
            <v>5733</v>
          </cell>
          <cell r="N668">
            <v>5733</v>
          </cell>
          <cell r="O668">
            <v>5733</v>
          </cell>
          <cell r="P668">
            <v>5733</v>
          </cell>
          <cell r="Q668">
            <v>5737</v>
          </cell>
        </row>
        <row r="669">
          <cell r="B669" t="str">
            <v>30327062907</v>
          </cell>
          <cell r="C669" t="str">
            <v>30327</v>
          </cell>
          <cell r="D669">
            <v>2907</v>
          </cell>
          <cell r="E669">
            <v>9800</v>
          </cell>
          <cell r="F669">
            <v>817</v>
          </cell>
          <cell r="G669">
            <v>817</v>
          </cell>
          <cell r="H669">
            <v>817</v>
          </cell>
          <cell r="I669">
            <v>817</v>
          </cell>
          <cell r="J669">
            <v>817</v>
          </cell>
          <cell r="K669">
            <v>817</v>
          </cell>
          <cell r="L669">
            <v>817</v>
          </cell>
          <cell r="M669">
            <v>817</v>
          </cell>
          <cell r="N669">
            <v>817</v>
          </cell>
          <cell r="O669">
            <v>817</v>
          </cell>
          <cell r="P669">
            <v>817</v>
          </cell>
          <cell r="Q669">
            <v>813</v>
          </cell>
        </row>
        <row r="670">
          <cell r="B670" t="str">
            <v>30327063101</v>
          </cell>
          <cell r="C670" t="str">
            <v>30327</v>
          </cell>
          <cell r="D670">
            <v>3101</v>
          </cell>
          <cell r="E670">
            <v>21600</v>
          </cell>
          <cell r="F670">
            <v>1800</v>
          </cell>
          <cell r="G670">
            <v>1800</v>
          </cell>
          <cell r="H670">
            <v>1800</v>
          </cell>
          <cell r="I670">
            <v>1800</v>
          </cell>
          <cell r="J670">
            <v>1800</v>
          </cell>
          <cell r="K670">
            <v>1800</v>
          </cell>
          <cell r="L670">
            <v>1800</v>
          </cell>
          <cell r="M670">
            <v>1800</v>
          </cell>
          <cell r="N670">
            <v>1800</v>
          </cell>
          <cell r="O670">
            <v>1800</v>
          </cell>
          <cell r="P670">
            <v>1800</v>
          </cell>
          <cell r="Q670">
            <v>1800</v>
          </cell>
        </row>
        <row r="671">
          <cell r="B671" t="str">
            <v>30327063103</v>
          </cell>
          <cell r="C671" t="str">
            <v>30327</v>
          </cell>
          <cell r="D671">
            <v>3103</v>
          </cell>
          <cell r="E671">
            <v>14100</v>
          </cell>
          <cell r="F671">
            <v>1175</v>
          </cell>
          <cell r="G671">
            <v>1175</v>
          </cell>
          <cell r="H671">
            <v>1175</v>
          </cell>
          <cell r="I671">
            <v>1175</v>
          </cell>
          <cell r="J671">
            <v>1175</v>
          </cell>
          <cell r="K671">
            <v>1175</v>
          </cell>
          <cell r="L671">
            <v>1175</v>
          </cell>
          <cell r="M671">
            <v>1175</v>
          </cell>
          <cell r="N671">
            <v>1175</v>
          </cell>
          <cell r="O671">
            <v>1175</v>
          </cell>
          <cell r="P671">
            <v>1175</v>
          </cell>
          <cell r="Q671">
            <v>1175</v>
          </cell>
        </row>
        <row r="672">
          <cell r="B672" t="str">
            <v>30327063302</v>
          </cell>
          <cell r="C672" t="str">
            <v>30327</v>
          </cell>
          <cell r="D672">
            <v>3302</v>
          </cell>
          <cell r="E672">
            <v>65000</v>
          </cell>
          <cell r="F672">
            <v>5417</v>
          </cell>
          <cell r="G672">
            <v>5417</v>
          </cell>
          <cell r="H672">
            <v>5417</v>
          </cell>
          <cell r="I672">
            <v>5417</v>
          </cell>
          <cell r="J672">
            <v>5417</v>
          </cell>
          <cell r="K672">
            <v>5417</v>
          </cell>
          <cell r="L672">
            <v>5417</v>
          </cell>
          <cell r="M672">
            <v>5417</v>
          </cell>
          <cell r="N672">
            <v>5417</v>
          </cell>
          <cell r="O672">
            <v>5417</v>
          </cell>
          <cell r="P672">
            <v>5417</v>
          </cell>
          <cell r="Q672">
            <v>5413</v>
          </cell>
        </row>
        <row r="673">
          <cell r="B673" t="str">
            <v>30327063303</v>
          </cell>
          <cell r="C673" t="str">
            <v>30327</v>
          </cell>
          <cell r="D673">
            <v>3303</v>
          </cell>
          <cell r="E673">
            <v>14100</v>
          </cell>
          <cell r="F673">
            <v>1175</v>
          </cell>
          <cell r="G673">
            <v>1175</v>
          </cell>
          <cell r="H673">
            <v>1175</v>
          </cell>
          <cell r="I673">
            <v>1175</v>
          </cell>
          <cell r="J673">
            <v>1175</v>
          </cell>
          <cell r="K673">
            <v>1175</v>
          </cell>
          <cell r="L673">
            <v>1175</v>
          </cell>
          <cell r="M673">
            <v>1175</v>
          </cell>
          <cell r="N673">
            <v>1175</v>
          </cell>
          <cell r="O673">
            <v>1175</v>
          </cell>
          <cell r="P673">
            <v>1175</v>
          </cell>
          <cell r="Q673">
            <v>1175</v>
          </cell>
        </row>
        <row r="674">
          <cell r="B674" t="str">
            <v>30327063405</v>
          </cell>
          <cell r="C674" t="str">
            <v>30327</v>
          </cell>
          <cell r="D674">
            <v>3405</v>
          </cell>
          <cell r="E674">
            <v>33000</v>
          </cell>
          <cell r="F674">
            <v>2750</v>
          </cell>
          <cell r="G674">
            <v>2750</v>
          </cell>
          <cell r="H674">
            <v>2750</v>
          </cell>
          <cell r="I674">
            <v>2750</v>
          </cell>
          <cell r="J674">
            <v>2750</v>
          </cell>
          <cell r="K674">
            <v>2750</v>
          </cell>
          <cell r="L674">
            <v>2750</v>
          </cell>
          <cell r="M674">
            <v>2750</v>
          </cell>
          <cell r="N674">
            <v>2750</v>
          </cell>
          <cell r="O674">
            <v>2750</v>
          </cell>
          <cell r="P674">
            <v>2750</v>
          </cell>
          <cell r="Q674">
            <v>2750</v>
          </cell>
        </row>
        <row r="675">
          <cell r="B675" t="str">
            <v>30328041302</v>
          </cell>
          <cell r="C675" t="str">
            <v>30328</v>
          </cell>
          <cell r="D675">
            <v>1302</v>
          </cell>
          <cell r="E675">
            <v>39000</v>
          </cell>
          <cell r="F675">
            <v>3250</v>
          </cell>
          <cell r="G675">
            <v>3250</v>
          </cell>
          <cell r="H675">
            <v>3250</v>
          </cell>
          <cell r="I675">
            <v>3250</v>
          </cell>
          <cell r="J675">
            <v>3250</v>
          </cell>
          <cell r="K675">
            <v>3250</v>
          </cell>
          <cell r="L675">
            <v>3250</v>
          </cell>
          <cell r="M675">
            <v>3250</v>
          </cell>
          <cell r="N675">
            <v>3250</v>
          </cell>
          <cell r="O675">
            <v>3250</v>
          </cell>
          <cell r="P675">
            <v>3250</v>
          </cell>
          <cell r="Q675">
            <v>3250</v>
          </cell>
        </row>
        <row r="676">
          <cell r="B676" t="str">
            <v>30328042103</v>
          </cell>
          <cell r="C676" t="str">
            <v>30328</v>
          </cell>
          <cell r="D676">
            <v>2103</v>
          </cell>
          <cell r="E676">
            <v>15900</v>
          </cell>
          <cell r="F676">
            <v>1325</v>
          </cell>
          <cell r="G676">
            <v>1325</v>
          </cell>
          <cell r="H676">
            <v>1325</v>
          </cell>
          <cell r="I676">
            <v>1325</v>
          </cell>
          <cell r="J676">
            <v>1325</v>
          </cell>
          <cell r="K676">
            <v>1325</v>
          </cell>
          <cell r="L676">
            <v>1325</v>
          </cell>
          <cell r="M676">
            <v>1325</v>
          </cell>
          <cell r="N676">
            <v>1325</v>
          </cell>
          <cell r="O676">
            <v>1325</v>
          </cell>
          <cell r="P676">
            <v>1325</v>
          </cell>
          <cell r="Q676">
            <v>1325</v>
          </cell>
        </row>
        <row r="677">
          <cell r="B677" t="str">
            <v>30328042201</v>
          </cell>
          <cell r="C677" t="str">
            <v>30328</v>
          </cell>
          <cell r="D677">
            <v>2201</v>
          </cell>
          <cell r="E677">
            <v>8400</v>
          </cell>
          <cell r="F677">
            <v>700</v>
          </cell>
          <cell r="G677">
            <v>700</v>
          </cell>
          <cell r="H677">
            <v>700</v>
          </cell>
          <cell r="I677">
            <v>700</v>
          </cell>
          <cell r="J677">
            <v>700</v>
          </cell>
          <cell r="K677">
            <v>700</v>
          </cell>
          <cell r="L677">
            <v>700</v>
          </cell>
          <cell r="M677">
            <v>700</v>
          </cell>
          <cell r="N677">
            <v>700</v>
          </cell>
          <cell r="O677">
            <v>700</v>
          </cell>
          <cell r="P677">
            <v>700</v>
          </cell>
          <cell r="Q677">
            <v>700</v>
          </cell>
        </row>
        <row r="678">
          <cell r="B678" t="str">
            <v>30328042202</v>
          </cell>
          <cell r="C678" t="str">
            <v>30328</v>
          </cell>
          <cell r="D678">
            <v>2202</v>
          </cell>
          <cell r="E678">
            <v>74000</v>
          </cell>
          <cell r="F678">
            <v>6166</v>
          </cell>
          <cell r="G678">
            <v>6166</v>
          </cell>
          <cell r="H678">
            <v>6166</v>
          </cell>
          <cell r="I678">
            <v>6166</v>
          </cell>
          <cell r="J678">
            <v>6166</v>
          </cell>
          <cell r="K678">
            <v>6166</v>
          </cell>
          <cell r="L678">
            <v>6166</v>
          </cell>
          <cell r="M678">
            <v>6166</v>
          </cell>
          <cell r="N678">
            <v>6166</v>
          </cell>
          <cell r="O678">
            <v>6166</v>
          </cell>
          <cell r="P678">
            <v>6166</v>
          </cell>
          <cell r="Q678">
            <v>6174</v>
          </cell>
        </row>
        <row r="679">
          <cell r="B679" t="str">
            <v>30328042207</v>
          </cell>
          <cell r="C679" t="str">
            <v>30328</v>
          </cell>
          <cell r="D679">
            <v>2207</v>
          </cell>
          <cell r="E679">
            <v>21000</v>
          </cell>
          <cell r="F679">
            <v>1750</v>
          </cell>
          <cell r="G679">
            <v>1750</v>
          </cell>
          <cell r="H679">
            <v>1750</v>
          </cell>
          <cell r="I679">
            <v>1750</v>
          </cell>
          <cell r="J679">
            <v>1750</v>
          </cell>
          <cell r="K679">
            <v>1750</v>
          </cell>
          <cell r="L679">
            <v>1750</v>
          </cell>
          <cell r="M679">
            <v>1750</v>
          </cell>
          <cell r="N679">
            <v>1750</v>
          </cell>
          <cell r="O679">
            <v>1750</v>
          </cell>
          <cell r="P679">
            <v>1750</v>
          </cell>
          <cell r="Q679">
            <v>1750</v>
          </cell>
        </row>
        <row r="680">
          <cell r="B680" t="str">
            <v>30328042701</v>
          </cell>
          <cell r="C680" t="str">
            <v>30328</v>
          </cell>
          <cell r="D680">
            <v>2701</v>
          </cell>
          <cell r="E680">
            <v>32700</v>
          </cell>
          <cell r="F680">
            <v>2725</v>
          </cell>
          <cell r="G680">
            <v>2725</v>
          </cell>
          <cell r="H680">
            <v>2725</v>
          </cell>
          <cell r="I680">
            <v>2725</v>
          </cell>
          <cell r="J680">
            <v>2725</v>
          </cell>
          <cell r="K680">
            <v>2725</v>
          </cell>
          <cell r="L680">
            <v>2725</v>
          </cell>
          <cell r="M680">
            <v>2725</v>
          </cell>
          <cell r="N680">
            <v>2725</v>
          </cell>
          <cell r="O680">
            <v>2725</v>
          </cell>
          <cell r="P680">
            <v>2725</v>
          </cell>
          <cell r="Q680">
            <v>2725</v>
          </cell>
        </row>
        <row r="681">
          <cell r="B681" t="str">
            <v>30328042702</v>
          </cell>
          <cell r="C681" t="str">
            <v>30328</v>
          </cell>
          <cell r="D681">
            <v>2702</v>
          </cell>
          <cell r="E681">
            <v>16500</v>
          </cell>
          <cell r="F681">
            <v>1375</v>
          </cell>
          <cell r="G681">
            <v>1375</v>
          </cell>
          <cell r="H681">
            <v>1375</v>
          </cell>
          <cell r="I681">
            <v>1375</v>
          </cell>
          <cell r="J681">
            <v>1375</v>
          </cell>
          <cell r="K681">
            <v>1375</v>
          </cell>
          <cell r="L681">
            <v>1375</v>
          </cell>
          <cell r="M681">
            <v>1375</v>
          </cell>
          <cell r="N681">
            <v>1375</v>
          </cell>
          <cell r="O681">
            <v>1375</v>
          </cell>
          <cell r="P681">
            <v>1375</v>
          </cell>
          <cell r="Q681">
            <v>1375</v>
          </cell>
        </row>
        <row r="682">
          <cell r="B682" t="str">
            <v>30328042705</v>
          </cell>
          <cell r="C682" t="str">
            <v>30328</v>
          </cell>
          <cell r="D682">
            <v>2705</v>
          </cell>
          <cell r="E682">
            <v>20400</v>
          </cell>
          <cell r="F682">
            <v>1700</v>
          </cell>
          <cell r="G682">
            <v>1700</v>
          </cell>
          <cell r="H682">
            <v>1700</v>
          </cell>
          <cell r="I682">
            <v>1700</v>
          </cell>
          <cell r="J682">
            <v>1700</v>
          </cell>
          <cell r="K682">
            <v>1700</v>
          </cell>
          <cell r="L682">
            <v>1700</v>
          </cell>
          <cell r="M682">
            <v>1700</v>
          </cell>
          <cell r="N682">
            <v>1700</v>
          </cell>
          <cell r="O682">
            <v>1700</v>
          </cell>
          <cell r="P682">
            <v>1700</v>
          </cell>
          <cell r="Q682">
            <v>1700</v>
          </cell>
        </row>
        <row r="683">
          <cell r="B683" t="str">
            <v>30328042708</v>
          </cell>
          <cell r="C683" t="str">
            <v>30328</v>
          </cell>
          <cell r="D683">
            <v>2708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</row>
        <row r="684">
          <cell r="B684" t="str">
            <v>30328042800</v>
          </cell>
          <cell r="C684" t="str">
            <v>30328</v>
          </cell>
          <cell r="D684">
            <v>2800</v>
          </cell>
          <cell r="E684">
            <v>143651</v>
          </cell>
          <cell r="F684">
            <v>11970</v>
          </cell>
          <cell r="G684">
            <v>11970</v>
          </cell>
          <cell r="H684">
            <v>11970</v>
          </cell>
          <cell r="I684">
            <v>11970</v>
          </cell>
          <cell r="J684">
            <v>11970</v>
          </cell>
          <cell r="K684">
            <v>11970</v>
          </cell>
          <cell r="L684">
            <v>11970</v>
          </cell>
          <cell r="M684">
            <v>11970</v>
          </cell>
          <cell r="N684">
            <v>11970</v>
          </cell>
          <cell r="O684">
            <v>11970</v>
          </cell>
          <cell r="P684">
            <v>11970</v>
          </cell>
          <cell r="Q684">
            <v>11981</v>
          </cell>
        </row>
        <row r="685">
          <cell r="B685" t="str">
            <v>30328042900</v>
          </cell>
          <cell r="C685" t="str">
            <v>30328</v>
          </cell>
          <cell r="D685">
            <v>2900</v>
          </cell>
          <cell r="E685">
            <v>114000</v>
          </cell>
          <cell r="F685">
            <v>9500</v>
          </cell>
          <cell r="G685">
            <v>9500</v>
          </cell>
          <cell r="H685">
            <v>9500</v>
          </cell>
          <cell r="I685">
            <v>9500</v>
          </cell>
          <cell r="J685">
            <v>9500</v>
          </cell>
          <cell r="K685">
            <v>9500</v>
          </cell>
          <cell r="L685">
            <v>9500</v>
          </cell>
          <cell r="M685">
            <v>9500</v>
          </cell>
          <cell r="N685">
            <v>9500</v>
          </cell>
          <cell r="O685">
            <v>9500</v>
          </cell>
          <cell r="P685">
            <v>9500</v>
          </cell>
          <cell r="Q685">
            <v>9500</v>
          </cell>
        </row>
        <row r="686">
          <cell r="B686" t="str">
            <v>30328042907</v>
          </cell>
          <cell r="C686" t="str">
            <v>30328</v>
          </cell>
          <cell r="D686">
            <v>2907</v>
          </cell>
          <cell r="E686">
            <v>79200</v>
          </cell>
          <cell r="F686">
            <v>6600</v>
          </cell>
          <cell r="G686">
            <v>6600</v>
          </cell>
          <cell r="H686">
            <v>6600</v>
          </cell>
          <cell r="I686">
            <v>6600</v>
          </cell>
          <cell r="J686">
            <v>6600</v>
          </cell>
          <cell r="K686">
            <v>6600</v>
          </cell>
          <cell r="L686">
            <v>6600</v>
          </cell>
          <cell r="M686">
            <v>6600</v>
          </cell>
          <cell r="N686">
            <v>6600</v>
          </cell>
          <cell r="O686">
            <v>6600</v>
          </cell>
          <cell r="P686">
            <v>6600</v>
          </cell>
          <cell r="Q686">
            <v>6600</v>
          </cell>
        </row>
        <row r="687">
          <cell r="B687" t="str">
            <v>30328042908</v>
          </cell>
          <cell r="C687" t="str">
            <v>30328</v>
          </cell>
          <cell r="D687">
            <v>2908</v>
          </cell>
          <cell r="E687">
            <v>33450</v>
          </cell>
          <cell r="F687">
            <v>2787</v>
          </cell>
          <cell r="G687">
            <v>2787</v>
          </cell>
          <cell r="H687">
            <v>2787</v>
          </cell>
          <cell r="I687">
            <v>2787</v>
          </cell>
          <cell r="J687">
            <v>2787</v>
          </cell>
          <cell r="K687">
            <v>2787</v>
          </cell>
          <cell r="L687">
            <v>2787</v>
          </cell>
          <cell r="M687">
            <v>2787</v>
          </cell>
          <cell r="N687">
            <v>2787</v>
          </cell>
          <cell r="O687">
            <v>2787</v>
          </cell>
          <cell r="P687">
            <v>2787</v>
          </cell>
          <cell r="Q687">
            <v>2793</v>
          </cell>
        </row>
        <row r="688">
          <cell r="B688" t="str">
            <v>30328042925</v>
          </cell>
          <cell r="C688" t="str">
            <v>30328</v>
          </cell>
          <cell r="D688">
            <v>2925</v>
          </cell>
          <cell r="E688">
            <v>24000</v>
          </cell>
          <cell r="F688">
            <v>2000</v>
          </cell>
          <cell r="G688">
            <v>2000</v>
          </cell>
          <cell r="H688">
            <v>2000</v>
          </cell>
          <cell r="I688">
            <v>2000</v>
          </cell>
          <cell r="J688">
            <v>2000</v>
          </cell>
          <cell r="K688">
            <v>2000</v>
          </cell>
          <cell r="L688">
            <v>2000</v>
          </cell>
          <cell r="M688">
            <v>2000</v>
          </cell>
          <cell r="N688">
            <v>2000</v>
          </cell>
          <cell r="O688">
            <v>2000</v>
          </cell>
          <cell r="P688">
            <v>2000</v>
          </cell>
          <cell r="Q688">
            <v>2000</v>
          </cell>
        </row>
        <row r="689">
          <cell r="B689" t="str">
            <v>30328043101</v>
          </cell>
          <cell r="C689" t="str">
            <v>30328</v>
          </cell>
          <cell r="D689">
            <v>3101</v>
          </cell>
          <cell r="E689">
            <v>75000</v>
          </cell>
          <cell r="F689">
            <v>6250</v>
          </cell>
          <cell r="G689">
            <v>6250</v>
          </cell>
          <cell r="H689">
            <v>6250</v>
          </cell>
          <cell r="I689">
            <v>6250</v>
          </cell>
          <cell r="J689">
            <v>6250</v>
          </cell>
          <cell r="K689">
            <v>6250</v>
          </cell>
          <cell r="L689">
            <v>6250</v>
          </cell>
          <cell r="M689">
            <v>6250</v>
          </cell>
          <cell r="N689">
            <v>6250</v>
          </cell>
          <cell r="O689">
            <v>6250</v>
          </cell>
          <cell r="P689">
            <v>6250</v>
          </cell>
          <cell r="Q689">
            <v>6250</v>
          </cell>
        </row>
        <row r="690">
          <cell r="B690" t="str">
            <v>30328043103</v>
          </cell>
          <cell r="C690" t="str">
            <v>30328</v>
          </cell>
          <cell r="D690">
            <v>3103</v>
          </cell>
          <cell r="E690">
            <v>72000</v>
          </cell>
          <cell r="F690">
            <v>6000</v>
          </cell>
          <cell r="G690">
            <v>6000</v>
          </cell>
          <cell r="H690">
            <v>6000</v>
          </cell>
          <cell r="I690">
            <v>6000</v>
          </cell>
          <cell r="J690">
            <v>6000</v>
          </cell>
          <cell r="K690">
            <v>6000</v>
          </cell>
          <cell r="L690">
            <v>6000</v>
          </cell>
          <cell r="M690">
            <v>6000</v>
          </cell>
          <cell r="N690">
            <v>6000</v>
          </cell>
          <cell r="O690">
            <v>6000</v>
          </cell>
          <cell r="P690">
            <v>6000</v>
          </cell>
          <cell r="Q690">
            <v>6000</v>
          </cell>
        </row>
        <row r="691">
          <cell r="B691" t="str">
            <v>30328043106</v>
          </cell>
          <cell r="C691" t="str">
            <v>30328</v>
          </cell>
          <cell r="D691">
            <v>3106</v>
          </cell>
          <cell r="E691">
            <v>30000</v>
          </cell>
          <cell r="F691">
            <v>2500</v>
          </cell>
          <cell r="G691">
            <v>2500</v>
          </cell>
          <cell r="H691">
            <v>2500</v>
          </cell>
          <cell r="I691">
            <v>2500</v>
          </cell>
          <cell r="J691">
            <v>2500</v>
          </cell>
          <cell r="K691">
            <v>2500</v>
          </cell>
          <cell r="L691">
            <v>2500</v>
          </cell>
          <cell r="M691">
            <v>2500</v>
          </cell>
          <cell r="N691">
            <v>2500</v>
          </cell>
          <cell r="O691">
            <v>2500</v>
          </cell>
          <cell r="P691">
            <v>2500</v>
          </cell>
          <cell r="Q691">
            <v>2500</v>
          </cell>
        </row>
        <row r="692">
          <cell r="B692" t="str">
            <v>30328043109</v>
          </cell>
          <cell r="C692" t="str">
            <v>30328</v>
          </cell>
          <cell r="D692">
            <v>3109</v>
          </cell>
          <cell r="E692">
            <v>51000</v>
          </cell>
          <cell r="F692">
            <v>0</v>
          </cell>
          <cell r="G692">
            <v>8500</v>
          </cell>
          <cell r="H692">
            <v>0</v>
          </cell>
          <cell r="I692">
            <v>8500</v>
          </cell>
          <cell r="J692">
            <v>0</v>
          </cell>
          <cell r="K692">
            <v>8500</v>
          </cell>
          <cell r="L692">
            <v>0</v>
          </cell>
          <cell r="M692">
            <v>8500</v>
          </cell>
          <cell r="N692">
            <v>0</v>
          </cell>
          <cell r="O692">
            <v>8500</v>
          </cell>
          <cell r="P692">
            <v>0</v>
          </cell>
          <cell r="Q692">
            <v>8500</v>
          </cell>
        </row>
        <row r="693">
          <cell r="B693" t="str">
            <v>30328043111</v>
          </cell>
          <cell r="C693" t="str">
            <v>30328</v>
          </cell>
          <cell r="D693">
            <v>3111</v>
          </cell>
          <cell r="E693">
            <v>162000</v>
          </cell>
          <cell r="F693">
            <v>0</v>
          </cell>
          <cell r="G693">
            <v>0</v>
          </cell>
          <cell r="H693">
            <v>54000</v>
          </cell>
          <cell r="I693">
            <v>0</v>
          </cell>
          <cell r="J693">
            <v>0</v>
          </cell>
          <cell r="K693">
            <v>0</v>
          </cell>
          <cell r="L693">
            <v>54000</v>
          </cell>
          <cell r="M693">
            <v>0</v>
          </cell>
          <cell r="N693">
            <v>0</v>
          </cell>
          <cell r="O693">
            <v>54000</v>
          </cell>
          <cell r="P693">
            <v>0</v>
          </cell>
          <cell r="Q693">
            <v>0</v>
          </cell>
        </row>
        <row r="694">
          <cell r="B694" t="str">
            <v>30328043302</v>
          </cell>
          <cell r="C694" t="str">
            <v>30328</v>
          </cell>
          <cell r="D694">
            <v>3302</v>
          </cell>
          <cell r="E694">
            <v>59100</v>
          </cell>
          <cell r="F694">
            <v>4925</v>
          </cell>
          <cell r="G694">
            <v>4925</v>
          </cell>
          <cell r="H694">
            <v>4925</v>
          </cell>
          <cell r="I694">
            <v>4925</v>
          </cell>
          <cell r="J694">
            <v>4925</v>
          </cell>
          <cell r="K694">
            <v>4925</v>
          </cell>
          <cell r="L694">
            <v>4925</v>
          </cell>
          <cell r="M694">
            <v>4925</v>
          </cell>
          <cell r="N694">
            <v>4925</v>
          </cell>
          <cell r="O694">
            <v>4925</v>
          </cell>
          <cell r="P694">
            <v>4925</v>
          </cell>
          <cell r="Q694">
            <v>4925</v>
          </cell>
        </row>
        <row r="695">
          <cell r="B695" t="str">
            <v>30328043303</v>
          </cell>
          <cell r="C695" t="str">
            <v>30328</v>
          </cell>
          <cell r="D695">
            <v>3303</v>
          </cell>
          <cell r="E695">
            <v>30000</v>
          </cell>
          <cell r="F695">
            <v>2500</v>
          </cell>
          <cell r="G695">
            <v>2500</v>
          </cell>
          <cell r="H695">
            <v>2500</v>
          </cell>
          <cell r="I695">
            <v>2500</v>
          </cell>
          <cell r="J695">
            <v>2500</v>
          </cell>
          <cell r="K695">
            <v>2500</v>
          </cell>
          <cell r="L695">
            <v>2500</v>
          </cell>
          <cell r="M695">
            <v>2500</v>
          </cell>
          <cell r="N695">
            <v>2500</v>
          </cell>
          <cell r="O695">
            <v>2500</v>
          </cell>
          <cell r="P695">
            <v>2500</v>
          </cell>
          <cell r="Q695">
            <v>2500</v>
          </cell>
        </row>
        <row r="696">
          <cell r="B696" t="str">
            <v>30328043401</v>
          </cell>
          <cell r="C696" t="str">
            <v>30328</v>
          </cell>
          <cell r="D696">
            <v>3401</v>
          </cell>
          <cell r="E696">
            <v>30000</v>
          </cell>
          <cell r="F696">
            <v>0</v>
          </cell>
          <cell r="G696">
            <v>5000</v>
          </cell>
          <cell r="H696">
            <v>0</v>
          </cell>
          <cell r="I696">
            <v>5000</v>
          </cell>
          <cell r="J696">
            <v>0</v>
          </cell>
          <cell r="K696">
            <v>5000</v>
          </cell>
          <cell r="L696">
            <v>0</v>
          </cell>
          <cell r="M696">
            <v>5000</v>
          </cell>
          <cell r="N696">
            <v>0</v>
          </cell>
          <cell r="O696">
            <v>5000</v>
          </cell>
          <cell r="P696">
            <v>0</v>
          </cell>
          <cell r="Q696">
            <v>5000</v>
          </cell>
        </row>
        <row r="697">
          <cell r="B697" t="str">
            <v>30328043404</v>
          </cell>
          <cell r="C697" t="str">
            <v>30328</v>
          </cell>
          <cell r="D697">
            <v>3404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</row>
        <row r="698">
          <cell r="B698" t="str">
            <v>30329061302</v>
          </cell>
          <cell r="C698" t="str">
            <v>30329</v>
          </cell>
          <cell r="D698">
            <v>1302</v>
          </cell>
          <cell r="E698">
            <v>158132</v>
          </cell>
          <cell r="F698">
            <v>13178</v>
          </cell>
          <cell r="G698">
            <v>13178</v>
          </cell>
          <cell r="H698">
            <v>13178</v>
          </cell>
          <cell r="I698">
            <v>13178</v>
          </cell>
          <cell r="J698">
            <v>13178</v>
          </cell>
          <cell r="K698">
            <v>13178</v>
          </cell>
          <cell r="L698">
            <v>13178</v>
          </cell>
          <cell r="M698">
            <v>13178</v>
          </cell>
          <cell r="N698">
            <v>13178</v>
          </cell>
          <cell r="O698">
            <v>13178</v>
          </cell>
          <cell r="P698">
            <v>13178</v>
          </cell>
          <cell r="Q698">
            <v>13174</v>
          </cell>
        </row>
        <row r="699">
          <cell r="B699" t="str">
            <v>30329062103</v>
          </cell>
          <cell r="C699" t="str">
            <v>30329</v>
          </cell>
          <cell r="D699">
            <v>2103</v>
          </cell>
          <cell r="E699">
            <v>31400</v>
          </cell>
          <cell r="F699">
            <v>2617</v>
          </cell>
          <cell r="G699">
            <v>2617</v>
          </cell>
          <cell r="H699">
            <v>2617</v>
          </cell>
          <cell r="I699">
            <v>2617</v>
          </cell>
          <cell r="J699">
            <v>2617</v>
          </cell>
          <cell r="K699">
            <v>2617</v>
          </cell>
          <cell r="L699">
            <v>2617</v>
          </cell>
          <cell r="M699">
            <v>2617</v>
          </cell>
          <cell r="N699">
            <v>2617</v>
          </cell>
          <cell r="O699">
            <v>2617</v>
          </cell>
          <cell r="P699">
            <v>2617</v>
          </cell>
          <cell r="Q699">
            <v>2613</v>
          </cell>
        </row>
        <row r="700">
          <cell r="B700" t="str">
            <v>30329062202</v>
          </cell>
          <cell r="C700" t="str">
            <v>30329</v>
          </cell>
          <cell r="D700">
            <v>2202</v>
          </cell>
          <cell r="E700">
            <v>238539</v>
          </cell>
          <cell r="F700">
            <v>19878</v>
          </cell>
          <cell r="G700">
            <v>19878</v>
          </cell>
          <cell r="H700">
            <v>19878</v>
          </cell>
          <cell r="I700">
            <v>19878</v>
          </cell>
          <cell r="J700">
            <v>19878</v>
          </cell>
          <cell r="K700">
            <v>19878</v>
          </cell>
          <cell r="L700">
            <v>19878</v>
          </cell>
          <cell r="M700">
            <v>19878</v>
          </cell>
          <cell r="N700">
            <v>19878</v>
          </cell>
          <cell r="O700">
            <v>19878</v>
          </cell>
          <cell r="P700">
            <v>19878</v>
          </cell>
          <cell r="Q700">
            <v>19881</v>
          </cell>
        </row>
        <row r="701">
          <cell r="B701" t="str">
            <v>30329062207</v>
          </cell>
          <cell r="C701" t="str">
            <v>30329</v>
          </cell>
          <cell r="D701">
            <v>2207</v>
          </cell>
          <cell r="E701">
            <v>23677</v>
          </cell>
          <cell r="F701">
            <v>1973</v>
          </cell>
          <cell r="G701">
            <v>1973</v>
          </cell>
          <cell r="H701">
            <v>1973</v>
          </cell>
          <cell r="I701">
            <v>1973</v>
          </cell>
          <cell r="J701">
            <v>1973</v>
          </cell>
          <cell r="K701">
            <v>1973</v>
          </cell>
          <cell r="L701">
            <v>1973</v>
          </cell>
          <cell r="M701">
            <v>1973</v>
          </cell>
          <cell r="N701">
            <v>1973</v>
          </cell>
          <cell r="O701">
            <v>1973</v>
          </cell>
          <cell r="P701">
            <v>1973</v>
          </cell>
          <cell r="Q701">
            <v>1974</v>
          </cell>
        </row>
        <row r="702">
          <cell r="B702" t="str">
            <v>30329062208</v>
          </cell>
          <cell r="C702" t="str">
            <v>30329</v>
          </cell>
          <cell r="D702">
            <v>2208</v>
          </cell>
          <cell r="E702">
            <v>16254</v>
          </cell>
          <cell r="F702">
            <v>1354</v>
          </cell>
          <cell r="G702">
            <v>1354</v>
          </cell>
          <cell r="H702">
            <v>1354</v>
          </cell>
          <cell r="I702">
            <v>1354</v>
          </cell>
          <cell r="J702">
            <v>1354</v>
          </cell>
          <cell r="K702">
            <v>1354</v>
          </cell>
          <cell r="L702">
            <v>1354</v>
          </cell>
          <cell r="M702">
            <v>1354</v>
          </cell>
          <cell r="N702">
            <v>1354</v>
          </cell>
          <cell r="O702">
            <v>1354</v>
          </cell>
          <cell r="P702">
            <v>1354</v>
          </cell>
          <cell r="Q702">
            <v>1360</v>
          </cell>
        </row>
        <row r="703">
          <cell r="B703" t="str">
            <v>30329062306</v>
          </cell>
          <cell r="C703" t="str">
            <v>30329</v>
          </cell>
          <cell r="D703">
            <v>2306</v>
          </cell>
          <cell r="E703">
            <v>12800</v>
          </cell>
          <cell r="F703">
            <v>1067</v>
          </cell>
          <cell r="G703">
            <v>1067</v>
          </cell>
          <cell r="H703">
            <v>1067</v>
          </cell>
          <cell r="I703">
            <v>1067</v>
          </cell>
          <cell r="J703">
            <v>1067</v>
          </cell>
          <cell r="K703">
            <v>1067</v>
          </cell>
          <cell r="L703">
            <v>1067</v>
          </cell>
          <cell r="M703">
            <v>1067</v>
          </cell>
          <cell r="N703">
            <v>1067</v>
          </cell>
          <cell r="O703">
            <v>1067</v>
          </cell>
          <cell r="P703">
            <v>1067</v>
          </cell>
          <cell r="Q703">
            <v>1063</v>
          </cell>
        </row>
        <row r="704">
          <cell r="B704" t="str">
            <v>30329062701</v>
          </cell>
          <cell r="C704" t="str">
            <v>30329</v>
          </cell>
          <cell r="D704">
            <v>2701</v>
          </cell>
          <cell r="E704">
            <v>80200</v>
          </cell>
          <cell r="F704">
            <v>6683</v>
          </cell>
          <cell r="G704">
            <v>6683</v>
          </cell>
          <cell r="H704">
            <v>6683</v>
          </cell>
          <cell r="I704">
            <v>6683</v>
          </cell>
          <cell r="J704">
            <v>6683</v>
          </cell>
          <cell r="K704">
            <v>6683</v>
          </cell>
          <cell r="L704">
            <v>6683</v>
          </cell>
          <cell r="M704">
            <v>6683</v>
          </cell>
          <cell r="N704">
            <v>6683</v>
          </cell>
          <cell r="O704">
            <v>6683</v>
          </cell>
          <cell r="P704">
            <v>6683</v>
          </cell>
          <cell r="Q704">
            <v>6687</v>
          </cell>
        </row>
        <row r="705">
          <cell r="B705" t="str">
            <v>30329062702</v>
          </cell>
          <cell r="C705" t="str">
            <v>30329</v>
          </cell>
          <cell r="D705">
            <v>2702</v>
          </cell>
          <cell r="E705">
            <v>6300</v>
          </cell>
          <cell r="F705">
            <v>525</v>
          </cell>
          <cell r="G705">
            <v>525</v>
          </cell>
          <cell r="H705">
            <v>525</v>
          </cell>
          <cell r="I705">
            <v>525</v>
          </cell>
          <cell r="J705">
            <v>525</v>
          </cell>
          <cell r="K705">
            <v>525</v>
          </cell>
          <cell r="L705">
            <v>525</v>
          </cell>
          <cell r="M705">
            <v>525</v>
          </cell>
          <cell r="N705">
            <v>525</v>
          </cell>
          <cell r="O705">
            <v>525</v>
          </cell>
          <cell r="P705">
            <v>525</v>
          </cell>
          <cell r="Q705">
            <v>525</v>
          </cell>
        </row>
        <row r="706">
          <cell r="B706" t="str">
            <v>30329062704</v>
          </cell>
          <cell r="C706" t="str">
            <v>30329</v>
          </cell>
          <cell r="D706">
            <v>2704</v>
          </cell>
          <cell r="E706">
            <v>8100</v>
          </cell>
          <cell r="F706">
            <v>675</v>
          </cell>
          <cell r="G706">
            <v>675</v>
          </cell>
          <cell r="H706">
            <v>675</v>
          </cell>
          <cell r="I706">
            <v>675</v>
          </cell>
          <cell r="J706">
            <v>675</v>
          </cell>
          <cell r="K706">
            <v>675</v>
          </cell>
          <cell r="L706">
            <v>675</v>
          </cell>
          <cell r="M706">
            <v>675</v>
          </cell>
          <cell r="N706">
            <v>675</v>
          </cell>
          <cell r="O706">
            <v>675</v>
          </cell>
          <cell r="P706">
            <v>675</v>
          </cell>
          <cell r="Q706">
            <v>675</v>
          </cell>
        </row>
        <row r="707">
          <cell r="B707" t="str">
            <v>30329062705</v>
          </cell>
          <cell r="C707" t="str">
            <v>30329</v>
          </cell>
          <cell r="D707">
            <v>2705</v>
          </cell>
          <cell r="E707">
            <v>18700</v>
          </cell>
          <cell r="F707">
            <v>1558</v>
          </cell>
          <cell r="G707">
            <v>1558</v>
          </cell>
          <cell r="H707">
            <v>1558</v>
          </cell>
          <cell r="I707">
            <v>1558</v>
          </cell>
          <cell r="J707">
            <v>1558</v>
          </cell>
          <cell r="K707">
            <v>1558</v>
          </cell>
          <cell r="L707">
            <v>1558</v>
          </cell>
          <cell r="M707">
            <v>1558</v>
          </cell>
          <cell r="N707">
            <v>1558</v>
          </cell>
          <cell r="O707">
            <v>1558</v>
          </cell>
          <cell r="P707">
            <v>1558</v>
          </cell>
          <cell r="Q707">
            <v>1562</v>
          </cell>
        </row>
        <row r="708">
          <cell r="B708" t="str">
            <v>30329062800</v>
          </cell>
          <cell r="C708" t="str">
            <v>30329</v>
          </cell>
          <cell r="D708">
            <v>2800</v>
          </cell>
          <cell r="E708">
            <v>110268</v>
          </cell>
          <cell r="F708">
            <v>9189</v>
          </cell>
          <cell r="G708">
            <v>9189</v>
          </cell>
          <cell r="H708">
            <v>9189</v>
          </cell>
          <cell r="I708">
            <v>9189</v>
          </cell>
          <cell r="J708">
            <v>9189</v>
          </cell>
          <cell r="K708">
            <v>9189</v>
          </cell>
          <cell r="L708">
            <v>9189</v>
          </cell>
          <cell r="M708">
            <v>9189</v>
          </cell>
          <cell r="N708">
            <v>9189</v>
          </cell>
          <cell r="O708">
            <v>9189</v>
          </cell>
          <cell r="P708">
            <v>9189</v>
          </cell>
          <cell r="Q708">
            <v>9189</v>
          </cell>
        </row>
        <row r="709">
          <cell r="B709" t="str">
            <v>30329062900</v>
          </cell>
          <cell r="C709" t="str">
            <v>30329</v>
          </cell>
          <cell r="D709">
            <v>2900</v>
          </cell>
          <cell r="E709">
            <v>89400</v>
          </cell>
          <cell r="F709">
            <v>7450</v>
          </cell>
          <cell r="G709">
            <v>7450</v>
          </cell>
          <cell r="H709">
            <v>7450</v>
          </cell>
          <cell r="I709">
            <v>7450</v>
          </cell>
          <cell r="J709">
            <v>7450</v>
          </cell>
          <cell r="K709">
            <v>7450</v>
          </cell>
          <cell r="L709">
            <v>7450</v>
          </cell>
          <cell r="M709">
            <v>7450</v>
          </cell>
          <cell r="N709">
            <v>7450</v>
          </cell>
          <cell r="O709">
            <v>7450</v>
          </cell>
          <cell r="P709">
            <v>7450</v>
          </cell>
          <cell r="Q709">
            <v>7450</v>
          </cell>
        </row>
        <row r="710">
          <cell r="B710" t="str">
            <v>30329062907</v>
          </cell>
          <cell r="C710" t="str">
            <v>30329</v>
          </cell>
          <cell r="D710">
            <v>2907</v>
          </cell>
          <cell r="E710">
            <v>128400</v>
          </cell>
          <cell r="F710">
            <v>10700</v>
          </cell>
          <cell r="G710">
            <v>10700</v>
          </cell>
          <cell r="H710">
            <v>10700</v>
          </cell>
          <cell r="I710">
            <v>10700</v>
          </cell>
          <cell r="J710">
            <v>10700</v>
          </cell>
          <cell r="K710">
            <v>10700</v>
          </cell>
          <cell r="L710">
            <v>10700</v>
          </cell>
          <cell r="M710">
            <v>10700</v>
          </cell>
          <cell r="N710">
            <v>10700</v>
          </cell>
          <cell r="O710">
            <v>10700</v>
          </cell>
          <cell r="P710">
            <v>10700</v>
          </cell>
          <cell r="Q710">
            <v>10700</v>
          </cell>
        </row>
        <row r="711">
          <cell r="B711" t="str">
            <v>30329063101</v>
          </cell>
          <cell r="C711" t="str">
            <v>30329</v>
          </cell>
          <cell r="D711">
            <v>3101</v>
          </cell>
          <cell r="E711">
            <v>60000</v>
          </cell>
          <cell r="F711">
            <v>5000</v>
          </cell>
          <cell r="G711">
            <v>5000</v>
          </cell>
          <cell r="H711">
            <v>5000</v>
          </cell>
          <cell r="I711">
            <v>5000</v>
          </cell>
          <cell r="J711">
            <v>5000</v>
          </cell>
          <cell r="K711">
            <v>5000</v>
          </cell>
          <cell r="L711">
            <v>5000</v>
          </cell>
          <cell r="M711">
            <v>5000</v>
          </cell>
          <cell r="N711">
            <v>5000</v>
          </cell>
          <cell r="O711">
            <v>5000</v>
          </cell>
          <cell r="P711">
            <v>5000</v>
          </cell>
          <cell r="Q711">
            <v>5000</v>
          </cell>
        </row>
        <row r="712">
          <cell r="B712" t="str">
            <v>30329063103</v>
          </cell>
          <cell r="C712" t="str">
            <v>30329</v>
          </cell>
          <cell r="D712">
            <v>3103</v>
          </cell>
          <cell r="E712">
            <v>28200</v>
          </cell>
          <cell r="F712">
            <v>2350</v>
          </cell>
          <cell r="G712">
            <v>2350</v>
          </cell>
          <cell r="H712">
            <v>2350</v>
          </cell>
          <cell r="I712">
            <v>2350</v>
          </cell>
          <cell r="J712">
            <v>2350</v>
          </cell>
          <cell r="K712">
            <v>2350</v>
          </cell>
          <cell r="L712">
            <v>2350</v>
          </cell>
          <cell r="M712">
            <v>2350</v>
          </cell>
          <cell r="N712">
            <v>2350</v>
          </cell>
          <cell r="O712">
            <v>2350</v>
          </cell>
          <cell r="P712">
            <v>2350</v>
          </cell>
          <cell r="Q712">
            <v>2350</v>
          </cell>
        </row>
        <row r="713">
          <cell r="B713" t="str">
            <v>30329063302</v>
          </cell>
          <cell r="C713" t="str">
            <v>30329</v>
          </cell>
          <cell r="D713">
            <v>3302</v>
          </cell>
          <cell r="E713">
            <v>189300</v>
          </cell>
          <cell r="F713">
            <v>15775</v>
          </cell>
          <cell r="G713">
            <v>15775</v>
          </cell>
          <cell r="H713">
            <v>15775</v>
          </cell>
          <cell r="I713">
            <v>15775</v>
          </cell>
          <cell r="J713">
            <v>15775</v>
          </cell>
          <cell r="K713">
            <v>15775</v>
          </cell>
          <cell r="L713">
            <v>15775</v>
          </cell>
          <cell r="M713">
            <v>15775</v>
          </cell>
          <cell r="N713">
            <v>15775</v>
          </cell>
          <cell r="O713">
            <v>15775</v>
          </cell>
          <cell r="P713">
            <v>15775</v>
          </cell>
          <cell r="Q713">
            <v>15775</v>
          </cell>
        </row>
        <row r="714">
          <cell r="B714" t="str">
            <v>30329063303</v>
          </cell>
          <cell r="C714" t="str">
            <v>30329</v>
          </cell>
          <cell r="D714">
            <v>3303</v>
          </cell>
          <cell r="E714">
            <v>28300</v>
          </cell>
          <cell r="F714">
            <v>2358</v>
          </cell>
          <cell r="G714">
            <v>2358</v>
          </cell>
          <cell r="H714">
            <v>2358</v>
          </cell>
          <cell r="I714">
            <v>2358</v>
          </cell>
          <cell r="J714">
            <v>2358</v>
          </cell>
          <cell r="K714">
            <v>2358</v>
          </cell>
          <cell r="L714">
            <v>2358</v>
          </cell>
          <cell r="M714">
            <v>2358</v>
          </cell>
          <cell r="N714">
            <v>2358</v>
          </cell>
          <cell r="O714">
            <v>2358</v>
          </cell>
          <cell r="P714">
            <v>2358</v>
          </cell>
          <cell r="Q714">
            <v>2362</v>
          </cell>
        </row>
        <row r="715">
          <cell r="B715" t="str">
            <v>30329063401</v>
          </cell>
          <cell r="C715" t="str">
            <v>30329</v>
          </cell>
          <cell r="D715">
            <v>3401</v>
          </cell>
          <cell r="E715">
            <v>44000</v>
          </cell>
          <cell r="F715">
            <v>3667</v>
          </cell>
          <cell r="G715">
            <v>3667</v>
          </cell>
          <cell r="H715">
            <v>3667</v>
          </cell>
          <cell r="I715">
            <v>3667</v>
          </cell>
          <cell r="J715">
            <v>3667</v>
          </cell>
          <cell r="K715">
            <v>3667</v>
          </cell>
          <cell r="L715">
            <v>3667</v>
          </cell>
          <cell r="M715">
            <v>3667</v>
          </cell>
          <cell r="N715">
            <v>3667</v>
          </cell>
          <cell r="O715">
            <v>3667</v>
          </cell>
          <cell r="P715">
            <v>3667</v>
          </cell>
          <cell r="Q715">
            <v>3663</v>
          </cell>
        </row>
        <row r="716">
          <cell r="B716" t="str">
            <v>30330061302</v>
          </cell>
          <cell r="C716" t="str">
            <v>30330</v>
          </cell>
          <cell r="D716">
            <v>1302</v>
          </cell>
          <cell r="E716">
            <v>665000</v>
          </cell>
          <cell r="F716">
            <v>55417</v>
          </cell>
          <cell r="G716">
            <v>55417</v>
          </cell>
          <cell r="H716">
            <v>55417</v>
          </cell>
          <cell r="I716">
            <v>55417</v>
          </cell>
          <cell r="J716">
            <v>55417</v>
          </cell>
          <cell r="K716">
            <v>55417</v>
          </cell>
          <cell r="L716">
            <v>55417</v>
          </cell>
          <cell r="M716">
            <v>55417</v>
          </cell>
          <cell r="N716">
            <v>55417</v>
          </cell>
          <cell r="O716">
            <v>55417</v>
          </cell>
          <cell r="P716">
            <v>55417</v>
          </cell>
          <cell r="Q716">
            <v>55413</v>
          </cell>
        </row>
        <row r="717">
          <cell r="B717" t="str">
            <v>30330062103</v>
          </cell>
          <cell r="C717" t="str">
            <v>30330</v>
          </cell>
          <cell r="D717">
            <v>2103</v>
          </cell>
          <cell r="E717">
            <v>48900</v>
          </cell>
          <cell r="F717">
            <v>4075</v>
          </cell>
          <cell r="G717">
            <v>4075</v>
          </cell>
          <cell r="H717">
            <v>4075</v>
          </cell>
          <cell r="I717">
            <v>4075</v>
          </cell>
          <cell r="J717">
            <v>4075</v>
          </cell>
          <cell r="K717">
            <v>4075</v>
          </cell>
          <cell r="L717">
            <v>4075</v>
          </cell>
          <cell r="M717">
            <v>4075</v>
          </cell>
          <cell r="N717">
            <v>4075</v>
          </cell>
          <cell r="O717">
            <v>4075</v>
          </cell>
          <cell r="P717">
            <v>4075</v>
          </cell>
          <cell r="Q717">
            <v>4075</v>
          </cell>
        </row>
        <row r="718">
          <cell r="B718" t="str">
            <v>30330062202</v>
          </cell>
          <cell r="C718" t="str">
            <v>30330</v>
          </cell>
          <cell r="D718">
            <v>2202</v>
          </cell>
          <cell r="E718">
            <v>1093001</v>
          </cell>
          <cell r="F718">
            <v>91083</v>
          </cell>
          <cell r="G718">
            <v>91083</v>
          </cell>
          <cell r="H718">
            <v>91083</v>
          </cell>
          <cell r="I718">
            <v>91083</v>
          </cell>
          <cell r="J718">
            <v>91083</v>
          </cell>
          <cell r="K718">
            <v>91083</v>
          </cell>
          <cell r="L718">
            <v>91083</v>
          </cell>
          <cell r="M718">
            <v>91083</v>
          </cell>
          <cell r="N718">
            <v>91083</v>
          </cell>
          <cell r="O718">
            <v>91083</v>
          </cell>
          <cell r="P718">
            <v>91083</v>
          </cell>
          <cell r="Q718">
            <v>91088</v>
          </cell>
        </row>
        <row r="719">
          <cell r="B719" t="str">
            <v>30330062207</v>
          </cell>
          <cell r="C719" t="str">
            <v>30330</v>
          </cell>
          <cell r="D719">
            <v>2207</v>
          </cell>
          <cell r="E719">
            <v>1263</v>
          </cell>
          <cell r="F719">
            <v>105</v>
          </cell>
          <cell r="G719">
            <v>105</v>
          </cell>
          <cell r="H719">
            <v>105</v>
          </cell>
          <cell r="I719">
            <v>105</v>
          </cell>
          <cell r="J719">
            <v>105</v>
          </cell>
          <cell r="K719">
            <v>105</v>
          </cell>
          <cell r="L719">
            <v>105</v>
          </cell>
          <cell r="M719">
            <v>105</v>
          </cell>
          <cell r="N719">
            <v>105</v>
          </cell>
          <cell r="O719">
            <v>105</v>
          </cell>
          <cell r="P719">
            <v>105</v>
          </cell>
          <cell r="Q719">
            <v>108</v>
          </cell>
        </row>
        <row r="720">
          <cell r="B720" t="str">
            <v>30330062208</v>
          </cell>
          <cell r="C720" t="str">
            <v>30330</v>
          </cell>
          <cell r="D720">
            <v>2208</v>
          </cell>
          <cell r="E720">
            <v>1817</v>
          </cell>
          <cell r="F720">
            <v>151</v>
          </cell>
          <cell r="G720">
            <v>151</v>
          </cell>
          <cell r="H720">
            <v>151</v>
          </cell>
          <cell r="I720">
            <v>151</v>
          </cell>
          <cell r="J720">
            <v>151</v>
          </cell>
          <cell r="K720">
            <v>151</v>
          </cell>
          <cell r="L720">
            <v>151</v>
          </cell>
          <cell r="M720">
            <v>151</v>
          </cell>
          <cell r="N720">
            <v>151</v>
          </cell>
          <cell r="O720">
            <v>151</v>
          </cell>
          <cell r="P720">
            <v>151</v>
          </cell>
          <cell r="Q720">
            <v>156</v>
          </cell>
        </row>
        <row r="721">
          <cell r="B721" t="str">
            <v>30330062701</v>
          </cell>
          <cell r="C721" t="str">
            <v>30330</v>
          </cell>
          <cell r="D721">
            <v>2701</v>
          </cell>
          <cell r="E721">
            <v>32700</v>
          </cell>
          <cell r="F721">
            <v>2725</v>
          </cell>
          <cell r="G721">
            <v>2725</v>
          </cell>
          <cell r="H721">
            <v>2725</v>
          </cell>
          <cell r="I721">
            <v>2725</v>
          </cell>
          <cell r="J721">
            <v>2725</v>
          </cell>
          <cell r="K721">
            <v>2725</v>
          </cell>
          <cell r="L721">
            <v>2725</v>
          </cell>
          <cell r="M721">
            <v>2725</v>
          </cell>
          <cell r="N721">
            <v>2725</v>
          </cell>
          <cell r="O721">
            <v>2725</v>
          </cell>
          <cell r="P721">
            <v>2725</v>
          </cell>
          <cell r="Q721">
            <v>2725</v>
          </cell>
        </row>
        <row r="722">
          <cell r="B722" t="str">
            <v>30330062702</v>
          </cell>
          <cell r="C722" t="str">
            <v>30330</v>
          </cell>
          <cell r="D722">
            <v>2702</v>
          </cell>
          <cell r="E722">
            <v>9600</v>
          </cell>
          <cell r="F722">
            <v>800</v>
          </cell>
          <cell r="G722">
            <v>800</v>
          </cell>
          <cell r="H722">
            <v>800</v>
          </cell>
          <cell r="I722">
            <v>800</v>
          </cell>
          <cell r="J722">
            <v>800</v>
          </cell>
          <cell r="K722">
            <v>800</v>
          </cell>
          <cell r="L722">
            <v>800</v>
          </cell>
          <cell r="M722">
            <v>800</v>
          </cell>
          <cell r="N722">
            <v>800</v>
          </cell>
          <cell r="O722">
            <v>800</v>
          </cell>
          <cell r="P722">
            <v>800</v>
          </cell>
          <cell r="Q722">
            <v>800</v>
          </cell>
        </row>
        <row r="723">
          <cell r="B723" t="str">
            <v>30330062704</v>
          </cell>
          <cell r="C723" t="str">
            <v>30330</v>
          </cell>
          <cell r="D723">
            <v>2704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</row>
        <row r="724">
          <cell r="B724" t="str">
            <v>30330062705</v>
          </cell>
          <cell r="C724" t="str">
            <v>30330</v>
          </cell>
          <cell r="D724">
            <v>2705</v>
          </cell>
          <cell r="E724">
            <v>20000</v>
          </cell>
          <cell r="F724">
            <v>1666</v>
          </cell>
          <cell r="G724">
            <v>1666</v>
          </cell>
          <cell r="H724">
            <v>1666</v>
          </cell>
          <cell r="I724">
            <v>1666</v>
          </cell>
          <cell r="J724">
            <v>1666</v>
          </cell>
          <cell r="K724">
            <v>1666</v>
          </cell>
          <cell r="L724">
            <v>1666</v>
          </cell>
          <cell r="M724">
            <v>1666</v>
          </cell>
          <cell r="N724">
            <v>1666</v>
          </cell>
          <cell r="O724">
            <v>1666</v>
          </cell>
          <cell r="P724">
            <v>1666</v>
          </cell>
          <cell r="Q724">
            <v>1674</v>
          </cell>
        </row>
        <row r="725">
          <cell r="B725" t="str">
            <v>30330062800</v>
          </cell>
          <cell r="C725" t="str">
            <v>30330</v>
          </cell>
          <cell r="D725">
            <v>2800</v>
          </cell>
          <cell r="E725">
            <v>30500</v>
          </cell>
          <cell r="F725">
            <v>2542</v>
          </cell>
          <cell r="G725">
            <v>2542</v>
          </cell>
          <cell r="H725">
            <v>2542</v>
          </cell>
          <cell r="I725">
            <v>2542</v>
          </cell>
          <cell r="J725">
            <v>2542</v>
          </cell>
          <cell r="K725">
            <v>2542</v>
          </cell>
          <cell r="L725">
            <v>2542</v>
          </cell>
          <cell r="M725">
            <v>2542</v>
          </cell>
          <cell r="N725">
            <v>2542</v>
          </cell>
          <cell r="O725">
            <v>2542</v>
          </cell>
          <cell r="P725">
            <v>2542</v>
          </cell>
          <cell r="Q725">
            <v>2538</v>
          </cell>
        </row>
        <row r="726">
          <cell r="B726" t="str">
            <v>30330062900</v>
          </cell>
          <cell r="C726" t="str">
            <v>30330</v>
          </cell>
          <cell r="D726">
            <v>2900</v>
          </cell>
          <cell r="E726">
            <v>40300</v>
          </cell>
          <cell r="F726">
            <v>3358</v>
          </cell>
          <cell r="G726">
            <v>3358</v>
          </cell>
          <cell r="H726">
            <v>3358</v>
          </cell>
          <cell r="I726">
            <v>3358</v>
          </cell>
          <cell r="J726">
            <v>3358</v>
          </cell>
          <cell r="K726">
            <v>3358</v>
          </cell>
          <cell r="L726">
            <v>3358</v>
          </cell>
          <cell r="M726">
            <v>3358</v>
          </cell>
          <cell r="N726">
            <v>3358</v>
          </cell>
          <cell r="O726">
            <v>3358</v>
          </cell>
          <cell r="P726">
            <v>3358</v>
          </cell>
          <cell r="Q726">
            <v>3362</v>
          </cell>
        </row>
        <row r="727">
          <cell r="B727" t="str">
            <v>30330062907</v>
          </cell>
          <cell r="C727" t="str">
            <v>30330</v>
          </cell>
          <cell r="D727">
            <v>2907</v>
          </cell>
          <cell r="E727">
            <v>15800</v>
          </cell>
          <cell r="F727">
            <v>1316</v>
          </cell>
          <cell r="G727">
            <v>1316</v>
          </cell>
          <cell r="H727">
            <v>1316</v>
          </cell>
          <cell r="I727">
            <v>1316</v>
          </cell>
          <cell r="J727">
            <v>1316</v>
          </cell>
          <cell r="K727">
            <v>1316</v>
          </cell>
          <cell r="L727">
            <v>1316</v>
          </cell>
          <cell r="M727">
            <v>1316</v>
          </cell>
          <cell r="N727">
            <v>1316</v>
          </cell>
          <cell r="O727">
            <v>1316</v>
          </cell>
          <cell r="P727">
            <v>1316</v>
          </cell>
          <cell r="Q727">
            <v>1324</v>
          </cell>
        </row>
        <row r="728">
          <cell r="B728" t="str">
            <v>30330062925</v>
          </cell>
          <cell r="C728" t="str">
            <v>30330</v>
          </cell>
          <cell r="D728">
            <v>2925</v>
          </cell>
          <cell r="E728">
            <v>8000</v>
          </cell>
          <cell r="F728">
            <v>666</v>
          </cell>
          <cell r="G728">
            <v>666</v>
          </cell>
          <cell r="H728">
            <v>666</v>
          </cell>
          <cell r="I728">
            <v>666</v>
          </cell>
          <cell r="J728">
            <v>666</v>
          </cell>
          <cell r="K728">
            <v>666</v>
          </cell>
          <cell r="L728">
            <v>666</v>
          </cell>
          <cell r="M728">
            <v>666</v>
          </cell>
          <cell r="N728">
            <v>666</v>
          </cell>
          <cell r="O728">
            <v>666</v>
          </cell>
          <cell r="P728">
            <v>666</v>
          </cell>
          <cell r="Q728">
            <v>674</v>
          </cell>
        </row>
        <row r="729">
          <cell r="B729" t="str">
            <v>30330063101</v>
          </cell>
          <cell r="C729" t="str">
            <v>30330</v>
          </cell>
          <cell r="D729">
            <v>3101</v>
          </cell>
          <cell r="E729">
            <v>53600</v>
          </cell>
          <cell r="F729">
            <v>4466</v>
          </cell>
          <cell r="G729">
            <v>4466</v>
          </cell>
          <cell r="H729">
            <v>4466</v>
          </cell>
          <cell r="I729">
            <v>4466</v>
          </cell>
          <cell r="J729">
            <v>4466</v>
          </cell>
          <cell r="K729">
            <v>4466</v>
          </cell>
          <cell r="L729">
            <v>4466</v>
          </cell>
          <cell r="M729">
            <v>4466</v>
          </cell>
          <cell r="N729">
            <v>4466</v>
          </cell>
          <cell r="O729">
            <v>4466</v>
          </cell>
          <cell r="P729">
            <v>4466</v>
          </cell>
          <cell r="Q729">
            <v>4474</v>
          </cell>
        </row>
        <row r="730">
          <cell r="B730" t="str">
            <v>30330063103</v>
          </cell>
          <cell r="C730" t="str">
            <v>30330</v>
          </cell>
          <cell r="D730">
            <v>3103</v>
          </cell>
          <cell r="E730">
            <v>54000</v>
          </cell>
          <cell r="F730">
            <v>4500</v>
          </cell>
          <cell r="G730">
            <v>4500</v>
          </cell>
          <cell r="H730">
            <v>4500</v>
          </cell>
          <cell r="I730">
            <v>4500</v>
          </cell>
          <cell r="J730">
            <v>4500</v>
          </cell>
          <cell r="K730">
            <v>4500</v>
          </cell>
          <cell r="L730">
            <v>4500</v>
          </cell>
          <cell r="M730">
            <v>4500</v>
          </cell>
          <cell r="N730">
            <v>4500</v>
          </cell>
          <cell r="O730">
            <v>4500</v>
          </cell>
          <cell r="P730">
            <v>4500</v>
          </cell>
          <cell r="Q730">
            <v>4500</v>
          </cell>
        </row>
        <row r="731">
          <cell r="B731" t="str">
            <v>30330063106</v>
          </cell>
          <cell r="C731" t="str">
            <v>30330</v>
          </cell>
          <cell r="D731">
            <v>3106</v>
          </cell>
          <cell r="E731">
            <v>2100</v>
          </cell>
          <cell r="F731">
            <v>175</v>
          </cell>
          <cell r="G731">
            <v>175</v>
          </cell>
          <cell r="H731">
            <v>175</v>
          </cell>
          <cell r="I731">
            <v>175</v>
          </cell>
          <cell r="J731">
            <v>175</v>
          </cell>
          <cell r="K731">
            <v>175</v>
          </cell>
          <cell r="L731">
            <v>175</v>
          </cell>
          <cell r="M731">
            <v>175</v>
          </cell>
          <cell r="N731">
            <v>175</v>
          </cell>
          <cell r="O731">
            <v>175</v>
          </cell>
          <cell r="P731">
            <v>175</v>
          </cell>
          <cell r="Q731">
            <v>175</v>
          </cell>
        </row>
        <row r="732">
          <cell r="B732" t="str">
            <v>30330063109</v>
          </cell>
          <cell r="C732" t="str">
            <v>30330</v>
          </cell>
          <cell r="D732">
            <v>3109</v>
          </cell>
          <cell r="E732">
            <v>8400</v>
          </cell>
          <cell r="F732">
            <v>700</v>
          </cell>
          <cell r="G732">
            <v>700</v>
          </cell>
          <cell r="H732">
            <v>700</v>
          </cell>
          <cell r="I732">
            <v>700</v>
          </cell>
          <cell r="J732">
            <v>700</v>
          </cell>
          <cell r="K732">
            <v>700</v>
          </cell>
          <cell r="L732">
            <v>700</v>
          </cell>
          <cell r="M732">
            <v>700</v>
          </cell>
          <cell r="N732">
            <v>700</v>
          </cell>
          <cell r="O732">
            <v>700</v>
          </cell>
          <cell r="P732">
            <v>700</v>
          </cell>
          <cell r="Q732">
            <v>700</v>
          </cell>
        </row>
        <row r="733">
          <cell r="B733" t="str">
            <v>30330063110</v>
          </cell>
          <cell r="C733" t="str">
            <v>30330</v>
          </cell>
          <cell r="D733">
            <v>3110</v>
          </cell>
          <cell r="E733">
            <v>64000</v>
          </cell>
          <cell r="F733">
            <v>5333</v>
          </cell>
          <cell r="G733">
            <v>5333</v>
          </cell>
          <cell r="H733">
            <v>5333</v>
          </cell>
          <cell r="I733">
            <v>5333</v>
          </cell>
          <cell r="J733">
            <v>5333</v>
          </cell>
          <cell r="K733">
            <v>5333</v>
          </cell>
          <cell r="L733">
            <v>5333</v>
          </cell>
          <cell r="M733">
            <v>5333</v>
          </cell>
          <cell r="N733">
            <v>5333</v>
          </cell>
          <cell r="O733">
            <v>5333</v>
          </cell>
          <cell r="P733">
            <v>5333</v>
          </cell>
          <cell r="Q733">
            <v>5337</v>
          </cell>
        </row>
        <row r="734">
          <cell r="B734" t="str">
            <v>30330063302</v>
          </cell>
          <cell r="C734" t="str">
            <v>30330</v>
          </cell>
          <cell r="D734">
            <v>3302</v>
          </cell>
          <cell r="E734">
            <v>60000</v>
          </cell>
          <cell r="F734">
            <v>5000</v>
          </cell>
          <cell r="G734">
            <v>5000</v>
          </cell>
          <cell r="H734">
            <v>5000</v>
          </cell>
          <cell r="I734">
            <v>5000</v>
          </cell>
          <cell r="J734">
            <v>5000</v>
          </cell>
          <cell r="K734">
            <v>5000</v>
          </cell>
          <cell r="L734">
            <v>5000</v>
          </cell>
          <cell r="M734">
            <v>5000</v>
          </cell>
          <cell r="N734">
            <v>5000</v>
          </cell>
          <cell r="O734">
            <v>5000</v>
          </cell>
          <cell r="P734">
            <v>5000</v>
          </cell>
          <cell r="Q734">
            <v>5000</v>
          </cell>
        </row>
        <row r="735">
          <cell r="B735" t="str">
            <v>30330063303</v>
          </cell>
          <cell r="C735" t="str">
            <v>30330</v>
          </cell>
          <cell r="D735">
            <v>3303</v>
          </cell>
          <cell r="E735">
            <v>30000</v>
          </cell>
          <cell r="F735">
            <v>2500</v>
          </cell>
          <cell r="G735">
            <v>2500</v>
          </cell>
          <cell r="H735">
            <v>2500</v>
          </cell>
          <cell r="I735">
            <v>2500</v>
          </cell>
          <cell r="J735">
            <v>2500</v>
          </cell>
          <cell r="K735">
            <v>2500</v>
          </cell>
          <cell r="L735">
            <v>2500</v>
          </cell>
          <cell r="M735">
            <v>2500</v>
          </cell>
          <cell r="N735">
            <v>2500</v>
          </cell>
          <cell r="O735">
            <v>2500</v>
          </cell>
          <cell r="P735">
            <v>2500</v>
          </cell>
          <cell r="Q735">
            <v>2500</v>
          </cell>
        </row>
        <row r="736">
          <cell r="B736" t="str">
            <v>30330063401</v>
          </cell>
          <cell r="C736" t="str">
            <v>30330</v>
          </cell>
          <cell r="D736">
            <v>3401</v>
          </cell>
          <cell r="E736">
            <v>32300</v>
          </cell>
          <cell r="F736">
            <v>2692</v>
          </cell>
          <cell r="G736">
            <v>2692</v>
          </cell>
          <cell r="H736">
            <v>2692</v>
          </cell>
          <cell r="I736">
            <v>2692</v>
          </cell>
          <cell r="J736">
            <v>2692</v>
          </cell>
          <cell r="K736">
            <v>2692</v>
          </cell>
          <cell r="L736">
            <v>2692</v>
          </cell>
          <cell r="M736">
            <v>2692</v>
          </cell>
          <cell r="N736">
            <v>2692</v>
          </cell>
          <cell r="O736">
            <v>2692</v>
          </cell>
          <cell r="P736">
            <v>2692</v>
          </cell>
          <cell r="Q736">
            <v>2688</v>
          </cell>
        </row>
        <row r="737">
          <cell r="B737" t="str">
            <v>30330063410</v>
          </cell>
          <cell r="C737" t="str">
            <v>30330</v>
          </cell>
          <cell r="D737">
            <v>3410</v>
          </cell>
          <cell r="E737">
            <v>7000</v>
          </cell>
          <cell r="F737">
            <v>583</v>
          </cell>
          <cell r="G737">
            <v>583</v>
          </cell>
          <cell r="H737">
            <v>583</v>
          </cell>
          <cell r="I737">
            <v>583</v>
          </cell>
          <cell r="J737">
            <v>583</v>
          </cell>
          <cell r="K737">
            <v>583</v>
          </cell>
          <cell r="L737">
            <v>583</v>
          </cell>
          <cell r="M737">
            <v>583</v>
          </cell>
          <cell r="N737">
            <v>583</v>
          </cell>
          <cell r="O737">
            <v>583</v>
          </cell>
          <cell r="P737">
            <v>583</v>
          </cell>
          <cell r="Q737">
            <v>587</v>
          </cell>
        </row>
        <row r="738">
          <cell r="B738" t="str">
            <v>30331031302</v>
          </cell>
          <cell r="C738" t="str">
            <v>30331</v>
          </cell>
          <cell r="D738">
            <v>1302</v>
          </cell>
          <cell r="E738">
            <v>59200</v>
          </cell>
          <cell r="F738">
            <v>4933</v>
          </cell>
          <cell r="G738">
            <v>4933</v>
          </cell>
          <cell r="H738">
            <v>4933</v>
          </cell>
          <cell r="I738">
            <v>4933</v>
          </cell>
          <cell r="J738">
            <v>4933</v>
          </cell>
          <cell r="K738">
            <v>4933</v>
          </cell>
          <cell r="L738">
            <v>4933</v>
          </cell>
          <cell r="M738">
            <v>4933</v>
          </cell>
          <cell r="N738">
            <v>4933</v>
          </cell>
          <cell r="O738">
            <v>4933</v>
          </cell>
          <cell r="P738">
            <v>4933</v>
          </cell>
          <cell r="Q738">
            <v>4937</v>
          </cell>
        </row>
        <row r="739">
          <cell r="B739" t="str">
            <v>30331032103</v>
          </cell>
          <cell r="C739" t="str">
            <v>30331</v>
          </cell>
          <cell r="D739">
            <v>2103</v>
          </cell>
          <cell r="E739">
            <v>19500</v>
          </cell>
          <cell r="F739">
            <v>1625</v>
          </cell>
          <cell r="G739">
            <v>1625</v>
          </cell>
          <cell r="H739">
            <v>1625</v>
          </cell>
          <cell r="I739">
            <v>1625</v>
          </cell>
          <cell r="J739">
            <v>1625</v>
          </cell>
          <cell r="K739">
            <v>1625</v>
          </cell>
          <cell r="L739">
            <v>1625</v>
          </cell>
          <cell r="M739">
            <v>1625</v>
          </cell>
          <cell r="N739">
            <v>1625</v>
          </cell>
          <cell r="O739">
            <v>1625</v>
          </cell>
          <cell r="P739">
            <v>1625</v>
          </cell>
          <cell r="Q739">
            <v>1625</v>
          </cell>
        </row>
        <row r="740">
          <cell r="B740" t="str">
            <v>30331032202</v>
          </cell>
          <cell r="C740" t="str">
            <v>30331</v>
          </cell>
          <cell r="D740">
            <v>2202</v>
          </cell>
          <cell r="E740">
            <v>137801</v>
          </cell>
          <cell r="F740">
            <v>11483</v>
          </cell>
          <cell r="G740">
            <v>11483</v>
          </cell>
          <cell r="H740">
            <v>11483</v>
          </cell>
          <cell r="I740">
            <v>11483</v>
          </cell>
          <cell r="J740">
            <v>11483</v>
          </cell>
          <cell r="K740">
            <v>11483</v>
          </cell>
          <cell r="L740">
            <v>11483</v>
          </cell>
          <cell r="M740">
            <v>11483</v>
          </cell>
          <cell r="N740">
            <v>11483</v>
          </cell>
          <cell r="O740">
            <v>11483</v>
          </cell>
          <cell r="P740">
            <v>11483</v>
          </cell>
          <cell r="Q740">
            <v>11488</v>
          </cell>
        </row>
        <row r="741">
          <cell r="B741" t="str">
            <v>30331032208</v>
          </cell>
          <cell r="C741" t="str">
            <v>30331</v>
          </cell>
          <cell r="D741">
            <v>2208</v>
          </cell>
          <cell r="E741">
            <v>11084</v>
          </cell>
          <cell r="F741">
            <v>924</v>
          </cell>
          <cell r="G741">
            <v>924</v>
          </cell>
          <cell r="H741">
            <v>924</v>
          </cell>
          <cell r="I741">
            <v>924</v>
          </cell>
          <cell r="J741">
            <v>924</v>
          </cell>
          <cell r="K741">
            <v>924</v>
          </cell>
          <cell r="L741">
            <v>924</v>
          </cell>
          <cell r="M741">
            <v>924</v>
          </cell>
          <cell r="N741">
            <v>924</v>
          </cell>
          <cell r="O741">
            <v>924</v>
          </cell>
          <cell r="P741">
            <v>924</v>
          </cell>
          <cell r="Q741">
            <v>920</v>
          </cell>
        </row>
        <row r="742">
          <cell r="B742" t="str">
            <v>30331032306</v>
          </cell>
          <cell r="C742" t="str">
            <v>30331</v>
          </cell>
          <cell r="D742">
            <v>2306</v>
          </cell>
          <cell r="E742">
            <v>187300</v>
          </cell>
          <cell r="F742">
            <v>15608</v>
          </cell>
          <cell r="G742">
            <v>15608</v>
          </cell>
          <cell r="H742">
            <v>15608</v>
          </cell>
          <cell r="I742">
            <v>15608</v>
          </cell>
          <cell r="J742">
            <v>15608</v>
          </cell>
          <cell r="K742">
            <v>15608</v>
          </cell>
          <cell r="L742">
            <v>15608</v>
          </cell>
          <cell r="M742">
            <v>15608</v>
          </cell>
          <cell r="N742">
            <v>15608</v>
          </cell>
          <cell r="O742">
            <v>15608</v>
          </cell>
          <cell r="P742">
            <v>15608</v>
          </cell>
          <cell r="Q742">
            <v>15612</v>
          </cell>
        </row>
        <row r="743">
          <cell r="B743" t="str">
            <v>30331032701</v>
          </cell>
          <cell r="C743" t="str">
            <v>30331</v>
          </cell>
          <cell r="D743">
            <v>2701</v>
          </cell>
          <cell r="E743">
            <v>49100</v>
          </cell>
          <cell r="F743">
            <v>4092</v>
          </cell>
          <cell r="G743">
            <v>4092</v>
          </cell>
          <cell r="H743">
            <v>4092</v>
          </cell>
          <cell r="I743">
            <v>4092</v>
          </cell>
          <cell r="J743">
            <v>4092</v>
          </cell>
          <cell r="K743">
            <v>4092</v>
          </cell>
          <cell r="L743">
            <v>4092</v>
          </cell>
          <cell r="M743">
            <v>4092</v>
          </cell>
          <cell r="N743">
            <v>4092</v>
          </cell>
          <cell r="O743">
            <v>4092</v>
          </cell>
          <cell r="P743">
            <v>4092</v>
          </cell>
          <cell r="Q743">
            <v>4088</v>
          </cell>
        </row>
        <row r="744">
          <cell r="B744" t="str">
            <v>30331032702</v>
          </cell>
          <cell r="C744" t="str">
            <v>30331</v>
          </cell>
          <cell r="D744">
            <v>2702</v>
          </cell>
          <cell r="E744">
            <v>15400</v>
          </cell>
          <cell r="F744">
            <v>1283</v>
          </cell>
          <cell r="G744">
            <v>1283</v>
          </cell>
          <cell r="H744">
            <v>1283</v>
          </cell>
          <cell r="I744">
            <v>1283</v>
          </cell>
          <cell r="J744">
            <v>1283</v>
          </cell>
          <cell r="K744">
            <v>1283</v>
          </cell>
          <cell r="L744">
            <v>1283</v>
          </cell>
          <cell r="M744">
            <v>1283</v>
          </cell>
          <cell r="N744">
            <v>1283</v>
          </cell>
          <cell r="O744">
            <v>1283</v>
          </cell>
          <cell r="P744">
            <v>1283</v>
          </cell>
          <cell r="Q744">
            <v>1287</v>
          </cell>
        </row>
        <row r="745">
          <cell r="B745" t="str">
            <v>30331032800</v>
          </cell>
          <cell r="C745" t="str">
            <v>30331</v>
          </cell>
          <cell r="D745">
            <v>2800</v>
          </cell>
          <cell r="E745">
            <v>53400</v>
          </cell>
          <cell r="F745">
            <v>4450</v>
          </cell>
          <cell r="G745">
            <v>4450</v>
          </cell>
          <cell r="H745">
            <v>4450</v>
          </cell>
          <cell r="I745">
            <v>4450</v>
          </cell>
          <cell r="J745">
            <v>4450</v>
          </cell>
          <cell r="K745">
            <v>4450</v>
          </cell>
          <cell r="L745">
            <v>4450</v>
          </cell>
          <cell r="M745">
            <v>4450</v>
          </cell>
          <cell r="N745">
            <v>4450</v>
          </cell>
          <cell r="O745">
            <v>4450</v>
          </cell>
          <cell r="P745">
            <v>4450</v>
          </cell>
          <cell r="Q745">
            <v>4450</v>
          </cell>
        </row>
        <row r="746">
          <cell r="B746" t="str">
            <v>30331032900</v>
          </cell>
          <cell r="C746" t="str">
            <v>30331</v>
          </cell>
          <cell r="D746">
            <v>2900</v>
          </cell>
          <cell r="E746">
            <v>47200</v>
          </cell>
          <cell r="F746">
            <v>3933</v>
          </cell>
          <cell r="G746">
            <v>3933</v>
          </cell>
          <cell r="H746">
            <v>3933</v>
          </cell>
          <cell r="I746">
            <v>3933</v>
          </cell>
          <cell r="J746">
            <v>3933</v>
          </cell>
          <cell r="K746">
            <v>3933</v>
          </cell>
          <cell r="L746">
            <v>3933</v>
          </cell>
          <cell r="M746">
            <v>3933</v>
          </cell>
          <cell r="N746">
            <v>3933</v>
          </cell>
          <cell r="O746">
            <v>3933</v>
          </cell>
          <cell r="P746">
            <v>3933</v>
          </cell>
          <cell r="Q746">
            <v>3937</v>
          </cell>
        </row>
        <row r="747">
          <cell r="B747" t="str">
            <v>30331032907</v>
          </cell>
          <cell r="C747" t="str">
            <v>30331</v>
          </cell>
          <cell r="D747">
            <v>2907</v>
          </cell>
          <cell r="E747">
            <v>150000</v>
          </cell>
          <cell r="F747">
            <v>12500</v>
          </cell>
          <cell r="G747">
            <v>12500</v>
          </cell>
          <cell r="H747">
            <v>12500</v>
          </cell>
          <cell r="I747">
            <v>12500</v>
          </cell>
          <cell r="J747">
            <v>12500</v>
          </cell>
          <cell r="K747">
            <v>12500</v>
          </cell>
          <cell r="L747">
            <v>12500</v>
          </cell>
          <cell r="M747">
            <v>12500</v>
          </cell>
          <cell r="N747">
            <v>12500</v>
          </cell>
          <cell r="O747">
            <v>12500</v>
          </cell>
          <cell r="P747">
            <v>12500</v>
          </cell>
          <cell r="Q747">
            <v>12500</v>
          </cell>
        </row>
        <row r="748">
          <cell r="B748" t="str">
            <v>30331033101</v>
          </cell>
          <cell r="C748" t="str">
            <v>30331</v>
          </cell>
          <cell r="D748">
            <v>3101</v>
          </cell>
          <cell r="E748">
            <v>36000</v>
          </cell>
          <cell r="F748">
            <v>3000</v>
          </cell>
          <cell r="G748">
            <v>3000</v>
          </cell>
          <cell r="H748">
            <v>3000</v>
          </cell>
          <cell r="I748">
            <v>3000</v>
          </cell>
          <cell r="J748">
            <v>3000</v>
          </cell>
          <cell r="K748">
            <v>3000</v>
          </cell>
          <cell r="L748">
            <v>3000</v>
          </cell>
          <cell r="M748">
            <v>3000</v>
          </cell>
          <cell r="N748">
            <v>3000</v>
          </cell>
          <cell r="O748">
            <v>3000</v>
          </cell>
          <cell r="P748">
            <v>3000</v>
          </cell>
          <cell r="Q748">
            <v>3000</v>
          </cell>
        </row>
        <row r="749">
          <cell r="B749" t="str">
            <v>30331033103</v>
          </cell>
          <cell r="C749" t="str">
            <v>30331</v>
          </cell>
          <cell r="D749">
            <v>3103</v>
          </cell>
          <cell r="E749">
            <v>42200</v>
          </cell>
          <cell r="F749">
            <v>3517</v>
          </cell>
          <cell r="G749">
            <v>3517</v>
          </cell>
          <cell r="H749">
            <v>3517</v>
          </cell>
          <cell r="I749">
            <v>3517</v>
          </cell>
          <cell r="J749">
            <v>3517</v>
          </cell>
          <cell r="K749">
            <v>3517</v>
          </cell>
          <cell r="L749">
            <v>3517</v>
          </cell>
          <cell r="M749">
            <v>3517</v>
          </cell>
          <cell r="N749">
            <v>3517</v>
          </cell>
          <cell r="O749">
            <v>3517</v>
          </cell>
          <cell r="P749">
            <v>3517</v>
          </cell>
          <cell r="Q749">
            <v>3513</v>
          </cell>
        </row>
        <row r="750">
          <cell r="B750" t="str">
            <v>30331033302</v>
          </cell>
          <cell r="C750" t="str">
            <v>30331</v>
          </cell>
          <cell r="D750">
            <v>3302</v>
          </cell>
          <cell r="E750">
            <v>98500</v>
          </cell>
          <cell r="F750">
            <v>8208</v>
          </cell>
          <cell r="G750">
            <v>8208</v>
          </cell>
          <cell r="H750">
            <v>8208</v>
          </cell>
          <cell r="I750">
            <v>8208</v>
          </cell>
          <cell r="J750">
            <v>8208</v>
          </cell>
          <cell r="K750">
            <v>8208</v>
          </cell>
          <cell r="L750">
            <v>8208</v>
          </cell>
          <cell r="M750">
            <v>8208</v>
          </cell>
          <cell r="N750">
            <v>8208</v>
          </cell>
          <cell r="O750">
            <v>8208</v>
          </cell>
          <cell r="P750">
            <v>8208</v>
          </cell>
          <cell r="Q750">
            <v>8212</v>
          </cell>
        </row>
        <row r="751">
          <cell r="B751" t="str">
            <v>30331033303</v>
          </cell>
          <cell r="C751" t="str">
            <v>30331</v>
          </cell>
          <cell r="D751">
            <v>3303</v>
          </cell>
          <cell r="E751">
            <v>16100</v>
          </cell>
          <cell r="F751">
            <v>1342</v>
          </cell>
          <cell r="G751">
            <v>1342</v>
          </cell>
          <cell r="H751">
            <v>1342</v>
          </cell>
          <cell r="I751">
            <v>1342</v>
          </cell>
          <cell r="J751">
            <v>1342</v>
          </cell>
          <cell r="K751">
            <v>1342</v>
          </cell>
          <cell r="L751">
            <v>1342</v>
          </cell>
          <cell r="M751">
            <v>1342</v>
          </cell>
          <cell r="N751">
            <v>1342</v>
          </cell>
          <cell r="O751">
            <v>1342</v>
          </cell>
          <cell r="P751">
            <v>1342</v>
          </cell>
          <cell r="Q751">
            <v>1338</v>
          </cell>
        </row>
        <row r="752">
          <cell r="B752" t="str">
            <v>30331033401</v>
          </cell>
          <cell r="C752" t="str">
            <v>30331</v>
          </cell>
          <cell r="D752">
            <v>3401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</row>
        <row r="753">
          <cell r="B753" t="str">
            <v>30331033404</v>
          </cell>
          <cell r="C753" t="str">
            <v>30331</v>
          </cell>
          <cell r="D753">
            <v>3404</v>
          </cell>
          <cell r="E753">
            <v>10700</v>
          </cell>
          <cell r="F753">
            <v>892</v>
          </cell>
          <cell r="G753">
            <v>892</v>
          </cell>
          <cell r="H753">
            <v>892</v>
          </cell>
          <cell r="I753">
            <v>892</v>
          </cell>
          <cell r="J753">
            <v>892</v>
          </cell>
          <cell r="K753">
            <v>892</v>
          </cell>
          <cell r="L753">
            <v>892</v>
          </cell>
          <cell r="M753">
            <v>892</v>
          </cell>
          <cell r="N753">
            <v>892</v>
          </cell>
          <cell r="O753">
            <v>892</v>
          </cell>
          <cell r="P753">
            <v>892</v>
          </cell>
          <cell r="Q753">
            <v>888</v>
          </cell>
        </row>
        <row r="754">
          <cell r="B754" t="str">
            <v>30331033410</v>
          </cell>
          <cell r="C754" t="str">
            <v>30331</v>
          </cell>
          <cell r="D754">
            <v>3410</v>
          </cell>
          <cell r="E754">
            <v>2700</v>
          </cell>
          <cell r="F754">
            <v>225</v>
          </cell>
          <cell r="G754">
            <v>225</v>
          </cell>
          <cell r="H754">
            <v>225</v>
          </cell>
          <cell r="I754">
            <v>225</v>
          </cell>
          <cell r="J754">
            <v>225</v>
          </cell>
          <cell r="K754">
            <v>225</v>
          </cell>
          <cell r="L754">
            <v>225</v>
          </cell>
          <cell r="M754">
            <v>225</v>
          </cell>
          <cell r="N754">
            <v>225</v>
          </cell>
          <cell r="O754">
            <v>225</v>
          </cell>
          <cell r="P754">
            <v>225</v>
          </cell>
          <cell r="Q754">
            <v>225</v>
          </cell>
        </row>
        <row r="755">
          <cell r="B755" t="str">
            <v>30332041302</v>
          </cell>
          <cell r="C755" t="str">
            <v>30332</v>
          </cell>
          <cell r="D755">
            <v>1302</v>
          </cell>
          <cell r="E755">
            <v>89000</v>
          </cell>
          <cell r="F755">
            <v>7417</v>
          </cell>
          <cell r="G755">
            <v>7417</v>
          </cell>
          <cell r="H755">
            <v>7417</v>
          </cell>
          <cell r="I755">
            <v>7417</v>
          </cell>
          <cell r="J755">
            <v>7417</v>
          </cell>
          <cell r="K755">
            <v>7417</v>
          </cell>
          <cell r="L755">
            <v>7417</v>
          </cell>
          <cell r="M755">
            <v>7417</v>
          </cell>
          <cell r="N755">
            <v>7417</v>
          </cell>
          <cell r="O755">
            <v>7417</v>
          </cell>
          <cell r="P755">
            <v>7417</v>
          </cell>
          <cell r="Q755">
            <v>7413</v>
          </cell>
        </row>
        <row r="756">
          <cell r="B756" t="str">
            <v>30332042103</v>
          </cell>
          <cell r="C756" t="str">
            <v>30332</v>
          </cell>
          <cell r="D756">
            <v>2103</v>
          </cell>
          <cell r="E756">
            <v>28800</v>
          </cell>
          <cell r="F756">
            <v>2400</v>
          </cell>
          <cell r="G756">
            <v>2400</v>
          </cell>
          <cell r="H756">
            <v>2400</v>
          </cell>
          <cell r="I756">
            <v>2400</v>
          </cell>
          <cell r="J756">
            <v>2400</v>
          </cell>
          <cell r="K756">
            <v>2400</v>
          </cell>
          <cell r="L756">
            <v>2400</v>
          </cell>
          <cell r="M756">
            <v>2400</v>
          </cell>
          <cell r="N756">
            <v>2400</v>
          </cell>
          <cell r="O756">
            <v>2400</v>
          </cell>
          <cell r="P756">
            <v>2400</v>
          </cell>
          <cell r="Q756">
            <v>2400</v>
          </cell>
        </row>
        <row r="757">
          <cell r="B757" t="str">
            <v>30332042201</v>
          </cell>
          <cell r="C757" t="str">
            <v>30332</v>
          </cell>
          <cell r="D757">
            <v>2201</v>
          </cell>
          <cell r="E757">
            <v>2400</v>
          </cell>
          <cell r="F757">
            <v>200</v>
          </cell>
          <cell r="G757">
            <v>200</v>
          </cell>
          <cell r="H757">
            <v>200</v>
          </cell>
          <cell r="I757">
            <v>200</v>
          </cell>
          <cell r="J757">
            <v>200</v>
          </cell>
          <cell r="K757">
            <v>200</v>
          </cell>
          <cell r="L757">
            <v>200</v>
          </cell>
          <cell r="M757">
            <v>200</v>
          </cell>
          <cell r="N757">
            <v>200</v>
          </cell>
          <cell r="O757">
            <v>200</v>
          </cell>
          <cell r="P757">
            <v>200</v>
          </cell>
          <cell r="Q757">
            <v>200</v>
          </cell>
        </row>
        <row r="758">
          <cell r="B758" t="str">
            <v>30332042202</v>
          </cell>
          <cell r="C758" t="str">
            <v>30332</v>
          </cell>
          <cell r="D758">
            <v>2202</v>
          </cell>
          <cell r="E758">
            <v>117297</v>
          </cell>
          <cell r="F758">
            <v>9775</v>
          </cell>
          <cell r="G758">
            <v>9775</v>
          </cell>
          <cell r="H758">
            <v>9775</v>
          </cell>
          <cell r="I758">
            <v>9775</v>
          </cell>
          <cell r="J758">
            <v>9775</v>
          </cell>
          <cell r="K758">
            <v>9775</v>
          </cell>
          <cell r="L758">
            <v>9775</v>
          </cell>
          <cell r="M758">
            <v>9775</v>
          </cell>
          <cell r="N758">
            <v>9775</v>
          </cell>
          <cell r="O758">
            <v>9775</v>
          </cell>
          <cell r="P758">
            <v>9775</v>
          </cell>
          <cell r="Q758">
            <v>9772</v>
          </cell>
        </row>
        <row r="759">
          <cell r="B759" t="str">
            <v>30332042207</v>
          </cell>
          <cell r="C759" t="str">
            <v>30332</v>
          </cell>
          <cell r="D759">
            <v>2207</v>
          </cell>
          <cell r="E759">
            <v>45960</v>
          </cell>
          <cell r="F759">
            <v>3830</v>
          </cell>
          <cell r="G759">
            <v>3830</v>
          </cell>
          <cell r="H759">
            <v>3830</v>
          </cell>
          <cell r="I759">
            <v>3830</v>
          </cell>
          <cell r="J759">
            <v>3830</v>
          </cell>
          <cell r="K759">
            <v>3830</v>
          </cell>
          <cell r="L759">
            <v>3830</v>
          </cell>
          <cell r="M759">
            <v>3830</v>
          </cell>
          <cell r="N759">
            <v>3830</v>
          </cell>
          <cell r="O759">
            <v>3830</v>
          </cell>
          <cell r="P759">
            <v>3830</v>
          </cell>
          <cell r="Q759">
            <v>3830</v>
          </cell>
        </row>
        <row r="760">
          <cell r="B760" t="str">
            <v>30332042208</v>
          </cell>
          <cell r="C760" t="str">
            <v>30332</v>
          </cell>
          <cell r="D760">
            <v>2208</v>
          </cell>
          <cell r="E760">
            <v>19279</v>
          </cell>
          <cell r="F760">
            <v>1606</v>
          </cell>
          <cell r="G760">
            <v>1606</v>
          </cell>
          <cell r="H760">
            <v>1606</v>
          </cell>
          <cell r="I760">
            <v>1606</v>
          </cell>
          <cell r="J760">
            <v>1606</v>
          </cell>
          <cell r="K760">
            <v>1606</v>
          </cell>
          <cell r="L760">
            <v>1606</v>
          </cell>
          <cell r="M760">
            <v>1606</v>
          </cell>
          <cell r="N760">
            <v>1606</v>
          </cell>
          <cell r="O760">
            <v>1606</v>
          </cell>
          <cell r="P760">
            <v>1606</v>
          </cell>
          <cell r="Q760">
            <v>1613</v>
          </cell>
        </row>
        <row r="761">
          <cell r="B761" t="str">
            <v>30332042306</v>
          </cell>
          <cell r="C761" t="str">
            <v>30332</v>
          </cell>
          <cell r="D761">
            <v>2306</v>
          </cell>
          <cell r="E761">
            <v>55300</v>
          </cell>
          <cell r="F761">
            <v>4608</v>
          </cell>
          <cell r="G761">
            <v>4608</v>
          </cell>
          <cell r="H761">
            <v>4608</v>
          </cell>
          <cell r="I761">
            <v>4608</v>
          </cell>
          <cell r="J761">
            <v>4608</v>
          </cell>
          <cell r="K761">
            <v>4608</v>
          </cell>
          <cell r="L761">
            <v>4608</v>
          </cell>
          <cell r="M761">
            <v>4608</v>
          </cell>
          <cell r="N761">
            <v>4608</v>
          </cell>
          <cell r="O761">
            <v>4608</v>
          </cell>
          <cell r="P761">
            <v>4608</v>
          </cell>
          <cell r="Q761">
            <v>4612</v>
          </cell>
        </row>
        <row r="762">
          <cell r="B762" t="str">
            <v>30332042701</v>
          </cell>
          <cell r="C762" t="str">
            <v>30332</v>
          </cell>
          <cell r="D762">
            <v>2701</v>
          </cell>
          <cell r="E762">
            <v>47600</v>
          </cell>
          <cell r="F762">
            <v>3967</v>
          </cell>
          <cell r="G762">
            <v>3967</v>
          </cell>
          <cell r="H762">
            <v>3967</v>
          </cell>
          <cell r="I762">
            <v>3967</v>
          </cell>
          <cell r="J762">
            <v>3967</v>
          </cell>
          <cell r="K762">
            <v>3967</v>
          </cell>
          <cell r="L762">
            <v>3967</v>
          </cell>
          <cell r="M762">
            <v>3967</v>
          </cell>
          <cell r="N762">
            <v>3967</v>
          </cell>
          <cell r="O762">
            <v>3967</v>
          </cell>
          <cell r="P762">
            <v>3967</v>
          </cell>
          <cell r="Q762">
            <v>3963</v>
          </cell>
        </row>
        <row r="763">
          <cell r="B763" t="str">
            <v>30332042702</v>
          </cell>
          <cell r="C763" t="str">
            <v>30332</v>
          </cell>
          <cell r="D763">
            <v>2702</v>
          </cell>
          <cell r="E763">
            <v>15000</v>
          </cell>
          <cell r="F763">
            <v>1250</v>
          </cell>
          <cell r="G763">
            <v>1250</v>
          </cell>
          <cell r="H763">
            <v>1250</v>
          </cell>
          <cell r="I763">
            <v>1250</v>
          </cell>
          <cell r="J763">
            <v>1250</v>
          </cell>
          <cell r="K763">
            <v>1250</v>
          </cell>
          <cell r="L763">
            <v>1250</v>
          </cell>
          <cell r="M763">
            <v>1250</v>
          </cell>
          <cell r="N763">
            <v>1250</v>
          </cell>
          <cell r="O763">
            <v>1250</v>
          </cell>
          <cell r="P763">
            <v>1250</v>
          </cell>
          <cell r="Q763">
            <v>1250</v>
          </cell>
        </row>
        <row r="764">
          <cell r="B764" t="str">
            <v>30332042705</v>
          </cell>
          <cell r="C764" t="str">
            <v>30332</v>
          </cell>
          <cell r="D764">
            <v>2705</v>
          </cell>
          <cell r="E764">
            <v>20000</v>
          </cell>
          <cell r="F764">
            <v>1666</v>
          </cell>
          <cell r="G764">
            <v>1666</v>
          </cell>
          <cell r="H764">
            <v>1666</v>
          </cell>
          <cell r="I764">
            <v>1666</v>
          </cell>
          <cell r="J764">
            <v>1666</v>
          </cell>
          <cell r="K764">
            <v>1666</v>
          </cell>
          <cell r="L764">
            <v>1666</v>
          </cell>
          <cell r="M764">
            <v>1666</v>
          </cell>
          <cell r="N764">
            <v>1666</v>
          </cell>
          <cell r="O764">
            <v>1666</v>
          </cell>
          <cell r="P764">
            <v>1666</v>
          </cell>
          <cell r="Q764">
            <v>1674</v>
          </cell>
        </row>
        <row r="765">
          <cell r="B765" t="str">
            <v>30332042800</v>
          </cell>
          <cell r="C765" t="str">
            <v>30332</v>
          </cell>
          <cell r="D765">
            <v>2800</v>
          </cell>
          <cell r="E765">
            <v>186600</v>
          </cell>
          <cell r="F765">
            <v>15550</v>
          </cell>
          <cell r="G765">
            <v>15550</v>
          </cell>
          <cell r="H765">
            <v>15550</v>
          </cell>
          <cell r="I765">
            <v>15550</v>
          </cell>
          <cell r="J765">
            <v>15550</v>
          </cell>
          <cell r="K765">
            <v>15550</v>
          </cell>
          <cell r="L765">
            <v>15550</v>
          </cell>
          <cell r="M765">
            <v>15550</v>
          </cell>
          <cell r="N765">
            <v>15550</v>
          </cell>
          <cell r="O765">
            <v>15550</v>
          </cell>
          <cell r="P765">
            <v>15550</v>
          </cell>
          <cell r="Q765">
            <v>15550</v>
          </cell>
        </row>
        <row r="766">
          <cell r="B766" t="str">
            <v>30332042900</v>
          </cell>
          <cell r="C766" t="str">
            <v>30332</v>
          </cell>
          <cell r="D766">
            <v>2900</v>
          </cell>
          <cell r="E766">
            <v>148900</v>
          </cell>
          <cell r="F766">
            <v>12408</v>
          </cell>
          <cell r="G766">
            <v>12408</v>
          </cell>
          <cell r="H766">
            <v>12408</v>
          </cell>
          <cell r="I766">
            <v>12408</v>
          </cell>
          <cell r="J766">
            <v>12408</v>
          </cell>
          <cell r="K766">
            <v>12408</v>
          </cell>
          <cell r="L766">
            <v>12408</v>
          </cell>
          <cell r="M766">
            <v>12408</v>
          </cell>
          <cell r="N766">
            <v>12408</v>
          </cell>
          <cell r="O766">
            <v>12408</v>
          </cell>
          <cell r="P766">
            <v>12408</v>
          </cell>
          <cell r="Q766">
            <v>12412</v>
          </cell>
        </row>
        <row r="767">
          <cell r="B767" t="str">
            <v>30332042907</v>
          </cell>
          <cell r="C767" t="str">
            <v>30332</v>
          </cell>
          <cell r="D767">
            <v>2907</v>
          </cell>
          <cell r="E767">
            <v>35400</v>
          </cell>
          <cell r="F767">
            <v>2950</v>
          </cell>
          <cell r="G767">
            <v>2950</v>
          </cell>
          <cell r="H767">
            <v>2950</v>
          </cell>
          <cell r="I767">
            <v>2950</v>
          </cell>
          <cell r="J767">
            <v>2950</v>
          </cell>
          <cell r="K767">
            <v>2950</v>
          </cell>
          <cell r="L767">
            <v>2950</v>
          </cell>
          <cell r="M767">
            <v>2950</v>
          </cell>
          <cell r="N767">
            <v>2950</v>
          </cell>
          <cell r="O767">
            <v>2950</v>
          </cell>
          <cell r="P767">
            <v>2950</v>
          </cell>
          <cell r="Q767">
            <v>2950</v>
          </cell>
        </row>
        <row r="768">
          <cell r="B768" t="str">
            <v>30332042908</v>
          </cell>
          <cell r="C768" t="str">
            <v>30332</v>
          </cell>
          <cell r="D768">
            <v>2908</v>
          </cell>
          <cell r="E768">
            <v>59000</v>
          </cell>
          <cell r="F768">
            <v>4917</v>
          </cell>
          <cell r="G768">
            <v>4917</v>
          </cell>
          <cell r="H768">
            <v>4917</v>
          </cell>
          <cell r="I768">
            <v>4917</v>
          </cell>
          <cell r="J768">
            <v>4917</v>
          </cell>
          <cell r="K768">
            <v>4917</v>
          </cell>
          <cell r="L768">
            <v>4917</v>
          </cell>
          <cell r="M768">
            <v>4917</v>
          </cell>
          <cell r="N768">
            <v>4917</v>
          </cell>
          <cell r="O768">
            <v>4917</v>
          </cell>
          <cell r="P768">
            <v>4917</v>
          </cell>
          <cell r="Q768">
            <v>4913</v>
          </cell>
        </row>
        <row r="769">
          <cell r="B769" t="str">
            <v>30332043101</v>
          </cell>
          <cell r="C769" t="str">
            <v>30332</v>
          </cell>
          <cell r="D769">
            <v>3101</v>
          </cell>
          <cell r="E769">
            <v>82400</v>
          </cell>
          <cell r="F769">
            <v>6867</v>
          </cell>
          <cell r="G769">
            <v>6867</v>
          </cell>
          <cell r="H769">
            <v>6867</v>
          </cell>
          <cell r="I769">
            <v>6867</v>
          </cell>
          <cell r="J769">
            <v>6867</v>
          </cell>
          <cell r="K769">
            <v>6867</v>
          </cell>
          <cell r="L769">
            <v>6867</v>
          </cell>
          <cell r="M769">
            <v>6867</v>
          </cell>
          <cell r="N769">
            <v>6867</v>
          </cell>
          <cell r="O769">
            <v>6867</v>
          </cell>
          <cell r="P769">
            <v>6867</v>
          </cell>
          <cell r="Q769">
            <v>6863</v>
          </cell>
        </row>
        <row r="770">
          <cell r="B770" t="str">
            <v>30332043103</v>
          </cell>
          <cell r="C770" t="str">
            <v>30332</v>
          </cell>
          <cell r="D770">
            <v>3103</v>
          </cell>
          <cell r="E770">
            <v>86000</v>
          </cell>
          <cell r="F770">
            <v>7166</v>
          </cell>
          <cell r="G770">
            <v>7166</v>
          </cell>
          <cell r="H770">
            <v>7166</v>
          </cell>
          <cell r="I770">
            <v>7166</v>
          </cell>
          <cell r="J770">
            <v>7166</v>
          </cell>
          <cell r="K770">
            <v>7166</v>
          </cell>
          <cell r="L770">
            <v>7166</v>
          </cell>
          <cell r="M770">
            <v>7166</v>
          </cell>
          <cell r="N770">
            <v>7166</v>
          </cell>
          <cell r="O770">
            <v>7166</v>
          </cell>
          <cell r="P770">
            <v>7166</v>
          </cell>
          <cell r="Q770">
            <v>7174</v>
          </cell>
        </row>
        <row r="771">
          <cell r="B771" t="str">
            <v>30332043109</v>
          </cell>
          <cell r="C771" t="str">
            <v>30332</v>
          </cell>
          <cell r="D771">
            <v>3109</v>
          </cell>
          <cell r="E771">
            <v>34200</v>
          </cell>
          <cell r="F771">
            <v>2850</v>
          </cell>
          <cell r="G771">
            <v>2850</v>
          </cell>
          <cell r="H771">
            <v>2850</v>
          </cell>
          <cell r="I771">
            <v>2850</v>
          </cell>
          <cell r="J771">
            <v>2850</v>
          </cell>
          <cell r="K771">
            <v>2850</v>
          </cell>
          <cell r="L771">
            <v>2850</v>
          </cell>
          <cell r="M771">
            <v>2850</v>
          </cell>
          <cell r="N771">
            <v>2850</v>
          </cell>
          <cell r="O771">
            <v>2850</v>
          </cell>
          <cell r="P771">
            <v>2850</v>
          </cell>
          <cell r="Q771">
            <v>2850</v>
          </cell>
        </row>
        <row r="772">
          <cell r="B772" t="str">
            <v>30332043302</v>
          </cell>
          <cell r="C772" t="str">
            <v>30332</v>
          </cell>
          <cell r="D772">
            <v>3302</v>
          </cell>
          <cell r="E772">
            <v>107800</v>
          </cell>
          <cell r="F772">
            <v>8983</v>
          </cell>
          <cell r="G772">
            <v>8983</v>
          </cell>
          <cell r="H772">
            <v>8983</v>
          </cell>
          <cell r="I772">
            <v>8983</v>
          </cell>
          <cell r="J772">
            <v>8983</v>
          </cell>
          <cell r="K772">
            <v>8983</v>
          </cell>
          <cell r="L772">
            <v>8983</v>
          </cell>
          <cell r="M772">
            <v>8983</v>
          </cell>
          <cell r="N772">
            <v>8983</v>
          </cell>
          <cell r="O772">
            <v>8983</v>
          </cell>
          <cell r="P772">
            <v>8983</v>
          </cell>
          <cell r="Q772">
            <v>8987</v>
          </cell>
        </row>
        <row r="773">
          <cell r="B773" t="str">
            <v>30332043303</v>
          </cell>
          <cell r="C773" t="str">
            <v>30332</v>
          </cell>
          <cell r="D773">
            <v>3303</v>
          </cell>
          <cell r="E773">
            <v>21200</v>
          </cell>
          <cell r="F773">
            <v>1767</v>
          </cell>
          <cell r="G773">
            <v>1767</v>
          </cell>
          <cell r="H773">
            <v>1767</v>
          </cell>
          <cell r="I773">
            <v>1767</v>
          </cell>
          <cell r="J773">
            <v>1767</v>
          </cell>
          <cell r="K773">
            <v>1767</v>
          </cell>
          <cell r="L773">
            <v>1767</v>
          </cell>
          <cell r="M773">
            <v>1767</v>
          </cell>
          <cell r="N773">
            <v>1767</v>
          </cell>
          <cell r="O773">
            <v>1767</v>
          </cell>
          <cell r="P773">
            <v>1767</v>
          </cell>
          <cell r="Q773">
            <v>1763</v>
          </cell>
        </row>
        <row r="774">
          <cell r="B774" t="str">
            <v>30333041302</v>
          </cell>
          <cell r="C774" t="str">
            <v>30333</v>
          </cell>
          <cell r="D774">
            <v>1302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</row>
        <row r="775">
          <cell r="B775" t="str">
            <v>30333042103</v>
          </cell>
          <cell r="C775" t="str">
            <v>30333</v>
          </cell>
          <cell r="D775">
            <v>2103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</row>
        <row r="776">
          <cell r="B776" t="str">
            <v>30333042201</v>
          </cell>
          <cell r="C776" t="str">
            <v>30333</v>
          </cell>
          <cell r="D776">
            <v>2201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</row>
        <row r="777">
          <cell r="B777" t="str">
            <v>30333042202</v>
          </cell>
          <cell r="C777" t="str">
            <v>30333</v>
          </cell>
          <cell r="D777">
            <v>2202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</row>
        <row r="778">
          <cell r="B778" t="str">
            <v>30333042207</v>
          </cell>
          <cell r="C778" t="str">
            <v>30333</v>
          </cell>
          <cell r="D778">
            <v>2207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</row>
        <row r="779">
          <cell r="B779" t="str">
            <v>30333042208</v>
          </cell>
          <cell r="C779" t="str">
            <v>30333</v>
          </cell>
          <cell r="D779">
            <v>2208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</row>
        <row r="780">
          <cell r="B780" t="str">
            <v>30333042306</v>
          </cell>
          <cell r="C780" t="str">
            <v>30333</v>
          </cell>
          <cell r="D780">
            <v>2306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</row>
        <row r="781">
          <cell r="B781" t="str">
            <v>30333042701</v>
          </cell>
          <cell r="C781" t="str">
            <v>30333</v>
          </cell>
          <cell r="D781">
            <v>2701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</row>
        <row r="782">
          <cell r="B782" t="str">
            <v>30333042702</v>
          </cell>
          <cell r="C782" t="str">
            <v>30333</v>
          </cell>
          <cell r="D782">
            <v>2702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</row>
        <row r="783">
          <cell r="B783" t="str">
            <v>30333042800</v>
          </cell>
          <cell r="C783" t="str">
            <v>30333</v>
          </cell>
          <cell r="D783">
            <v>2800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</row>
        <row r="784">
          <cell r="B784" t="str">
            <v>30333042900</v>
          </cell>
          <cell r="C784" t="str">
            <v>30333</v>
          </cell>
          <cell r="D784">
            <v>2900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</row>
        <row r="785">
          <cell r="B785" t="str">
            <v>30333042907</v>
          </cell>
          <cell r="C785" t="str">
            <v>30333</v>
          </cell>
          <cell r="D785">
            <v>2907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</row>
        <row r="786">
          <cell r="B786" t="str">
            <v>30333042908</v>
          </cell>
          <cell r="C786" t="str">
            <v>30333</v>
          </cell>
          <cell r="D786">
            <v>2908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</row>
        <row r="787">
          <cell r="B787" t="str">
            <v>30333043101</v>
          </cell>
          <cell r="C787" t="str">
            <v>30333</v>
          </cell>
          <cell r="D787">
            <v>3101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</row>
        <row r="788">
          <cell r="B788" t="str">
            <v>30333043103</v>
          </cell>
          <cell r="C788" t="str">
            <v>30333</v>
          </cell>
          <cell r="D788">
            <v>3103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</row>
        <row r="789">
          <cell r="B789" t="str">
            <v>30333043109</v>
          </cell>
          <cell r="C789" t="str">
            <v>30333</v>
          </cell>
          <cell r="D789">
            <v>3109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</row>
        <row r="790">
          <cell r="B790" t="str">
            <v>30333043302</v>
          </cell>
          <cell r="C790" t="str">
            <v>30333</v>
          </cell>
          <cell r="D790">
            <v>3302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</row>
        <row r="791">
          <cell r="B791" t="str">
            <v>30333043303</v>
          </cell>
          <cell r="C791" t="str">
            <v>30333</v>
          </cell>
          <cell r="D791">
            <v>3303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</row>
        <row r="792">
          <cell r="B792" t="str">
            <v>30334041302</v>
          </cell>
          <cell r="C792" t="str">
            <v>30334</v>
          </cell>
          <cell r="D792">
            <v>1302</v>
          </cell>
          <cell r="E792">
            <v>93800</v>
          </cell>
          <cell r="F792">
            <v>7817</v>
          </cell>
          <cell r="G792">
            <v>7817</v>
          </cell>
          <cell r="H792">
            <v>7817</v>
          </cell>
          <cell r="I792">
            <v>7817</v>
          </cell>
          <cell r="J792">
            <v>7817</v>
          </cell>
          <cell r="K792">
            <v>7817</v>
          </cell>
          <cell r="L792">
            <v>7817</v>
          </cell>
          <cell r="M792">
            <v>7817</v>
          </cell>
          <cell r="N792">
            <v>7817</v>
          </cell>
          <cell r="O792">
            <v>7817</v>
          </cell>
          <cell r="P792">
            <v>7817</v>
          </cell>
          <cell r="Q792">
            <v>7813</v>
          </cell>
        </row>
        <row r="793">
          <cell r="B793" t="str">
            <v>30334042103</v>
          </cell>
          <cell r="C793" t="str">
            <v>30334</v>
          </cell>
          <cell r="D793">
            <v>2103</v>
          </cell>
          <cell r="E793">
            <v>5800</v>
          </cell>
          <cell r="F793">
            <v>483</v>
          </cell>
          <cell r="G793">
            <v>483</v>
          </cell>
          <cell r="H793">
            <v>483</v>
          </cell>
          <cell r="I793">
            <v>483</v>
          </cell>
          <cell r="J793">
            <v>483</v>
          </cell>
          <cell r="K793">
            <v>483</v>
          </cell>
          <cell r="L793">
            <v>483</v>
          </cell>
          <cell r="M793">
            <v>483</v>
          </cell>
          <cell r="N793">
            <v>483</v>
          </cell>
          <cell r="O793">
            <v>483</v>
          </cell>
          <cell r="P793">
            <v>483</v>
          </cell>
          <cell r="Q793">
            <v>487</v>
          </cell>
        </row>
        <row r="794">
          <cell r="B794" t="str">
            <v>30334042201</v>
          </cell>
          <cell r="C794" t="str">
            <v>30334</v>
          </cell>
          <cell r="D794">
            <v>2201</v>
          </cell>
          <cell r="E794">
            <v>2800</v>
          </cell>
          <cell r="F794">
            <v>233</v>
          </cell>
          <cell r="G794">
            <v>233</v>
          </cell>
          <cell r="H794">
            <v>233</v>
          </cell>
          <cell r="I794">
            <v>233</v>
          </cell>
          <cell r="J794">
            <v>233</v>
          </cell>
          <cell r="K794">
            <v>233</v>
          </cell>
          <cell r="L794">
            <v>233</v>
          </cell>
          <cell r="M794">
            <v>233</v>
          </cell>
          <cell r="N794">
            <v>233</v>
          </cell>
          <cell r="O794">
            <v>233</v>
          </cell>
          <cell r="P794">
            <v>233</v>
          </cell>
          <cell r="Q794">
            <v>237</v>
          </cell>
        </row>
        <row r="795">
          <cell r="B795" t="str">
            <v>30334042202</v>
          </cell>
          <cell r="C795" t="str">
            <v>30334</v>
          </cell>
          <cell r="D795">
            <v>2202</v>
          </cell>
          <cell r="E795">
            <v>34988</v>
          </cell>
          <cell r="F795">
            <v>2916</v>
          </cell>
          <cell r="G795">
            <v>2916</v>
          </cell>
          <cell r="H795">
            <v>2916</v>
          </cell>
          <cell r="I795">
            <v>2916</v>
          </cell>
          <cell r="J795">
            <v>2916</v>
          </cell>
          <cell r="K795">
            <v>2916</v>
          </cell>
          <cell r="L795">
            <v>2916</v>
          </cell>
          <cell r="M795">
            <v>2916</v>
          </cell>
          <cell r="N795">
            <v>2916</v>
          </cell>
          <cell r="O795">
            <v>2916</v>
          </cell>
          <cell r="P795">
            <v>2916</v>
          </cell>
          <cell r="Q795">
            <v>2912</v>
          </cell>
        </row>
        <row r="796">
          <cell r="B796" t="str">
            <v>30334042207</v>
          </cell>
          <cell r="C796" t="str">
            <v>30334</v>
          </cell>
          <cell r="D796">
            <v>2207</v>
          </cell>
          <cell r="E796">
            <v>12000</v>
          </cell>
          <cell r="F796">
            <v>1000</v>
          </cell>
          <cell r="G796">
            <v>1000</v>
          </cell>
          <cell r="H796">
            <v>1000</v>
          </cell>
          <cell r="I796">
            <v>1000</v>
          </cell>
          <cell r="J796">
            <v>1000</v>
          </cell>
          <cell r="K796">
            <v>1000</v>
          </cell>
          <cell r="L796">
            <v>1000</v>
          </cell>
          <cell r="M796">
            <v>1000</v>
          </cell>
          <cell r="N796">
            <v>1000</v>
          </cell>
          <cell r="O796">
            <v>1000</v>
          </cell>
          <cell r="P796">
            <v>1000</v>
          </cell>
          <cell r="Q796">
            <v>1000</v>
          </cell>
        </row>
        <row r="797">
          <cell r="B797" t="str">
            <v>30334042208</v>
          </cell>
          <cell r="C797" t="str">
            <v>30334</v>
          </cell>
          <cell r="D797">
            <v>2208</v>
          </cell>
          <cell r="E797">
            <v>3625</v>
          </cell>
          <cell r="F797">
            <v>302</v>
          </cell>
          <cell r="G797">
            <v>302</v>
          </cell>
          <cell r="H797">
            <v>302</v>
          </cell>
          <cell r="I797">
            <v>302</v>
          </cell>
          <cell r="J797">
            <v>302</v>
          </cell>
          <cell r="K797">
            <v>302</v>
          </cell>
          <cell r="L797">
            <v>302</v>
          </cell>
          <cell r="M797">
            <v>302</v>
          </cell>
          <cell r="N797">
            <v>302</v>
          </cell>
          <cell r="O797">
            <v>302</v>
          </cell>
          <cell r="P797">
            <v>302</v>
          </cell>
          <cell r="Q797">
            <v>303</v>
          </cell>
        </row>
        <row r="798">
          <cell r="B798" t="str">
            <v>30334042701</v>
          </cell>
          <cell r="C798" t="str">
            <v>30334</v>
          </cell>
          <cell r="D798">
            <v>2701</v>
          </cell>
          <cell r="E798">
            <v>16800</v>
          </cell>
          <cell r="F798">
            <v>1400</v>
          </cell>
          <cell r="G798">
            <v>1400</v>
          </cell>
          <cell r="H798">
            <v>1400</v>
          </cell>
          <cell r="I798">
            <v>1400</v>
          </cell>
          <cell r="J798">
            <v>1400</v>
          </cell>
          <cell r="K798">
            <v>1400</v>
          </cell>
          <cell r="L798">
            <v>1400</v>
          </cell>
          <cell r="M798">
            <v>1400</v>
          </cell>
          <cell r="N798">
            <v>1400</v>
          </cell>
          <cell r="O798">
            <v>1400</v>
          </cell>
          <cell r="P798">
            <v>1400</v>
          </cell>
          <cell r="Q798">
            <v>1400</v>
          </cell>
        </row>
        <row r="799">
          <cell r="B799" t="str">
            <v>30334042702</v>
          </cell>
          <cell r="C799" t="str">
            <v>30334</v>
          </cell>
          <cell r="D799">
            <v>2702</v>
          </cell>
          <cell r="E799">
            <v>12900</v>
          </cell>
          <cell r="F799">
            <v>1075</v>
          </cell>
          <cell r="G799">
            <v>1075</v>
          </cell>
          <cell r="H799">
            <v>1075</v>
          </cell>
          <cell r="I799">
            <v>1075</v>
          </cell>
          <cell r="J799">
            <v>1075</v>
          </cell>
          <cell r="K799">
            <v>1075</v>
          </cell>
          <cell r="L799">
            <v>1075</v>
          </cell>
          <cell r="M799">
            <v>1075</v>
          </cell>
          <cell r="N799">
            <v>1075</v>
          </cell>
          <cell r="O799">
            <v>1075</v>
          </cell>
          <cell r="P799">
            <v>1075</v>
          </cell>
          <cell r="Q799">
            <v>1075</v>
          </cell>
        </row>
        <row r="800">
          <cell r="B800" t="str">
            <v>30334042705</v>
          </cell>
          <cell r="C800" t="str">
            <v>30334</v>
          </cell>
          <cell r="D800">
            <v>2705</v>
          </cell>
          <cell r="E800">
            <v>8600</v>
          </cell>
          <cell r="F800">
            <v>717</v>
          </cell>
          <cell r="G800">
            <v>717</v>
          </cell>
          <cell r="H800">
            <v>717</v>
          </cell>
          <cell r="I800">
            <v>717</v>
          </cell>
          <cell r="J800">
            <v>717</v>
          </cell>
          <cell r="K800">
            <v>717</v>
          </cell>
          <cell r="L800">
            <v>717</v>
          </cell>
          <cell r="M800">
            <v>717</v>
          </cell>
          <cell r="N800">
            <v>717</v>
          </cell>
          <cell r="O800">
            <v>717</v>
          </cell>
          <cell r="P800">
            <v>717</v>
          </cell>
          <cell r="Q800">
            <v>713</v>
          </cell>
        </row>
        <row r="801">
          <cell r="B801" t="str">
            <v>30334042800</v>
          </cell>
          <cell r="C801" t="str">
            <v>30334</v>
          </cell>
          <cell r="D801">
            <v>2800</v>
          </cell>
          <cell r="E801">
            <v>19100</v>
          </cell>
          <cell r="F801">
            <v>1591</v>
          </cell>
          <cell r="G801">
            <v>1591</v>
          </cell>
          <cell r="H801">
            <v>1591</v>
          </cell>
          <cell r="I801">
            <v>1591</v>
          </cell>
          <cell r="J801">
            <v>1591</v>
          </cell>
          <cell r="K801">
            <v>1591</v>
          </cell>
          <cell r="L801">
            <v>1591</v>
          </cell>
          <cell r="M801">
            <v>1591</v>
          </cell>
          <cell r="N801">
            <v>1591</v>
          </cell>
          <cell r="O801">
            <v>1591</v>
          </cell>
          <cell r="P801">
            <v>1591</v>
          </cell>
          <cell r="Q801">
            <v>1599</v>
          </cell>
        </row>
        <row r="802">
          <cell r="B802" t="str">
            <v>30334042900</v>
          </cell>
          <cell r="C802" t="str">
            <v>30334</v>
          </cell>
          <cell r="D802">
            <v>2900</v>
          </cell>
          <cell r="E802">
            <v>28600</v>
          </cell>
          <cell r="F802">
            <v>2383</v>
          </cell>
          <cell r="G802">
            <v>2383</v>
          </cell>
          <cell r="H802">
            <v>2383</v>
          </cell>
          <cell r="I802">
            <v>2383</v>
          </cell>
          <cell r="J802">
            <v>2383</v>
          </cell>
          <cell r="K802">
            <v>2383</v>
          </cell>
          <cell r="L802">
            <v>2383</v>
          </cell>
          <cell r="M802">
            <v>2383</v>
          </cell>
          <cell r="N802">
            <v>2383</v>
          </cell>
          <cell r="O802">
            <v>2383</v>
          </cell>
          <cell r="P802">
            <v>2383</v>
          </cell>
          <cell r="Q802">
            <v>2387</v>
          </cell>
        </row>
        <row r="803">
          <cell r="B803" t="str">
            <v>30334043101</v>
          </cell>
          <cell r="C803" t="str">
            <v>30334</v>
          </cell>
          <cell r="D803">
            <v>3101</v>
          </cell>
          <cell r="E803">
            <v>24800</v>
          </cell>
          <cell r="F803">
            <v>2067</v>
          </cell>
          <cell r="G803">
            <v>2067</v>
          </cell>
          <cell r="H803">
            <v>2067</v>
          </cell>
          <cell r="I803">
            <v>2067</v>
          </cell>
          <cell r="J803">
            <v>2067</v>
          </cell>
          <cell r="K803">
            <v>2067</v>
          </cell>
          <cell r="L803">
            <v>2067</v>
          </cell>
          <cell r="M803">
            <v>2067</v>
          </cell>
          <cell r="N803">
            <v>2067</v>
          </cell>
          <cell r="O803">
            <v>2067</v>
          </cell>
          <cell r="P803">
            <v>2067</v>
          </cell>
          <cell r="Q803">
            <v>2063</v>
          </cell>
        </row>
        <row r="804">
          <cell r="B804" t="str">
            <v>30334043103</v>
          </cell>
          <cell r="C804" t="str">
            <v>30334</v>
          </cell>
          <cell r="D804">
            <v>3103</v>
          </cell>
          <cell r="E804">
            <v>25900</v>
          </cell>
          <cell r="F804">
            <v>2158</v>
          </cell>
          <cell r="G804">
            <v>2158</v>
          </cell>
          <cell r="H804">
            <v>2158</v>
          </cell>
          <cell r="I804">
            <v>2158</v>
          </cell>
          <cell r="J804">
            <v>2158</v>
          </cell>
          <cell r="K804">
            <v>2158</v>
          </cell>
          <cell r="L804">
            <v>2158</v>
          </cell>
          <cell r="M804">
            <v>2158</v>
          </cell>
          <cell r="N804">
            <v>2158</v>
          </cell>
          <cell r="O804">
            <v>2158</v>
          </cell>
          <cell r="P804">
            <v>2158</v>
          </cell>
          <cell r="Q804">
            <v>2162</v>
          </cell>
        </row>
        <row r="805">
          <cell r="B805" t="str">
            <v>30334043106</v>
          </cell>
          <cell r="C805" t="str">
            <v>30334</v>
          </cell>
          <cell r="D805">
            <v>3106</v>
          </cell>
          <cell r="E805">
            <v>4300</v>
          </cell>
          <cell r="F805">
            <v>358</v>
          </cell>
          <cell r="G805">
            <v>358</v>
          </cell>
          <cell r="H805">
            <v>358</v>
          </cell>
          <cell r="I805">
            <v>358</v>
          </cell>
          <cell r="J805">
            <v>358</v>
          </cell>
          <cell r="K805">
            <v>358</v>
          </cell>
          <cell r="L805">
            <v>358</v>
          </cell>
          <cell r="M805">
            <v>358</v>
          </cell>
          <cell r="N805">
            <v>358</v>
          </cell>
          <cell r="O805">
            <v>358</v>
          </cell>
          <cell r="P805">
            <v>358</v>
          </cell>
          <cell r="Q805">
            <v>362</v>
          </cell>
        </row>
        <row r="806">
          <cell r="B806" t="str">
            <v>30334043302</v>
          </cell>
          <cell r="C806" t="str">
            <v>30334</v>
          </cell>
          <cell r="D806">
            <v>3302</v>
          </cell>
          <cell r="E806">
            <v>17100</v>
          </cell>
          <cell r="F806">
            <v>1425</v>
          </cell>
          <cell r="G806">
            <v>1425</v>
          </cell>
          <cell r="H806">
            <v>1425</v>
          </cell>
          <cell r="I806">
            <v>1425</v>
          </cell>
          <cell r="J806">
            <v>1425</v>
          </cell>
          <cell r="K806">
            <v>1425</v>
          </cell>
          <cell r="L806">
            <v>1425</v>
          </cell>
          <cell r="M806">
            <v>1425</v>
          </cell>
          <cell r="N806">
            <v>1425</v>
          </cell>
          <cell r="O806">
            <v>1425</v>
          </cell>
          <cell r="P806">
            <v>1425</v>
          </cell>
          <cell r="Q806">
            <v>1425</v>
          </cell>
        </row>
        <row r="807">
          <cell r="B807" t="str">
            <v>30334043303</v>
          </cell>
          <cell r="C807" t="str">
            <v>30334</v>
          </cell>
          <cell r="D807">
            <v>3303</v>
          </cell>
          <cell r="E807">
            <v>7700</v>
          </cell>
          <cell r="F807">
            <v>642</v>
          </cell>
          <cell r="G807">
            <v>642</v>
          </cell>
          <cell r="H807">
            <v>642</v>
          </cell>
          <cell r="I807">
            <v>642</v>
          </cell>
          <cell r="J807">
            <v>642</v>
          </cell>
          <cell r="K807">
            <v>642</v>
          </cell>
          <cell r="L807">
            <v>642</v>
          </cell>
          <cell r="M807">
            <v>642</v>
          </cell>
          <cell r="N807">
            <v>642</v>
          </cell>
          <cell r="O807">
            <v>642</v>
          </cell>
          <cell r="P807">
            <v>642</v>
          </cell>
          <cell r="Q807">
            <v>638</v>
          </cell>
        </row>
        <row r="808">
          <cell r="B808" t="str">
            <v>30336031302</v>
          </cell>
          <cell r="C808" t="str">
            <v>30336</v>
          </cell>
          <cell r="D808">
            <v>1302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</row>
        <row r="809">
          <cell r="B809" t="str">
            <v>30336032201</v>
          </cell>
          <cell r="C809" t="str">
            <v>30336</v>
          </cell>
          <cell r="D809">
            <v>2201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</row>
        <row r="810">
          <cell r="B810" t="str">
            <v>30336032202</v>
          </cell>
          <cell r="C810" t="str">
            <v>30336</v>
          </cell>
          <cell r="D810">
            <v>2202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</row>
        <row r="811">
          <cell r="B811" t="str">
            <v>30336032207</v>
          </cell>
          <cell r="C811" t="str">
            <v>30336</v>
          </cell>
          <cell r="D811">
            <v>2207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</row>
        <row r="812">
          <cell r="B812" t="str">
            <v>30336032306</v>
          </cell>
          <cell r="C812" t="str">
            <v>30336</v>
          </cell>
          <cell r="D812">
            <v>2306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</row>
        <row r="813">
          <cell r="B813" t="str">
            <v>30336032701</v>
          </cell>
          <cell r="C813" t="str">
            <v>30336</v>
          </cell>
          <cell r="D813">
            <v>2701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</row>
        <row r="814">
          <cell r="B814" t="str">
            <v>30336032702</v>
          </cell>
          <cell r="C814" t="str">
            <v>30336</v>
          </cell>
          <cell r="D814">
            <v>2702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</row>
        <row r="815">
          <cell r="B815" t="str">
            <v>30336032705</v>
          </cell>
          <cell r="C815" t="str">
            <v>30336</v>
          </cell>
          <cell r="D815">
            <v>2705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</row>
        <row r="816">
          <cell r="B816" t="str">
            <v>30336032800</v>
          </cell>
          <cell r="C816" t="str">
            <v>30336</v>
          </cell>
          <cell r="D816">
            <v>2800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</row>
        <row r="817">
          <cell r="B817" t="str">
            <v>30336032900</v>
          </cell>
          <cell r="C817" t="str">
            <v>30336</v>
          </cell>
          <cell r="D817">
            <v>2900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</row>
        <row r="818">
          <cell r="B818" t="str">
            <v>30336032907</v>
          </cell>
          <cell r="C818" t="str">
            <v>30336</v>
          </cell>
          <cell r="D818">
            <v>2907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</row>
        <row r="819">
          <cell r="B819" t="str">
            <v>30336033101</v>
          </cell>
          <cell r="C819" t="str">
            <v>30336</v>
          </cell>
          <cell r="D819">
            <v>3101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</row>
        <row r="820">
          <cell r="B820" t="str">
            <v>30336033103</v>
          </cell>
          <cell r="C820" t="str">
            <v>30336</v>
          </cell>
          <cell r="D820">
            <v>3103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</row>
        <row r="821">
          <cell r="B821" t="str">
            <v>30336033302</v>
          </cell>
          <cell r="C821" t="str">
            <v>30336</v>
          </cell>
          <cell r="D821">
            <v>3302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</row>
        <row r="822">
          <cell r="B822" t="str">
            <v>30336033303</v>
          </cell>
          <cell r="C822" t="str">
            <v>30336</v>
          </cell>
          <cell r="D822">
            <v>3303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</row>
        <row r="823">
          <cell r="B823" t="str">
            <v>30336033401</v>
          </cell>
          <cell r="C823" t="str">
            <v>30336</v>
          </cell>
          <cell r="D823">
            <v>3401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</row>
        <row r="824">
          <cell r="B824" t="str">
            <v>30336033404</v>
          </cell>
          <cell r="C824" t="str">
            <v>30336</v>
          </cell>
          <cell r="D824">
            <v>3404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</row>
        <row r="825">
          <cell r="B825" t="str">
            <v>30336033407</v>
          </cell>
          <cell r="C825" t="str">
            <v>30336</v>
          </cell>
          <cell r="D825">
            <v>3407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</row>
        <row r="826">
          <cell r="B826" t="str">
            <v>30336033408</v>
          </cell>
          <cell r="C826" t="str">
            <v>30336</v>
          </cell>
          <cell r="D826">
            <v>3408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</row>
        <row r="827">
          <cell r="B827" t="str">
            <v>30336033409</v>
          </cell>
          <cell r="C827" t="str">
            <v>30336</v>
          </cell>
          <cell r="D827">
            <v>3409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</row>
        <row r="828">
          <cell r="B828" t="str">
            <v>30401041302</v>
          </cell>
          <cell r="C828" t="str">
            <v>30401</v>
          </cell>
          <cell r="D828">
            <v>1302</v>
          </cell>
          <cell r="E828">
            <v>1766800</v>
          </cell>
          <cell r="F828">
            <v>147233</v>
          </cell>
          <cell r="G828">
            <v>147233</v>
          </cell>
          <cell r="H828">
            <v>147233</v>
          </cell>
          <cell r="I828">
            <v>147233</v>
          </cell>
          <cell r="J828">
            <v>147233</v>
          </cell>
          <cell r="K828">
            <v>147233</v>
          </cell>
          <cell r="L828">
            <v>147233</v>
          </cell>
          <cell r="M828">
            <v>147233</v>
          </cell>
          <cell r="N828">
            <v>147233</v>
          </cell>
          <cell r="O828">
            <v>147233</v>
          </cell>
          <cell r="P828">
            <v>147233</v>
          </cell>
          <cell r="Q828">
            <v>147237</v>
          </cell>
        </row>
        <row r="829">
          <cell r="B829" t="str">
            <v>30401042103</v>
          </cell>
          <cell r="C829" t="str">
            <v>30401</v>
          </cell>
          <cell r="D829">
            <v>2103</v>
          </cell>
          <cell r="E829">
            <v>17200</v>
          </cell>
          <cell r="F829">
            <v>1433</v>
          </cell>
          <cell r="G829">
            <v>1433</v>
          </cell>
          <cell r="H829">
            <v>1433</v>
          </cell>
          <cell r="I829">
            <v>1433</v>
          </cell>
          <cell r="J829">
            <v>1433</v>
          </cell>
          <cell r="K829">
            <v>1433</v>
          </cell>
          <cell r="L829">
            <v>1433</v>
          </cell>
          <cell r="M829">
            <v>1433</v>
          </cell>
          <cell r="N829">
            <v>1433</v>
          </cell>
          <cell r="O829">
            <v>1433</v>
          </cell>
          <cell r="P829">
            <v>1433</v>
          </cell>
          <cell r="Q829">
            <v>1437</v>
          </cell>
        </row>
        <row r="830">
          <cell r="B830" t="str">
            <v>30401042201</v>
          </cell>
          <cell r="C830" t="str">
            <v>30401</v>
          </cell>
          <cell r="D830">
            <v>2201</v>
          </cell>
          <cell r="E830">
            <v>2000</v>
          </cell>
          <cell r="F830">
            <v>167</v>
          </cell>
          <cell r="G830">
            <v>167</v>
          </cell>
          <cell r="H830">
            <v>167</v>
          </cell>
          <cell r="I830">
            <v>167</v>
          </cell>
          <cell r="J830">
            <v>167</v>
          </cell>
          <cell r="K830">
            <v>167</v>
          </cell>
          <cell r="L830">
            <v>167</v>
          </cell>
          <cell r="M830">
            <v>167</v>
          </cell>
          <cell r="N830">
            <v>167</v>
          </cell>
          <cell r="O830">
            <v>167</v>
          </cell>
          <cell r="P830">
            <v>167</v>
          </cell>
          <cell r="Q830">
            <v>163</v>
          </cell>
        </row>
        <row r="831">
          <cell r="B831" t="str">
            <v>30401042202</v>
          </cell>
          <cell r="C831" t="str">
            <v>30401</v>
          </cell>
          <cell r="D831">
            <v>2202</v>
          </cell>
          <cell r="E831">
            <v>2673594</v>
          </cell>
          <cell r="F831">
            <v>222799</v>
          </cell>
          <cell r="G831">
            <v>222799</v>
          </cell>
          <cell r="H831">
            <v>222799</v>
          </cell>
          <cell r="I831">
            <v>222799</v>
          </cell>
          <cell r="J831">
            <v>222799</v>
          </cell>
          <cell r="K831">
            <v>222799</v>
          </cell>
          <cell r="L831">
            <v>222799</v>
          </cell>
          <cell r="M831">
            <v>222799</v>
          </cell>
          <cell r="N831">
            <v>222799</v>
          </cell>
          <cell r="O831">
            <v>222799</v>
          </cell>
          <cell r="P831">
            <v>222799</v>
          </cell>
          <cell r="Q831">
            <v>222805</v>
          </cell>
        </row>
        <row r="832">
          <cell r="B832" t="str">
            <v>30401042208</v>
          </cell>
          <cell r="C832" t="str">
            <v>30401</v>
          </cell>
          <cell r="D832">
            <v>2208</v>
          </cell>
          <cell r="E832">
            <v>14570</v>
          </cell>
          <cell r="F832">
            <v>1214</v>
          </cell>
          <cell r="G832">
            <v>1214</v>
          </cell>
          <cell r="H832">
            <v>1214</v>
          </cell>
          <cell r="I832">
            <v>1214</v>
          </cell>
          <cell r="J832">
            <v>1214</v>
          </cell>
          <cell r="K832">
            <v>1214</v>
          </cell>
          <cell r="L832">
            <v>1214</v>
          </cell>
          <cell r="M832">
            <v>1214</v>
          </cell>
          <cell r="N832">
            <v>1214</v>
          </cell>
          <cell r="O832">
            <v>1214</v>
          </cell>
          <cell r="P832">
            <v>1214</v>
          </cell>
          <cell r="Q832">
            <v>1216</v>
          </cell>
        </row>
        <row r="833">
          <cell r="B833" t="str">
            <v>30401042306</v>
          </cell>
          <cell r="C833" t="str">
            <v>30401</v>
          </cell>
          <cell r="D833">
            <v>2306</v>
          </cell>
          <cell r="E833">
            <v>86800</v>
          </cell>
          <cell r="F833">
            <v>7233</v>
          </cell>
          <cell r="G833">
            <v>7233</v>
          </cell>
          <cell r="H833">
            <v>7233</v>
          </cell>
          <cell r="I833">
            <v>7233</v>
          </cell>
          <cell r="J833">
            <v>7233</v>
          </cell>
          <cell r="K833">
            <v>7233</v>
          </cell>
          <cell r="L833">
            <v>7233</v>
          </cell>
          <cell r="M833">
            <v>7233</v>
          </cell>
          <cell r="N833">
            <v>7233</v>
          </cell>
          <cell r="O833">
            <v>7233</v>
          </cell>
          <cell r="P833">
            <v>7233</v>
          </cell>
          <cell r="Q833">
            <v>7237</v>
          </cell>
        </row>
        <row r="834">
          <cell r="B834" t="str">
            <v>30401042701</v>
          </cell>
          <cell r="C834" t="str">
            <v>30401</v>
          </cell>
          <cell r="D834">
            <v>2701</v>
          </cell>
          <cell r="E834">
            <v>37000</v>
          </cell>
          <cell r="F834">
            <v>3083</v>
          </cell>
          <cell r="G834">
            <v>3083</v>
          </cell>
          <cell r="H834">
            <v>3083</v>
          </cell>
          <cell r="I834">
            <v>3083</v>
          </cell>
          <cell r="J834">
            <v>3083</v>
          </cell>
          <cell r="K834">
            <v>3083</v>
          </cell>
          <cell r="L834">
            <v>3083</v>
          </cell>
          <cell r="M834">
            <v>3083</v>
          </cell>
          <cell r="N834">
            <v>3083</v>
          </cell>
          <cell r="O834">
            <v>3083</v>
          </cell>
          <cell r="P834">
            <v>3083</v>
          </cell>
          <cell r="Q834">
            <v>3087</v>
          </cell>
        </row>
        <row r="835">
          <cell r="B835" t="str">
            <v>30401042702</v>
          </cell>
          <cell r="C835" t="str">
            <v>30401</v>
          </cell>
          <cell r="D835">
            <v>2702</v>
          </cell>
          <cell r="E835">
            <v>76600</v>
          </cell>
          <cell r="F835">
            <v>6383</v>
          </cell>
          <cell r="G835">
            <v>6383</v>
          </cell>
          <cell r="H835">
            <v>6383</v>
          </cell>
          <cell r="I835">
            <v>6383</v>
          </cell>
          <cell r="J835">
            <v>6383</v>
          </cell>
          <cell r="K835">
            <v>6383</v>
          </cell>
          <cell r="L835">
            <v>6383</v>
          </cell>
          <cell r="M835">
            <v>6383</v>
          </cell>
          <cell r="N835">
            <v>6383</v>
          </cell>
          <cell r="O835">
            <v>6383</v>
          </cell>
          <cell r="P835">
            <v>6383</v>
          </cell>
          <cell r="Q835">
            <v>6387</v>
          </cell>
        </row>
        <row r="836">
          <cell r="B836" t="str">
            <v>30401042705</v>
          </cell>
          <cell r="C836" t="str">
            <v>30401</v>
          </cell>
          <cell r="D836">
            <v>2705</v>
          </cell>
          <cell r="E836">
            <v>4010300</v>
          </cell>
          <cell r="F836">
            <v>334192</v>
          </cell>
          <cell r="G836">
            <v>334192</v>
          </cell>
          <cell r="H836">
            <v>334192</v>
          </cell>
          <cell r="I836">
            <v>334192</v>
          </cell>
          <cell r="J836">
            <v>334192</v>
          </cell>
          <cell r="K836">
            <v>334192</v>
          </cell>
          <cell r="L836">
            <v>334192</v>
          </cell>
          <cell r="M836">
            <v>334192</v>
          </cell>
          <cell r="N836">
            <v>334192</v>
          </cell>
          <cell r="O836">
            <v>334192</v>
          </cell>
          <cell r="P836">
            <v>334192</v>
          </cell>
          <cell r="Q836">
            <v>334188</v>
          </cell>
        </row>
        <row r="837">
          <cell r="B837" t="str">
            <v>30401042900</v>
          </cell>
          <cell r="C837" t="str">
            <v>30401</v>
          </cell>
          <cell r="D837">
            <v>2900</v>
          </cell>
          <cell r="E837">
            <v>136300</v>
          </cell>
          <cell r="F837">
            <v>11358</v>
          </cell>
          <cell r="G837">
            <v>11358</v>
          </cell>
          <cell r="H837">
            <v>11358</v>
          </cell>
          <cell r="I837">
            <v>11358</v>
          </cell>
          <cell r="J837">
            <v>11358</v>
          </cell>
          <cell r="K837">
            <v>11358</v>
          </cell>
          <cell r="L837">
            <v>11358</v>
          </cell>
          <cell r="M837">
            <v>11358</v>
          </cell>
          <cell r="N837">
            <v>11358</v>
          </cell>
          <cell r="O837">
            <v>11358</v>
          </cell>
          <cell r="P837">
            <v>11358</v>
          </cell>
          <cell r="Q837">
            <v>11362</v>
          </cell>
        </row>
        <row r="838">
          <cell r="B838" t="str">
            <v>30401042904</v>
          </cell>
          <cell r="C838" t="str">
            <v>30401</v>
          </cell>
          <cell r="D838">
            <v>2904</v>
          </cell>
          <cell r="E838">
            <v>282500</v>
          </cell>
          <cell r="F838">
            <v>23542</v>
          </cell>
          <cell r="G838">
            <v>23542</v>
          </cell>
          <cell r="H838">
            <v>23542</v>
          </cell>
          <cell r="I838">
            <v>23542</v>
          </cell>
          <cell r="J838">
            <v>23542</v>
          </cell>
          <cell r="K838">
            <v>23542</v>
          </cell>
          <cell r="L838">
            <v>23542</v>
          </cell>
          <cell r="M838">
            <v>23542</v>
          </cell>
          <cell r="N838">
            <v>23542</v>
          </cell>
          <cell r="O838">
            <v>23542</v>
          </cell>
          <cell r="P838">
            <v>23542</v>
          </cell>
          <cell r="Q838">
            <v>23538</v>
          </cell>
        </row>
        <row r="839">
          <cell r="B839" t="str">
            <v>30401042907</v>
          </cell>
          <cell r="C839" t="str">
            <v>30401</v>
          </cell>
          <cell r="D839">
            <v>2907</v>
          </cell>
          <cell r="E839">
            <v>185600</v>
          </cell>
          <cell r="F839">
            <v>15467</v>
          </cell>
          <cell r="G839">
            <v>15467</v>
          </cell>
          <cell r="H839">
            <v>15467</v>
          </cell>
          <cell r="I839">
            <v>15467</v>
          </cell>
          <cell r="J839">
            <v>15467</v>
          </cell>
          <cell r="K839">
            <v>15467</v>
          </cell>
          <cell r="L839">
            <v>15467</v>
          </cell>
          <cell r="M839">
            <v>15467</v>
          </cell>
          <cell r="N839">
            <v>15467</v>
          </cell>
          <cell r="O839">
            <v>15467</v>
          </cell>
          <cell r="P839">
            <v>15467</v>
          </cell>
          <cell r="Q839">
            <v>15463</v>
          </cell>
        </row>
        <row r="840">
          <cell r="B840" t="str">
            <v>30401042908</v>
          </cell>
          <cell r="C840" t="str">
            <v>30401</v>
          </cell>
          <cell r="D840">
            <v>2908</v>
          </cell>
          <cell r="E840">
            <v>2100</v>
          </cell>
          <cell r="F840">
            <v>175</v>
          </cell>
          <cell r="G840">
            <v>175</v>
          </cell>
          <cell r="H840">
            <v>175</v>
          </cell>
          <cell r="I840">
            <v>175</v>
          </cell>
          <cell r="J840">
            <v>175</v>
          </cell>
          <cell r="K840">
            <v>175</v>
          </cell>
          <cell r="L840">
            <v>175</v>
          </cell>
          <cell r="M840">
            <v>175</v>
          </cell>
          <cell r="N840">
            <v>175</v>
          </cell>
          <cell r="O840">
            <v>175</v>
          </cell>
          <cell r="P840">
            <v>175</v>
          </cell>
          <cell r="Q840">
            <v>175</v>
          </cell>
        </row>
        <row r="841">
          <cell r="B841" t="str">
            <v>30401043101</v>
          </cell>
          <cell r="C841" t="str">
            <v>30401</v>
          </cell>
          <cell r="D841">
            <v>3101</v>
          </cell>
          <cell r="E841">
            <v>322700</v>
          </cell>
          <cell r="F841">
            <v>26892</v>
          </cell>
          <cell r="G841">
            <v>26892</v>
          </cell>
          <cell r="H841">
            <v>26892</v>
          </cell>
          <cell r="I841">
            <v>26892</v>
          </cell>
          <cell r="J841">
            <v>26892</v>
          </cell>
          <cell r="K841">
            <v>26892</v>
          </cell>
          <cell r="L841">
            <v>26892</v>
          </cell>
          <cell r="M841">
            <v>26892</v>
          </cell>
          <cell r="N841">
            <v>26892</v>
          </cell>
          <cell r="O841">
            <v>26892</v>
          </cell>
          <cell r="P841">
            <v>26892</v>
          </cell>
          <cell r="Q841">
            <v>26888</v>
          </cell>
        </row>
        <row r="842">
          <cell r="B842" t="str">
            <v>30401043103</v>
          </cell>
          <cell r="C842" t="str">
            <v>30401</v>
          </cell>
          <cell r="D842">
            <v>3103</v>
          </cell>
          <cell r="E842">
            <v>3088600</v>
          </cell>
          <cell r="F842">
            <v>257383</v>
          </cell>
          <cell r="G842">
            <v>257383</v>
          </cell>
          <cell r="H842">
            <v>257383</v>
          </cell>
          <cell r="I842">
            <v>257383</v>
          </cell>
          <cell r="J842">
            <v>257383</v>
          </cell>
          <cell r="K842">
            <v>257383</v>
          </cell>
          <cell r="L842">
            <v>257383</v>
          </cell>
          <cell r="M842">
            <v>257383</v>
          </cell>
          <cell r="N842">
            <v>257383</v>
          </cell>
          <cell r="O842">
            <v>257383</v>
          </cell>
          <cell r="P842">
            <v>257383</v>
          </cell>
          <cell r="Q842">
            <v>257387</v>
          </cell>
        </row>
        <row r="843">
          <cell r="B843" t="str">
            <v>30401043106</v>
          </cell>
          <cell r="C843" t="str">
            <v>30401</v>
          </cell>
          <cell r="D843">
            <v>3106</v>
          </cell>
          <cell r="E843">
            <v>9200</v>
          </cell>
          <cell r="F843">
            <v>767</v>
          </cell>
          <cell r="G843">
            <v>767</v>
          </cell>
          <cell r="H843">
            <v>767</v>
          </cell>
          <cell r="I843">
            <v>767</v>
          </cell>
          <cell r="J843">
            <v>767</v>
          </cell>
          <cell r="K843">
            <v>767</v>
          </cell>
          <cell r="L843">
            <v>767</v>
          </cell>
          <cell r="M843">
            <v>767</v>
          </cell>
          <cell r="N843">
            <v>767</v>
          </cell>
          <cell r="O843">
            <v>767</v>
          </cell>
          <cell r="P843">
            <v>767</v>
          </cell>
          <cell r="Q843">
            <v>763</v>
          </cell>
        </row>
        <row r="844">
          <cell r="B844" t="str">
            <v>30401043302</v>
          </cell>
          <cell r="C844" t="str">
            <v>30401</v>
          </cell>
          <cell r="D844">
            <v>3302</v>
          </cell>
          <cell r="E844">
            <v>28500</v>
          </cell>
          <cell r="F844">
            <v>2375</v>
          </cell>
          <cell r="G844">
            <v>2375</v>
          </cell>
          <cell r="H844">
            <v>2375</v>
          </cell>
          <cell r="I844">
            <v>2375</v>
          </cell>
          <cell r="J844">
            <v>2375</v>
          </cell>
          <cell r="K844">
            <v>2375</v>
          </cell>
          <cell r="L844">
            <v>2375</v>
          </cell>
          <cell r="M844">
            <v>2375</v>
          </cell>
          <cell r="N844">
            <v>2375</v>
          </cell>
          <cell r="O844">
            <v>2375</v>
          </cell>
          <cell r="P844">
            <v>2375</v>
          </cell>
          <cell r="Q844">
            <v>2375</v>
          </cell>
        </row>
        <row r="845">
          <cell r="B845" t="str">
            <v>30401043303</v>
          </cell>
          <cell r="C845" t="str">
            <v>30401</v>
          </cell>
          <cell r="D845">
            <v>3303</v>
          </cell>
          <cell r="E845">
            <v>25700</v>
          </cell>
          <cell r="F845">
            <v>2142</v>
          </cell>
          <cell r="G845">
            <v>2142</v>
          </cell>
          <cell r="H845">
            <v>2142</v>
          </cell>
          <cell r="I845">
            <v>2142</v>
          </cell>
          <cell r="J845">
            <v>2142</v>
          </cell>
          <cell r="K845">
            <v>2142</v>
          </cell>
          <cell r="L845">
            <v>2142</v>
          </cell>
          <cell r="M845">
            <v>2142</v>
          </cell>
          <cell r="N845">
            <v>2142</v>
          </cell>
          <cell r="O845">
            <v>2142</v>
          </cell>
          <cell r="P845">
            <v>2142</v>
          </cell>
          <cell r="Q845">
            <v>2138</v>
          </cell>
        </row>
        <row r="846">
          <cell r="B846" t="str">
            <v>30402041302</v>
          </cell>
          <cell r="C846" t="str">
            <v>30402</v>
          </cell>
          <cell r="D846">
            <v>1302</v>
          </cell>
          <cell r="E846">
            <v>89700</v>
          </cell>
          <cell r="F846">
            <v>7475</v>
          </cell>
          <cell r="G846">
            <v>7475</v>
          </cell>
          <cell r="H846">
            <v>7475</v>
          </cell>
          <cell r="I846">
            <v>7475</v>
          </cell>
          <cell r="J846">
            <v>7475</v>
          </cell>
          <cell r="K846">
            <v>7475</v>
          </cell>
          <cell r="L846">
            <v>7475</v>
          </cell>
          <cell r="M846">
            <v>7475</v>
          </cell>
          <cell r="N846">
            <v>7475</v>
          </cell>
          <cell r="O846">
            <v>7475</v>
          </cell>
          <cell r="P846">
            <v>7475</v>
          </cell>
          <cell r="Q846">
            <v>7475</v>
          </cell>
        </row>
        <row r="847">
          <cell r="B847" t="str">
            <v>30402041401</v>
          </cell>
          <cell r="C847" t="str">
            <v>30402</v>
          </cell>
          <cell r="D847">
            <v>1401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</row>
        <row r="848">
          <cell r="B848" t="str">
            <v>30402041402</v>
          </cell>
          <cell r="C848" t="str">
            <v>30402</v>
          </cell>
          <cell r="D848">
            <v>1402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</row>
        <row r="849">
          <cell r="B849" t="str">
            <v>30402042103</v>
          </cell>
          <cell r="C849" t="str">
            <v>30402</v>
          </cell>
          <cell r="D849">
            <v>2103</v>
          </cell>
          <cell r="E849">
            <v>7100</v>
          </cell>
          <cell r="F849">
            <v>592</v>
          </cell>
          <cell r="G849">
            <v>592</v>
          </cell>
          <cell r="H849">
            <v>592</v>
          </cell>
          <cell r="I849">
            <v>592</v>
          </cell>
          <cell r="J849">
            <v>592</v>
          </cell>
          <cell r="K849">
            <v>592</v>
          </cell>
          <cell r="L849">
            <v>592</v>
          </cell>
          <cell r="M849">
            <v>592</v>
          </cell>
          <cell r="N849">
            <v>592</v>
          </cell>
          <cell r="O849">
            <v>592</v>
          </cell>
          <cell r="P849">
            <v>592</v>
          </cell>
          <cell r="Q849">
            <v>588</v>
          </cell>
        </row>
        <row r="850">
          <cell r="B850" t="str">
            <v>30402042201</v>
          </cell>
          <cell r="C850" t="str">
            <v>30402</v>
          </cell>
          <cell r="D850">
            <v>2201</v>
          </cell>
          <cell r="E850">
            <v>1900</v>
          </cell>
          <cell r="F850">
            <v>158</v>
          </cell>
          <cell r="G850">
            <v>158</v>
          </cell>
          <cell r="H850">
            <v>158</v>
          </cell>
          <cell r="I850">
            <v>158</v>
          </cell>
          <cell r="J850">
            <v>158</v>
          </cell>
          <cell r="K850">
            <v>158</v>
          </cell>
          <cell r="L850">
            <v>158</v>
          </cell>
          <cell r="M850">
            <v>158</v>
          </cell>
          <cell r="N850">
            <v>158</v>
          </cell>
          <cell r="O850">
            <v>158</v>
          </cell>
          <cell r="P850">
            <v>158</v>
          </cell>
          <cell r="Q850">
            <v>162</v>
          </cell>
        </row>
        <row r="851">
          <cell r="B851" t="str">
            <v>30402042202</v>
          </cell>
          <cell r="C851" t="str">
            <v>30402</v>
          </cell>
          <cell r="D851">
            <v>2202</v>
          </cell>
          <cell r="E851">
            <v>31184</v>
          </cell>
          <cell r="F851">
            <v>2598</v>
          </cell>
          <cell r="G851">
            <v>2598</v>
          </cell>
          <cell r="H851">
            <v>2598</v>
          </cell>
          <cell r="I851">
            <v>2598</v>
          </cell>
          <cell r="J851">
            <v>2598</v>
          </cell>
          <cell r="K851">
            <v>2598</v>
          </cell>
          <cell r="L851">
            <v>2598</v>
          </cell>
          <cell r="M851">
            <v>2598</v>
          </cell>
          <cell r="N851">
            <v>2598</v>
          </cell>
          <cell r="O851">
            <v>2598</v>
          </cell>
          <cell r="P851">
            <v>2598</v>
          </cell>
          <cell r="Q851">
            <v>2606</v>
          </cell>
        </row>
        <row r="852">
          <cell r="B852" t="str">
            <v>30402042207</v>
          </cell>
          <cell r="C852" t="str">
            <v>30402</v>
          </cell>
          <cell r="D852">
            <v>2207</v>
          </cell>
          <cell r="E852">
            <v>42943</v>
          </cell>
          <cell r="F852">
            <v>3578</v>
          </cell>
          <cell r="G852">
            <v>3578</v>
          </cell>
          <cell r="H852">
            <v>3578</v>
          </cell>
          <cell r="I852">
            <v>3578</v>
          </cell>
          <cell r="J852">
            <v>3578</v>
          </cell>
          <cell r="K852">
            <v>3578</v>
          </cell>
          <cell r="L852">
            <v>3578</v>
          </cell>
          <cell r="M852">
            <v>3578</v>
          </cell>
          <cell r="N852">
            <v>3578</v>
          </cell>
          <cell r="O852">
            <v>3578</v>
          </cell>
          <cell r="P852">
            <v>3578</v>
          </cell>
          <cell r="Q852">
            <v>3585</v>
          </cell>
        </row>
        <row r="853">
          <cell r="B853" t="str">
            <v>30402042208</v>
          </cell>
          <cell r="C853" t="str">
            <v>30402</v>
          </cell>
          <cell r="D853">
            <v>2208</v>
          </cell>
          <cell r="E853">
            <v>3673</v>
          </cell>
          <cell r="F853">
            <v>306</v>
          </cell>
          <cell r="G853">
            <v>306</v>
          </cell>
          <cell r="H853">
            <v>306</v>
          </cell>
          <cell r="I853">
            <v>306</v>
          </cell>
          <cell r="J853">
            <v>306</v>
          </cell>
          <cell r="K853">
            <v>306</v>
          </cell>
          <cell r="L853">
            <v>306</v>
          </cell>
          <cell r="M853">
            <v>306</v>
          </cell>
          <cell r="N853">
            <v>306</v>
          </cell>
          <cell r="O853">
            <v>306</v>
          </cell>
          <cell r="P853">
            <v>306</v>
          </cell>
          <cell r="Q853">
            <v>307</v>
          </cell>
        </row>
        <row r="854">
          <cell r="B854" t="str">
            <v>30402042306</v>
          </cell>
          <cell r="C854" t="str">
            <v>30402</v>
          </cell>
          <cell r="D854">
            <v>2306</v>
          </cell>
          <cell r="E854">
            <v>70000</v>
          </cell>
          <cell r="F854">
            <v>5833</v>
          </cell>
          <cell r="G854">
            <v>5833</v>
          </cell>
          <cell r="H854">
            <v>5833</v>
          </cell>
          <cell r="I854">
            <v>5833</v>
          </cell>
          <cell r="J854">
            <v>5833</v>
          </cell>
          <cell r="K854">
            <v>5833</v>
          </cell>
          <cell r="L854">
            <v>5833</v>
          </cell>
          <cell r="M854">
            <v>5833</v>
          </cell>
          <cell r="N854">
            <v>5833</v>
          </cell>
          <cell r="O854">
            <v>5833</v>
          </cell>
          <cell r="P854">
            <v>5833</v>
          </cell>
          <cell r="Q854">
            <v>5837</v>
          </cell>
        </row>
        <row r="855">
          <cell r="B855" t="str">
            <v>30402042701</v>
          </cell>
          <cell r="C855" t="str">
            <v>30402</v>
          </cell>
          <cell r="D855">
            <v>2701</v>
          </cell>
          <cell r="E855">
            <v>25800</v>
          </cell>
          <cell r="F855">
            <v>2150</v>
          </cell>
          <cell r="G855">
            <v>2150</v>
          </cell>
          <cell r="H855">
            <v>2150</v>
          </cell>
          <cell r="I855">
            <v>2150</v>
          </cell>
          <cell r="J855">
            <v>2150</v>
          </cell>
          <cell r="K855">
            <v>2150</v>
          </cell>
          <cell r="L855">
            <v>2150</v>
          </cell>
          <cell r="M855">
            <v>2150</v>
          </cell>
          <cell r="N855">
            <v>2150</v>
          </cell>
          <cell r="O855">
            <v>2150</v>
          </cell>
          <cell r="P855">
            <v>2150</v>
          </cell>
          <cell r="Q855">
            <v>2150</v>
          </cell>
        </row>
        <row r="856">
          <cell r="B856" t="str">
            <v>30402042702</v>
          </cell>
          <cell r="C856" t="str">
            <v>30402</v>
          </cell>
          <cell r="D856">
            <v>2702</v>
          </cell>
          <cell r="E856">
            <v>3500</v>
          </cell>
          <cell r="F856">
            <v>292</v>
          </cell>
          <cell r="G856">
            <v>292</v>
          </cell>
          <cell r="H856">
            <v>292</v>
          </cell>
          <cell r="I856">
            <v>292</v>
          </cell>
          <cell r="J856">
            <v>292</v>
          </cell>
          <cell r="K856">
            <v>292</v>
          </cell>
          <cell r="L856">
            <v>292</v>
          </cell>
          <cell r="M856">
            <v>292</v>
          </cell>
          <cell r="N856">
            <v>292</v>
          </cell>
          <cell r="O856">
            <v>292</v>
          </cell>
          <cell r="P856">
            <v>292</v>
          </cell>
          <cell r="Q856">
            <v>288</v>
          </cell>
        </row>
        <row r="857">
          <cell r="B857" t="str">
            <v>30402042705</v>
          </cell>
          <cell r="C857" t="str">
            <v>30402</v>
          </cell>
          <cell r="D857">
            <v>2705</v>
          </cell>
          <cell r="E857">
            <v>7600</v>
          </cell>
          <cell r="F857">
            <v>633</v>
          </cell>
          <cell r="G857">
            <v>633</v>
          </cell>
          <cell r="H857">
            <v>633</v>
          </cell>
          <cell r="I857">
            <v>633</v>
          </cell>
          <cell r="J857">
            <v>633</v>
          </cell>
          <cell r="K857">
            <v>633</v>
          </cell>
          <cell r="L857">
            <v>633</v>
          </cell>
          <cell r="M857">
            <v>633</v>
          </cell>
          <cell r="N857">
            <v>633</v>
          </cell>
          <cell r="O857">
            <v>633</v>
          </cell>
          <cell r="P857">
            <v>633</v>
          </cell>
          <cell r="Q857">
            <v>637</v>
          </cell>
        </row>
        <row r="858">
          <cell r="B858" t="str">
            <v>30402042800</v>
          </cell>
          <cell r="C858" t="str">
            <v>30402</v>
          </cell>
          <cell r="D858">
            <v>2800</v>
          </cell>
          <cell r="E858">
            <v>10100</v>
          </cell>
          <cell r="F858">
            <v>842</v>
          </cell>
          <cell r="G858">
            <v>842</v>
          </cell>
          <cell r="H858">
            <v>842</v>
          </cell>
          <cell r="I858">
            <v>842</v>
          </cell>
          <cell r="J858">
            <v>842</v>
          </cell>
          <cell r="K858">
            <v>842</v>
          </cell>
          <cell r="L858">
            <v>842</v>
          </cell>
          <cell r="M858">
            <v>842</v>
          </cell>
          <cell r="N858">
            <v>842</v>
          </cell>
          <cell r="O858">
            <v>842</v>
          </cell>
          <cell r="P858">
            <v>842</v>
          </cell>
          <cell r="Q858">
            <v>838</v>
          </cell>
        </row>
        <row r="859">
          <cell r="B859" t="str">
            <v>30402042900</v>
          </cell>
          <cell r="C859" t="str">
            <v>30402</v>
          </cell>
          <cell r="D859">
            <v>2900</v>
          </cell>
          <cell r="E859">
            <v>21700</v>
          </cell>
          <cell r="F859">
            <v>1808</v>
          </cell>
          <cell r="G859">
            <v>1808</v>
          </cell>
          <cell r="H859">
            <v>1808</v>
          </cell>
          <cell r="I859">
            <v>1808</v>
          </cell>
          <cell r="J859">
            <v>1808</v>
          </cell>
          <cell r="K859">
            <v>1808</v>
          </cell>
          <cell r="L859">
            <v>1808</v>
          </cell>
          <cell r="M859">
            <v>1808</v>
          </cell>
          <cell r="N859">
            <v>1808</v>
          </cell>
          <cell r="O859">
            <v>1808</v>
          </cell>
          <cell r="P859">
            <v>1808</v>
          </cell>
          <cell r="Q859">
            <v>1812</v>
          </cell>
        </row>
        <row r="860">
          <cell r="B860" t="str">
            <v>30402042907</v>
          </cell>
          <cell r="C860" t="str">
            <v>30402</v>
          </cell>
          <cell r="D860">
            <v>2907</v>
          </cell>
          <cell r="E860">
            <v>520100</v>
          </cell>
          <cell r="F860">
            <v>43342</v>
          </cell>
          <cell r="G860">
            <v>43342</v>
          </cell>
          <cell r="H860">
            <v>43342</v>
          </cell>
          <cell r="I860">
            <v>43342</v>
          </cell>
          <cell r="J860">
            <v>43342</v>
          </cell>
          <cell r="K860">
            <v>43342</v>
          </cell>
          <cell r="L860">
            <v>43342</v>
          </cell>
          <cell r="M860">
            <v>43342</v>
          </cell>
          <cell r="N860">
            <v>43342</v>
          </cell>
          <cell r="O860">
            <v>43342</v>
          </cell>
          <cell r="P860">
            <v>43342</v>
          </cell>
          <cell r="Q860">
            <v>43338</v>
          </cell>
        </row>
        <row r="861">
          <cell r="B861" t="str">
            <v>30402042908</v>
          </cell>
          <cell r="C861" t="str">
            <v>30402</v>
          </cell>
          <cell r="D861">
            <v>2908</v>
          </cell>
          <cell r="E861">
            <v>22800</v>
          </cell>
          <cell r="F861">
            <v>1900</v>
          </cell>
          <cell r="G861">
            <v>1900</v>
          </cell>
          <cell r="H861">
            <v>1900</v>
          </cell>
          <cell r="I861">
            <v>1900</v>
          </cell>
          <cell r="J861">
            <v>1900</v>
          </cell>
          <cell r="K861">
            <v>1900</v>
          </cell>
          <cell r="L861">
            <v>1900</v>
          </cell>
          <cell r="M861">
            <v>1900</v>
          </cell>
          <cell r="N861">
            <v>1900</v>
          </cell>
          <cell r="O861">
            <v>1900</v>
          </cell>
          <cell r="P861">
            <v>1900</v>
          </cell>
          <cell r="Q861">
            <v>1900</v>
          </cell>
        </row>
        <row r="862">
          <cell r="B862" t="str">
            <v>30402042925</v>
          </cell>
          <cell r="C862" t="str">
            <v>30402</v>
          </cell>
          <cell r="D862">
            <v>2925</v>
          </cell>
          <cell r="E862">
            <v>18100</v>
          </cell>
          <cell r="F862">
            <v>1508</v>
          </cell>
          <cell r="G862">
            <v>1508</v>
          </cell>
          <cell r="H862">
            <v>1508</v>
          </cell>
          <cell r="I862">
            <v>1508</v>
          </cell>
          <cell r="J862">
            <v>1508</v>
          </cell>
          <cell r="K862">
            <v>1508</v>
          </cell>
          <cell r="L862">
            <v>1508</v>
          </cell>
          <cell r="M862">
            <v>1508</v>
          </cell>
          <cell r="N862">
            <v>1508</v>
          </cell>
          <cell r="O862">
            <v>1508</v>
          </cell>
          <cell r="P862">
            <v>1508</v>
          </cell>
          <cell r="Q862">
            <v>1512</v>
          </cell>
        </row>
        <row r="863">
          <cell r="B863" t="str">
            <v>30402043101</v>
          </cell>
          <cell r="C863" t="str">
            <v>30402</v>
          </cell>
          <cell r="D863">
            <v>3101</v>
          </cell>
          <cell r="E863">
            <v>24150</v>
          </cell>
          <cell r="F863">
            <v>2013</v>
          </cell>
          <cell r="G863">
            <v>2013</v>
          </cell>
          <cell r="H863">
            <v>2013</v>
          </cell>
          <cell r="I863">
            <v>2013</v>
          </cell>
          <cell r="J863">
            <v>2013</v>
          </cell>
          <cell r="K863">
            <v>2013</v>
          </cell>
          <cell r="L863">
            <v>2013</v>
          </cell>
          <cell r="M863">
            <v>2013</v>
          </cell>
          <cell r="N863">
            <v>2013</v>
          </cell>
          <cell r="O863">
            <v>2013</v>
          </cell>
          <cell r="P863">
            <v>2013</v>
          </cell>
          <cell r="Q863">
            <v>2007</v>
          </cell>
        </row>
        <row r="864">
          <cell r="B864" t="str">
            <v>30402043103</v>
          </cell>
          <cell r="C864" t="str">
            <v>30402</v>
          </cell>
          <cell r="D864">
            <v>3103</v>
          </cell>
          <cell r="E864">
            <v>15100</v>
          </cell>
          <cell r="F864">
            <v>1258</v>
          </cell>
          <cell r="G864">
            <v>1258</v>
          </cell>
          <cell r="H864">
            <v>1258</v>
          </cell>
          <cell r="I864">
            <v>1258</v>
          </cell>
          <cell r="J864">
            <v>1258</v>
          </cell>
          <cell r="K864">
            <v>1258</v>
          </cell>
          <cell r="L864">
            <v>1258</v>
          </cell>
          <cell r="M864">
            <v>1258</v>
          </cell>
          <cell r="N864">
            <v>1258</v>
          </cell>
          <cell r="O864">
            <v>1258</v>
          </cell>
          <cell r="P864">
            <v>1258</v>
          </cell>
          <cell r="Q864">
            <v>1262</v>
          </cell>
        </row>
        <row r="865">
          <cell r="B865" t="str">
            <v>30402043106</v>
          </cell>
          <cell r="C865" t="str">
            <v>30402</v>
          </cell>
          <cell r="D865">
            <v>3106</v>
          </cell>
          <cell r="E865">
            <v>4700</v>
          </cell>
          <cell r="F865">
            <v>392</v>
          </cell>
          <cell r="G865">
            <v>392</v>
          </cell>
          <cell r="H865">
            <v>392</v>
          </cell>
          <cell r="I865">
            <v>392</v>
          </cell>
          <cell r="J865">
            <v>392</v>
          </cell>
          <cell r="K865">
            <v>392</v>
          </cell>
          <cell r="L865">
            <v>392</v>
          </cell>
          <cell r="M865">
            <v>392</v>
          </cell>
          <cell r="N865">
            <v>392</v>
          </cell>
          <cell r="O865">
            <v>392</v>
          </cell>
          <cell r="P865">
            <v>392</v>
          </cell>
          <cell r="Q865">
            <v>388</v>
          </cell>
        </row>
        <row r="866">
          <cell r="B866" t="str">
            <v>30402043302</v>
          </cell>
          <cell r="C866" t="str">
            <v>30402</v>
          </cell>
          <cell r="D866">
            <v>3302</v>
          </cell>
          <cell r="E866">
            <v>53700</v>
          </cell>
          <cell r="F866">
            <v>4475</v>
          </cell>
          <cell r="G866">
            <v>4475</v>
          </cell>
          <cell r="H866">
            <v>4475</v>
          </cell>
          <cell r="I866">
            <v>4475</v>
          </cell>
          <cell r="J866">
            <v>4475</v>
          </cell>
          <cell r="K866">
            <v>4475</v>
          </cell>
          <cell r="L866">
            <v>4475</v>
          </cell>
          <cell r="M866">
            <v>4475</v>
          </cell>
          <cell r="N866">
            <v>4475</v>
          </cell>
          <cell r="O866">
            <v>4475</v>
          </cell>
          <cell r="P866">
            <v>4475</v>
          </cell>
          <cell r="Q866">
            <v>4475</v>
          </cell>
        </row>
        <row r="867">
          <cell r="B867" t="str">
            <v>30402043303</v>
          </cell>
          <cell r="C867" t="str">
            <v>30402</v>
          </cell>
          <cell r="D867">
            <v>3303</v>
          </cell>
          <cell r="E867">
            <v>6050</v>
          </cell>
          <cell r="F867">
            <v>504</v>
          </cell>
          <cell r="G867">
            <v>504</v>
          </cell>
          <cell r="H867">
            <v>504</v>
          </cell>
          <cell r="I867">
            <v>504</v>
          </cell>
          <cell r="J867">
            <v>504</v>
          </cell>
          <cell r="K867">
            <v>504</v>
          </cell>
          <cell r="L867">
            <v>504</v>
          </cell>
          <cell r="M867">
            <v>504</v>
          </cell>
          <cell r="N867">
            <v>504</v>
          </cell>
          <cell r="O867">
            <v>504</v>
          </cell>
          <cell r="P867">
            <v>504</v>
          </cell>
          <cell r="Q867">
            <v>506</v>
          </cell>
        </row>
        <row r="868">
          <cell r="B868" t="str">
            <v>30403042103</v>
          </cell>
          <cell r="C868" t="str">
            <v>30403</v>
          </cell>
          <cell r="D868">
            <v>2103</v>
          </cell>
          <cell r="E868">
            <v>15486</v>
          </cell>
          <cell r="F868">
            <v>1291</v>
          </cell>
          <cell r="G868">
            <v>1291</v>
          </cell>
          <cell r="H868">
            <v>1291</v>
          </cell>
          <cell r="I868">
            <v>1291</v>
          </cell>
          <cell r="J868">
            <v>1291</v>
          </cell>
          <cell r="K868">
            <v>1291</v>
          </cell>
          <cell r="L868">
            <v>1291</v>
          </cell>
          <cell r="M868">
            <v>1291</v>
          </cell>
          <cell r="N868">
            <v>1291</v>
          </cell>
          <cell r="O868">
            <v>1291</v>
          </cell>
          <cell r="P868">
            <v>1291</v>
          </cell>
          <cell r="Q868">
            <v>1285</v>
          </cell>
        </row>
        <row r="869">
          <cell r="B869" t="str">
            <v>30403042201</v>
          </cell>
          <cell r="C869" t="str">
            <v>30403</v>
          </cell>
          <cell r="D869">
            <v>2201</v>
          </cell>
          <cell r="E869">
            <v>2140</v>
          </cell>
          <cell r="F869">
            <v>178</v>
          </cell>
          <cell r="G869">
            <v>178</v>
          </cell>
          <cell r="H869">
            <v>178</v>
          </cell>
          <cell r="I869">
            <v>178</v>
          </cell>
          <cell r="J869">
            <v>178</v>
          </cell>
          <cell r="K869">
            <v>178</v>
          </cell>
          <cell r="L869">
            <v>178</v>
          </cell>
          <cell r="M869">
            <v>178</v>
          </cell>
          <cell r="N869">
            <v>178</v>
          </cell>
          <cell r="O869">
            <v>178</v>
          </cell>
          <cell r="P869">
            <v>178</v>
          </cell>
          <cell r="Q869">
            <v>182</v>
          </cell>
        </row>
        <row r="870">
          <cell r="B870" t="str">
            <v>30403042202</v>
          </cell>
          <cell r="C870" t="str">
            <v>30403</v>
          </cell>
          <cell r="D870">
            <v>2202</v>
          </cell>
          <cell r="E870">
            <v>13739</v>
          </cell>
          <cell r="F870">
            <v>1145</v>
          </cell>
          <cell r="G870">
            <v>1145</v>
          </cell>
          <cell r="H870">
            <v>1145</v>
          </cell>
          <cell r="I870">
            <v>1145</v>
          </cell>
          <cell r="J870">
            <v>1145</v>
          </cell>
          <cell r="K870">
            <v>1145</v>
          </cell>
          <cell r="L870">
            <v>1145</v>
          </cell>
          <cell r="M870">
            <v>1145</v>
          </cell>
          <cell r="N870">
            <v>1145</v>
          </cell>
          <cell r="O870">
            <v>1145</v>
          </cell>
          <cell r="P870">
            <v>1145</v>
          </cell>
          <cell r="Q870">
            <v>1144</v>
          </cell>
        </row>
        <row r="871">
          <cell r="B871" t="str">
            <v>30403042207</v>
          </cell>
          <cell r="C871" t="str">
            <v>30403</v>
          </cell>
          <cell r="D871">
            <v>2207</v>
          </cell>
          <cell r="E871">
            <v>24643</v>
          </cell>
          <cell r="F871">
            <v>2054</v>
          </cell>
          <cell r="G871">
            <v>2054</v>
          </cell>
          <cell r="H871">
            <v>2054</v>
          </cell>
          <cell r="I871">
            <v>2054</v>
          </cell>
          <cell r="J871">
            <v>2054</v>
          </cell>
          <cell r="K871">
            <v>2054</v>
          </cell>
          <cell r="L871">
            <v>2054</v>
          </cell>
          <cell r="M871">
            <v>2054</v>
          </cell>
          <cell r="N871">
            <v>2054</v>
          </cell>
          <cell r="O871">
            <v>2054</v>
          </cell>
          <cell r="P871">
            <v>2054</v>
          </cell>
          <cell r="Q871">
            <v>2049</v>
          </cell>
        </row>
        <row r="872">
          <cell r="B872" t="str">
            <v>30403042208</v>
          </cell>
          <cell r="C872" t="str">
            <v>30403</v>
          </cell>
          <cell r="D872">
            <v>2208</v>
          </cell>
          <cell r="E872">
            <v>2672</v>
          </cell>
          <cell r="F872">
            <v>223</v>
          </cell>
          <cell r="G872">
            <v>223</v>
          </cell>
          <cell r="H872">
            <v>223</v>
          </cell>
          <cell r="I872">
            <v>223</v>
          </cell>
          <cell r="J872">
            <v>223</v>
          </cell>
          <cell r="K872">
            <v>223</v>
          </cell>
          <cell r="L872">
            <v>223</v>
          </cell>
          <cell r="M872">
            <v>223</v>
          </cell>
          <cell r="N872">
            <v>223</v>
          </cell>
          <cell r="O872">
            <v>223</v>
          </cell>
          <cell r="P872">
            <v>223</v>
          </cell>
          <cell r="Q872">
            <v>219</v>
          </cell>
        </row>
        <row r="873">
          <cell r="B873" t="str">
            <v>30403042306</v>
          </cell>
          <cell r="C873" t="str">
            <v>30403</v>
          </cell>
          <cell r="D873">
            <v>2306</v>
          </cell>
          <cell r="E873">
            <v>50000</v>
          </cell>
          <cell r="F873">
            <v>4167</v>
          </cell>
          <cell r="G873">
            <v>4167</v>
          </cell>
          <cell r="H873">
            <v>4167</v>
          </cell>
          <cell r="I873">
            <v>4167</v>
          </cell>
          <cell r="J873">
            <v>4167</v>
          </cell>
          <cell r="K873">
            <v>4167</v>
          </cell>
          <cell r="L873">
            <v>4167</v>
          </cell>
          <cell r="M873">
            <v>4167</v>
          </cell>
          <cell r="N873">
            <v>4167</v>
          </cell>
          <cell r="O873">
            <v>4167</v>
          </cell>
          <cell r="P873">
            <v>4167</v>
          </cell>
          <cell r="Q873">
            <v>4163</v>
          </cell>
        </row>
        <row r="874">
          <cell r="B874" t="str">
            <v>30403042701</v>
          </cell>
          <cell r="C874" t="str">
            <v>30403</v>
          </cell>
          <cell r="D874">
            <v>2701</v>
          </cell>
          <cell r="E874">
            <v>13991</v>
          </cell>
          <cell r="F874">
            <v>1165</v>
          </cell>
          <cell r="G874">
            <v>1165</v>
          </cell>
          <cell r="H874">
            <v>1165</v>
          </cell>
          <cell r="I874">
            <v>1165</v>
          </cell>
          <cell r="J874">
            <v>1165</v>
          </cell>
          <cell r="K874">
            <v>1165</v>
          </cell>
          <cell r="L874">
            <v>1165</v>
          </cell>
          <cell r="M874">
            <v>1165</v>
          </cell>
          <cell r="N874">
            <v>1165</v>
          </cell>
          <cell r="O874">
            <v>1165</v>
          </cell>
          <cell r="P874">
            <v>1165</v>
          </cell>
          <cell r="Q874">
            <v>1176</v>
          </cell>
        </row>
        <row r="875">
          <cell r="B875" t="str">
            <v>30403042702</v>
          </cell>
          <cell r="C875" t="str">
            <v>30403</v>
          </cell>
          <cell r="D875">
            <v>2702</v>
          </cell>
          <cell r="E875">
            <v>67670</v>
          </cell>
          <cell r="F875">
            <v>5639</v>
          </cell>
          <cell r="G875">
            <v>5639</v>
          </cell>
          <cell r="H875">
            <v>5639</v>
          </cell>
          <cell r="I875">
            <v>5639</v>
          </cell>
          <cell r="J875">
            <v>5639</v>
          </cell>
          <cell r="K875">
            <v>5639</v>
          </cell>
          <cell r="L875">
            <v>5639</v>
          </cell>
          <cell r="M875">
            <v>5639</v>
          </cell>
          <cell r="N875">
            <v>5639</v>
          </cell>
          <cell r="O875">
            <v>5639</v>
          </cell>
          <cell r="P875">
            <v>5639</v>
          </cell>
          <cell r="Q875">
            <v>5641</v>
          </cell>
        </row>
        <row r="876">
          <cell r="B876" t="str">
            <v>30403042705</v>
          </cell>
          <cell r="C876" t="str">
            <v>30403</v>
          </cell>
          <cell r="D876">
            <v>2705</v>
          </cell>
          <cell r="E876">
            <v>1480</v>
          </cell>
          <cell r="F876">
            <v>123</v>
          </cell>
          <cell r="G876">
            <v>123</v>
          </cell>
          <cell r="H876">
            <v>123</v>
          </cell>
          <cell r="I876">
            <v>123</v>
          </cell>
          <cell r="J876">
            <v>123</v>
          </cell>
          <cell r="K876">
            <v>123</v>
          </cell>
          <cell r="L876">
            <v>123</v>
          </cell>
          <cell r="M876">
            <v>123</v>
          </cell>
          <cell r="N876">
            <v>123</v>
          </cell>
          <cell r="O876">
            <v>123</v>
          </cell>
          <cell r="P876">
            <v>123</v>
          </cell>
          <cell r="Q876">
            <v>127</v>
          </cell>
        </row>
        <row r="877">
          <cell r="B877" t="str">
            <v>30403042708</v>
          </cell>
          <cell r="C877" t="str">
            <v>30403</v>
          </cell>
          <cell r="D877">
            <v>2708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</row>
        <row r="878">
          <cell r="B878" t="str">
            <v>30403042900</v>
          </cell>
          <cell r="C878" t="str">
            <v>30403</v>
          </cell>
          <cell r="D878">
            <v>2900</v>
          </cell>
          <cell r="E878">
            <v>68720</v>
          </cell>
          <cell r="F878">
            <v>5727</v>
          </cell>
          <cell r="G878">
            <v>5727</v>
          </cell>
          <cell r="H878">
            <v>5727</v>
          </cell>
          <cell r="I878">
            <v>5727</v>
          </cell>
          <cell r="J878">
            <v>5727</v>
          </cell>
          <cell r="K878">
            <v>5727</v>
          </cell>
          <cell r="L878">
            <v>5727</v>
          </cell>
          <cell r="M878">
            <v>5727</v>
          </cell>
          <cell r="N878">
            <v>5727</v>
          </cell>
          <cell r="O878">
            <v>5727</v>
          </cell>
          <cell r="P878">
            <v>5727</v>
          </cell>
          <cell r="Q878">
            <v>5723</v>
          </cell>
        </row>
        <row r="879">
          <cell r="B879" t="str">
            <v>30403042907</v>
          </cell>
          <cell r="C879" t="str">
            <v>30403</v>
          </cell>
          <cell r="D879">
            <v>2907</v>
          </cell>
          <cell r="E879">
            <v>105330</v>
          </cell>
          <cell r="F879">
            <v>8778</v>
          </cell>
          <cell r="G879">
            <v>8778</v>
          </cell>
          <cell r="H879">
            <v>8778</v>
          </cell>
          <cell r="I879">
            <v>8778</v>
          </cell>
          <cell r="J879">
            <v>8778</v>
          </cell>
          <cell r="K879">
            <v>8778</v>
          </cell>
          <cell r="L879">
            <v>8778</v>
          </cell>
          <cell r="M879">
            <v>8778</v>
          </cell>
          <cell r="N879">
            <v>8778</v>
          </cell>
          <cell r="O879">
            <v>8778</v>
          </cell>
          <cell r="P879">
            <v>8778</v>
          </cell>
          <cell r="Q879">
            <v>8772</v>
          </cell>
        </row>
        <row r="880">
          <cell r="B880" t="str">
            <v>30403042908</v>
          </cell>
          <cell r="C880" t="str">
            <v>30403</v>
          </cell>
          <cell r="D880">
            <v>2908</v>
          </cell>
          <cell r="E880">
            <v>38320</v>
          </cell>
          <cell r="F880">
            <v>3193</v>
          </cell>
          <cell r="G880">
            <v>3193</v>
          </cell>
          <cell r="H880">
            <v>3193</v>
          </cell>
          <cell r="I880">
            <v>3193</v>
          </cell>
          <cell r="J880">
            <v>3193</v>
          </cell>
          <cell r="K880">
            <v>3193</v>
          </cell>
          <cell r="L880">
            <v>3193</v>
          </cell>
          <cell r="M880">
            <v>3193</v>
          </cell>
          <cell r="N880">
            <v>3193</v>
          </cell>
          <cell r="O880">
            <v>3193</v>
          </cell>
          <cell r="P880">
            <v>3193</v>
          </cell>
          <cell r="Q880">
            <v>3197</v>
          </cell>
        </row>
        <row r="881">
          <cell r="B881" t="str">
            <v>30403043101</v>
          </cell>
          <cell r="C881" t="str">
            <v>30403</v>
          </cell>
          <cell r="D881">
            <v>3101</v>
          </cell>
          <cell r="E881">
            <v>12630</v>
          </cell>
          <cell r="F881">
            <v>1052</v>
          </cell>
          <cell r="G881">
            <v>1052</v>
          </cell>
          <cell r="H881">
            <v>1052</v>
          </cell>
          <cell r="I881">
            <v>1052</v>
          </cell>
          <cell r="J881">
            <v>1052</v>
          </cell>
          <cell r="K881">
            <v>1052</v>
          </cell>
          <cell r="L881">
            <v>1052</v>
          </cell>
          <cell r="M881">
            <v>1052</v>
          </cell>
          <cell r="N881">
            <v>1052</v>
          </cell>
          <cell r="O881">
            <v>1052</v>
          </cell>
          <cell r="P881">
            <v>1052</v>
          </cell>
          <cell r="Q881">
            <v>1058</v>
          </cell>
        </row>
        <row r="882">
          <cell r="B882" t="str">
            <v>30403043103</v>
          </cell>
          <cell r="C882" t="str">
            <v>30403</v>
          </cell>
          <cell r="D882">
            <v>3103</v>
          </cell>
          <cell r="E882">
            <v>12695</v>
          </cell>
          <cell r="F882">
            <v>1057</v>
          </cell>
          <cell r="G882">
            <v>1057</v>
          </cell>
          <cell r="H882">
            <v>1057</v>
          </cell>
          <cell r="I882">
            <v>1057</v>
          </cell>
          <cell r="J882">
            <v>1057</v>
          </cell>
          <cell r="K882">
            <v>1057</v>
          </cell>
          <cell r="L882">
            <v>1057</v>
          </cell>
          <cell r="M882">
            <v>1057</v>
          </cell>
          <cell r="N882">
            <v>1057</v>
          </cell>
          <cell r="O882">
            <v>1057</v>
          </cell>
          <cell r="P882">
            <v>1057</v>
          </cell>
          <cell r="Q882">
            <v>1068</v>
          </cell>
        </row>
        <row r="883">
          <cell r="B883" t="str">
            <v>30403043106</v>
          </cell>
          <cell r="C883" t="str">
            <v>30403</v>
          </cell>
          <cell r="D883">
            <v>3106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</row>
        <row r="884">
          <cell r="B884" t="str">
            <v>30403043302</v>
          </cell>
          <cell r="C884" t="str">
            <v>30403</v>
          </cell>
          <cell r="D884">
            <v>3302</v>
          </cell>
          <cell r="E884">
            <v>47390</v>
          </cell>
          <cell r="F884">
            <v>3949</v>
          </cell>
          <cell r="G884">
            <v>3949</v>
          </cell>
          <cell r="H884">
            <v>3949</v>
          </cell>
          <cell r="I884">
            <v>3949</v>
          </cell>
          <cell r="J884">
            <v>3949</v>
          </cell>
          <cell r="K884">
            <v>3949</v>
          </cell>
          <cell r="L884">
            <v>3949</v>
          </cell>
          <cell r="M884">
            <v>3949</v>
          </cell>
          <cell r="N884">
            <v>3949</v>
          </cell>
          <cell r="O884">
            <v>3949</v>
          </cell>
          <cell r="P884">
            <v>3949</v>
          </cell>
          <cell r="Q884">
            <v>3951</v>
          </cell>
        </row>
        <row r="885">
          <cell r="B885" t="str">
            <v>30403043303</v>
          </cell>
          <cell r="C885" t="str">
            <v>30403</v>
          </cell>
          <cell r="D885">
            <v>3303</v>
          </cell>
          <cell r="E885">
            <v>6420</v>
          </cell>
          <cell r="F885">
            <v>535</v>
          </cell>
          <cell r="G885">
            <v>535</v>
          </cell>
          <cell r="H885">
            <v>535</v>
          </cell>
          <cell r="I885">
            <v>535</v>
          </cell>
          <cell r="J885">
            <v>535</v>
          </cell>
          <cell r="K885">
            <v>535</v>
          </cell>
          <cell r="L885">
            <v>535</v>
          </cell>
          <cell r="M885">
            <v>535</v>
          </cell>
          <cell r="N885">
            <v>535</v>
          </cell>
          <cell r="O885">
            <v>535</v>
          </cell>
          <cell r="P885">
            <v>535</v>
          </cell>
          <cell r="Q885">
            <v>535</v>
          </cell>
        </row>
        <row r="886">
          <cell r="B886" t="str">
            <v>30409041302</v>
          </cell>
          <cell r="C886" t="str">
            <v>30409</v>
          </cell>
          <cell r="D886">
            <v>1302</v>
          </cell>
          <cell r="E886">
            <v>313700</v>
          </cell>
          <cell r="F886">
            <v>26142</v>
          </cell>
          <cell r="G886">
            <v>26142</v>
          </cell>
          <cell r="H886">
            <v>26142</v>
          </cell>
          <cell r="I886">
            <v>26142</v>
          </cell>
          <cell r="J886">
            <v>26142</v>
          </cell>
          <cell r="K886">
            <v>26142</v>
          </cell>
          <cell r="L886">
            <v>26142</v>
          </cell>
          <cell r="M886">
            <v>26142</v>
          </cell>
          <cell r="N886">
            <v>26142</v>
          </cell>
          <cell r="O886">
            <v>26142</v>
          </cell>
          <cell r="P886">
            <v>26142</v>
          </cell>
          <cell r="Q886">
            <v>26138</v>
          </cell>
        </row>
        <row r="887">
          <cell r="B887" t="str">
            <v>30409042103</v>
          </cell>
          <cell r="C887" t="str">
            <v>30409</v>
          </cell>
          <cell r="D887">
            <v>2103</v>
          </cell>
          <cell r="E887">
            <v>25900</v>
          </cell>
          <cell r="F887">
            <v>2158</v>
          </cell>
          <cell r="G887">
            <v>2158</v>
          </cell>
          <cell r="H887">
            <v>2158</v>
          </cell>
          <cell r="I887">
            <v>2158</v>
          </cell>
          <cell r="J887">
            <v>2158</v>
          </cell>
          <cell r="K887">
            <v>2158</v>
          </cell>
          <cell r="L887">
            <v>2158</v>
          </cell>
          <cell r="M887">
            <v>2158</v>
          </cell>
          <cell r="N887">
            <v>2158</v>
          </cell>
          <cell r="O887">
            <v>2158</v>
          </cell>
          <cell r="P887">
            <v>2158</v>
          </cell>
          <cell r="Q887">
            <v>2162</v>
          </cell>
        </row>
        <row r="888">
          <cell r="B888" t="str">
            <v>30409042201</v>
          </cell>
          <cell r="C888" t="str">
            <v>30409</v>
          </cell>
          <cell r="D888">
            <v>2201</v>
          </cell>
          <cell r="E888">
            <v>3500</v>
          </cell>
          <cell r="F888">
            <v>292</v>
          </cell>
          <cell r="G888">
            <v>292</v>
          </cell>
          <cell r="H888">
            <v>292</v>
          </cell>
          <cell r="I888">
            <v>292</v>
          </cell>
          <cell r="J888">
            <v>292</v>
          </cell>
          <cell r="K888">
            <v>292</v>
          </cell>
          <cell r="L888">
            <v>292</v>
          </cell>
          <cell r="M888">
            <v>292</v>
          </cell>
          <cell r="N888">
            <v>292</v>
          </cell>
          <cell r="O888">
            <v>292</v>
          </cell>
          <cell r="P888">
            <v>292</v>
          </cell>
          <cell r="Q888">
            <v>288</v>
          </cell>
        </row>
        <row r="889">
          <cell r="B889" t="str">
            <v>30409042202</v>
          </cell>
          <cell r="C889" t="str">
            <v>30409</v>
          </cell>
          <cell r="D889">
            <v>2202</v>
          </cell>
          <cell r="E889">
            <v>263993</v>
          </cell>
          <cell r="F889">
            <v>21999</v>
          </cell>
          <cell r="G889">
            <v>21999</v>
          </cell>
          <cell r="H889">
            <v>21999</v>
          </cell>
          <cell r="I889">
            <v>21999</v>
          </cell>
          <cell r="J889">
            <v>21999</v>
          </cell>
          <cell r="K889">
            <v>21999</v>
          </cell>
          <cell r="L889">
            <v>21999</v>
          </cell>
          <cell r="M889">
            <v>21999</v>
          </cell>
          <cell r="N889">
            <v>21999</v>
          </cell>
          <cell r="O889">
            <v>21999</v>
          </cell>
          <cell r="P889">
            <v>21999</v>
          </cell>
          <cell r="Q889">
            <v>22004</v>
          </cell>
        </row>
        <row r="890">
          <cell r="B890" t="str">
            <v>30409042207</v>
          </cell>
          <cell r="C890" t="str">
            <v>30409</v>
          </cell>
          <cell r="D890">
            <v>2207</v>
          </cell>
          <cell r="E890">
            <v>62174</v>
          </cell>
          <cell r="F890">
            <v>5181</v>
          </cell>
          <cell r="G890">
            <v>5181</v>
          </cell>
          <cell r="H890">
            <v>5181</v>
          </cell>
          <cell r="I890">
            <v>5181</v>
          </cell>
          <cell r="J890">
            <v>5181</v>
          </cell>
          <cell r="K890">
            <v>5181</v>
          </cell>
          <cell r="L890">
            <v>5181</v>
          </cell>
          <cell r="M890">
            <v>5181</v>
          </cell>
          <cell r="N890">
            <v>5181</v>
          </cell>
          <cell r="O890">
            <v>5181</v>
          </cell>
          <cell r="P890">
            <v>5181</v>
          </cell>
          <cell r="Q890">
            <v>5183</v>
          </cell>
        </row>
        <row r="891">
          <cell r="B891" t="str">
            <v>30409042208</v>
          </cell>
          <cell r="C891" t="str">
            <v>30409</v>
          </cell>
          <cell r="D891">
            <v>2208</v>
          </cell>
          <cell r="E891">
            <v>6266</v>
          </cell>
          <cell r="F891">
            <v>522</v>
          </cell>
          <cell r="G891">
            <v>522</v>
          </cell>
          <cell r="H891">
            <v>522</v>
          </cell>
          <cell r="I891">
            <v>522</v>
          </cell>
          <cell r="J891">
            <v>522</v>
          </cell>
          <cell r="K891">
            <v>522</v>
          </cell>
          <cell r="L891">
            <v>522</v>
          </cell>
          <cell r="M891">
            <v>522</v>
          </cell>
          <cell r="N891">
            <v>522</v>
          </cell>
          <cell r="O891">
            <v>522</v>
          </cell>
          <cell r="P891">
            <v>522</v>
          </cell>
          <cell r="Q891">
            <v>524</v>
          </cell>
        </row>
        <row r="892">
          <cell r="B892" t="str">
            <v>30409042306</v>
          </cell>
          <cell r="C892" t="str">
            <v>30409</v>
          </cell>
          <cell r="D892">
            <v>2306</v>
          </cell>
          <cell r="E892">
            <v>38500</v>
          </cell>
          <cell r="F892">
            <v>3208</v>
          </cell>
          <cell r="G892">
            <v>3208</v>
          </cell>
          <cell r="H892">
            <v>3208</v>
          </cell>
          <cell r="I892">
            <v>3208</v>
          </cell>
          <cell r="J892">
            <v>3208</v>
          </cell>
          <cell r="K892">
            <v>3208</v>
          </cell>
          <cell r="L892">
            <v>3208</v>
          </cell>
          <cell r="M892">
            <v>3208</v>
          </cell>
          <cell r="N892">
            <v>3208</v>
          </cell>
          <cell r="O892">
            <v>3208</v>
          </cell>
          <cell r="P892">
            <v>3208</v>
          </cell>
          <cell r="Q892">
            <v>3212</v>
          </cell>
        </row>
        <row r="893">
          <cell r="B893" t="str">
            <v>30409042701</v>
          </cell>
          <cell r="C893" t="str">
            <v>30409</v>
          </cell>
          <cell r="D893">
            <v>2701</v>
          </cell>
          <cell r="E893">
            <v>80000</v>
          </cell>
          <cell r="F893">
            <v>6666</v>
          </cell>
          <cell r="G893">
            <v>6666</v>
          </cell>
          <cell r="H893">
            <v>6666</v>
          </cell>
          <cell r="I893">
            <v>6666</v>
          </cell>
          <cell r="J893">
            <v>6666</v>
          </cell>
          <cell r="K893">
            <v>6666</v>
          </cell>
          <cell r="L893">
            <v>6666</v>
          </cell>
          <cell r="M893">
            <v>6666</v>
          </cell>
          <cell r="N893">
            <v>6666</v>
          </cell>
          <cell r="O893">
            <v>6666</v>
          </cell>
          <cell r="P893">
            <v>6666</v>
          </cell>
          <cell r="Q893">
            <v>6674</v>
          </cell>
        </row>
        <row r="894">
          <cell r="B894" t="str">
            <v>30409042702</v>
          </cell>
          <cell r="C894" t="str">
            <v>30409</v>
          </cell>
          <cell r="D894">
            <v>2702</v>
          </cell>
          <cell r="E894">
            <v>32200</v>
          </cell>
          <cell r="F894">
            <v>2683</v>
          </cell>
          <cell r="G894">
            <v>2683</v>
          </cell>
          <cell r="H894">
            <v>2683</v>
          </cell>
          <cell r="I894">
            <v>2683</v>
          </cell>
          <cell r="J894">
            <v>2683</v>
          </cell>
          <cell r="K894">
            <v>2683</v>
          </cell>
          <cell r="L894">
            <v>2683</v>
          </cell>
          <cell r="M894">
            <v>2683</v>
          </cell>
          <cell r="N894">
            <v>2683</v>
          </cell>
          <cell r="O894">
            <v>2683</v>
          </cell>
          <cell r="P894">
            <v>2683</v>
          </cell>
          <cell r="Q894">
            <v>2687</v>
          </cell>
        </row>
        <row r="895">
          <cell r="B895" t="str">
            <v>30409042705</v>
          </cell>
          <cell r="C895" t="str">
            <v>30409</v>
          </cell>
          <cell r="D895">
            <v>2705</v>
          </cell>
          <cell r="E895">
            <v>10700</v>
          </cell>
          <cell r="F895">
            <v>892</v>
          </cell>
          <cell r="G895">
            <v>892</v>
          </cell>
          <cell r="H895">
            <v>892</v>
          </cell>
          <cell r="I895">
            <v>892</v>
          </cell>
          <cell r="J895">
            <v>892</v>
          </cell>
          <cell r="K895">
            <v>892</v>
          </cell>
          <cell r="L895">
            <v>892</v>
          </cell>
          <cell r="M895">
            <v>892</v>
          </cell>
          <cell r="N895">
            <v>892</v>
          </cell>
          <cell r="O895">
            <v>892</v>
          </cell>
          <cell r="P895">
            <v>892</v>
          </cell>
          <cell r="Q895">
            <v>888</v>
          </cell>
        </row>
        <row r="896">
          <cell r="B896" t="str">
            <v>30409042900</v>
          </cell>
          <cell r="C896" t="str">
            <v>30409</v>
          </cell>
          <cell r="D896">
            <v>2900</v>
          </cell>
          <cell r="E896">
            <v>112900</v>
          </cell>
          <cell r="F896">
            <v>9408</v>
          </cell>
          <cell r="G896">
            <v>9408</v>
          </cell>
          <cell r="H896">
            <v>9408</v>
          </cell>
          <cell r="I896">
            <v>9408</v>
          </cell>
          <cell r="J896">
            <v>9408</v>
          </cell>
          <cell r="K896">
            <v>9408</v>
          </cell>
          <cell r="L896">
            <v>9408</v>
          </cell>
          <cell r="M896">
            <v>9408</v>
          </cell>
          <cell r="N896">
            <v>9408</v>
          </cell>
          <cell r="O896">
            <v>9408</v>
          </cell>
          <cell r="P896">
            <v>9408</v>
          </cell>
          <cell r="Q896">
            <v>9412</v>
          </cell>
        </row>
        <row r="897">
          <cell r="B897" t="str">
            <v>30409042907</v>
          </cell>
          <cell r="C897" t="str">
            <v>30409</v>
          </cell>
          <cell r="D897">
            <v>2907</v>
          </cell>
          <cell r="E897">
            <v>98000</v>
          </cell>
          <cell r="F897">
            <v>8166</v>
          </cell>
          <cell r="G897">
            <v>8166</v>
          </cell>
          <cell r="H897">
            <v>8166</v>
          </cell>
          <cell r="I897">
            <v>8166</v>
          </cell>
          <cell r="J897">
            <v>8166</v>
          </cell>
          <cell r="K897">
            <v>8166</v>
          </cell>
          <cell r="L897">
            <v>8166</v>
          </cell>
          <cell r="M897">
            <v>8166</v>
          </cell>
          <cell r="N897">
            <v>8166</v>
          </cell>
          <cell r="O897">
            <v>8166</v>
          </cell>
          <cell r="P897">
            <v>8166</v>
          </cell>
          <cell r="Q897">
            <v>8174</v>
          </cell>
        </row>
        <row r="898">
          <cell r="B898" t="str">
            <v>30409042908</v>
          </cell>
          <cell r="C898" t="str">
            <v>30409</v>
          </cell>
          <cell r="D898">
            <v>2908</v>
          </cell>
          <cell r="E898">
            <v>3500</v>
          </cell>
          <cell r="F898">
            <v>292</v>
          </cell>
          <cell r="G898">
            <v>292</v>
          </cell>
          <cell r="H898">
            <v>292</v>
          </cell>
          <cell r="I898">
            <v>292</v>
          </cell>
          <cell r="J898">
            <v>292</v>
          </cell>
          <cell r="K898">
            <v>292</v>
          </cell>
          <cell r="L898">
            <v>292</v>
          </cell>
          <cell r="M898">
            <v>292</v>
          </cell>
          <cell r="N898">
            <v>292</v>
          </cell>
          <cell r="O898">
            <v>292</v>
          </cell>
          <cell r="P898">
            <v>292</v>
          </cell>
          <cell r="Q898">
            <v>288</v>
          </cell>
        </row>
        <row r="899">
          <cell r="B899" t="str">
            <v>30409043101</v>
          </cell>
          <cell r="C899" t="str">
            <v>30409</v>
          </cell>
          <cell r="D899">
            <v>3101</v>
          </cell>
          <cell r="E899">
            <v>45800</v>
          </cell>
          <cell r="F899">
            <v>3816</v>
          </cell>
          <cell r="G899">
            <v>3816</v>
          </cell>
          <cell r="H899">
            <v>3816</v>
          </cell>
          <cell r="I899">
            <v>3816</v>
          </cell>
          <cell r="J899">
            <v>3816</v>
          </cell>
          <cell r="K899">
            <v>3816</v>
          </cell>
          <cell r="L899">
            <v>3816</v>
          </cell>
          <cell r="M899">
            <v>3816</v>
          </cell>
          <cell r="N899">
            <v>3816</v>
          </cell>
          <cell r="O899">
            <v>3816</v>
          </cell>
          <cell r="P899">
            <v>3816</v>
          </cell>
          <cell r="Q899">
            <v>3824</v>
          </cell>
        </row>
        <row r="900">
          <cell r="B900" t="str">
            <v>30409043103</v>
          </cell>
          <cell r="C900" t="str">
            <v>30409</v>
          </cell>
          <cell r="D900">
            <v>3103</v>
          </cell>
          <cell r="E900">
            <v>23800</v>
          </cell>
          <cell r="F900">
            <v>1983</v>
          </cell>
          <cell r="G900">
            <v>1983</v>
          </cell>
          <cell r="H900">
            <v>1983</v>
          </cell>
          <cell r="I900">
            <v>1983</v>
          </cell>
          <cell r="J900">
            <v>1983</v>
          </cell>
          <cell r="K900">
            <v>1983</v>
          </cell>
          <cell r="L900">
            <v>1983</v>
          </cell>
          <cell r="M900">
            <v>1983</v>
          </cell>
          <cell r="N900">
            <v>1983</v>
          </cell>
          <cell r="O900">
            <v>1983</v>
          </cell>
          <cell r="P900">
            <v>1983</v>
          </cell>
          <cell r="Q900">
            <v>1987</v>
          </cell>
        </row>
        <row r="901">
          <cell r="B901" t="str">
            <v>30409043106</v>
          </cell>
          <cell r="C901" t="str">
            <v>30409</v>
          </cell>
          <cell r="D901">
            <v>3106</v>
          </cell>
          <cell r="E901">
            <v>1200</v>
          </cell>
          <cell r="F901">
            <v>100</v>
          </cell>
          <cell r="G901">
            <v>100</v>
          </cell>
          <cell r="H901">
            <v>100</v>
          </cell>
          <cell r="I901">
            <v>100</v>
          </cell>
          <cell r="J901">
            <v>100</v>
          </cell>
          <cell r="K901">
            <v>100</v>
          </cell>
          <cell r="L901">
            <v>100</v>
          </cell>
          <cell r="M901">
            <v>100</v>
          </cell>
          <cell r="N901">
            <v>100</v>
          </cell>
          <cell r="O901">
            <v>100</v>
          </cell>
          <cell r="P901">
            <v>100</v>
          </cell>
          <cell r="Q901">
            <v>100</v>
          </cell>
        </row>
        <row r="902">
          <cell r="B902" t="str">
            <v>30409043302</v>
          </cell>
          <cell r="C902" t="str">
            <v>30409</v>
          </cell>
          <cell r="D902">
            <v>3302</v>
          </cell>
          <cell r="E902">
            <v>194800</v>
          </cell>
          <cell r="F902">
            <v>16233</v>
          </cell>
          <cell r="G902">
            <v>16233</v>
          </cell>
          <cell r="H902">
            <v>16233</v>
          </cell>
          <cell r="I902">
            <v>16233</v>
          </cell>
          <cell r="J902">
            <v>16233</v>
          </cell>
          <cell r="K902">
            <v>16233</v>
          </cell>
          <cell r="L902">
            <v>16233</v>
          </cell>
          <cell r="M902">
            <v>16233</v>
          </cell>
          <cell r="N902">
            <v>16233</v>
          </cell>
          <cell r="O902">
            <v>16233</v>
          </cell>
          <cell r="P902">
            <v>16233</v>
          </cell>
          <cell r="Q902">
            <v>16237</v>
          </cell>
        </row>
        <row r="903">
          <cell r="B903" t="str">
            <v>30409043303</v>
          </cell>
          <cell r="C903" t="str">
            <v>30409</v>
          </cell>
          <cell r="D903">
            <v>3303</v>
          </cell>
          <cell r="E903">
            <v>28200</v>
          </cell>
          <cell r="F903">
            <v>2350</v>
          </cell>
          <cell r="G903">
            <v>2350</v>
          </cell>
          <cell r="H903">
            <v>2350</v>
          </cell>
          <cell r="I903">
            <v>2350</v>
          </cell>
          <cell r="J903">
            <v>2350</v>
          </cell>
          <cell r="K903">
            <v>2350</v>
          </cell>
          <cell r="L903">
            <v>2350</v>
          </cell>
          <cell r="M903">
            <v>2350</v>
          </cell>
          <cell r="N903">
            <v>2350</v>
          </cell>
          <cell r="O903">
            <v>2350</v>
          </cell>
          <cell r="P903">
            <v>2350</v>
          </cell>
          <cell r="Q903">
            <v>2350</v>
          </cell>
        </row>
        <row r="904">
          <cell r="B904" t="str">
            <v>30410041302</v>
          </cell>
          <cell r="C904" t="str">
            <v>30410</v>
          </cell>
          <cell r="D904">
            <v>1302</v>
          </cell>
          <cell r="E904">
            <v>3596000</v>
          </cell>
          <cell r="F904">
            <v>299667</v>
          </cell>
          <cell r="G904">
            <v>299667</v>
          </cell>
          <cell r="H904">
            <v>299667</v>
          </cell>
          <cell r="I904">
            <v>299667</v>
          </cell>
          <cell r="J904">
            <v>299667</v>
          </cell>
          <cell r="K904">
            <v>299667</v>
          </cell>
          <cell r="L904">
            <v>299667</v>
          </cell>
          <cell r="M904">
            <v>299667</v>
          </cell>
          <cell r="N904">
            <v>299667</v>
          </cell>
          <cell r="O904">
            <v>299667</v>
          </cell>
          <cell r="P904">
            <v>299667</v>
          </cell>
          <cell r="Q904">
            <v>299663</v>
          </cell>
        </row>
        <row r="905">
          <cell r="B905" t="str">
            <v>30410041402</v>
          </cell>
          <cell r="C905" t="str">
            <v>30410</v>
          </cell>
          <cell r="D905">
            <v>1402</v>
          </cell>
          <cell r="E905">
            <v>500000</v>
          </cell>
          <cell r="F905">
            <v>41667</v>
          </cell>
          <cell r="G905">
            <v>41667</v>
          </cell>
          <cell r="H905">
            <v>41667</v>
          </cell>
          <cell r="I905">
            <v>41667</v>
          </cell>
          <cell r="J905">
            <v>41667</v>
          </cell>
          <cell r="K905">
            <v>41667</v>
          </cell>
          <cell r="L905">
            <v>41667</v>
          </cell>
          <cell r="M905">
            <v>41667</v>
          </cell>
          <cell r="N905">
            <v>41667</v>
          </cell>
          <cell r="O905">
            <v>41667</v>
          </cell>
          <cell r="P905">
            <v>41667</v>
          </cell>
          <cell r="Q905">
            <v>41663</v>
          </cell>
        </row>
        <row r="906">
          <cell r="B906" t="str">
            <v>30410042103</v>
          </cell>
          <cell r="C906" t="str">
            <v>30410</v>
          </cell>
          <cell r="D906">
            <v>2103</v>
          </cell>
          <cell r="E906">
            <v>179200</v>
          </cell>
          <cell r="F906">
            <v>14933</v>
          </cell>
          <cell r="G906">
            <v>14933</v>
          </cell>
          <cell r="H906">
            <v>14933</v>
          </cell>
          <cell r="I906">
            <v>14933</v>
          </cell>
          <cell r="J906">
            <v>14933</v>
          </cell>
          <cell r="K906">
            <v>14933</v>
          </cell>
          <cell r="L906">
            <v>14933</v>
          </cell>
          <cell r="M906">
            <v>14933</v>
          </cell>
          <cell r="N906">
            <v>14933</v>
          </cell>
          <cell r="O906">
            <v>14933</v>
          </cell>
          <cell r="P906">
            <v>14933</v>
          </cell>
          <cell r="Q906">
            <v>14937</v>
          </cell>
        </row>
        <row r="907">
          <cell r="B907" t="str">
            <v>30410042201</v>
          </cell>
          <cell r="C907" t="str">
            <v>30410</v>
          </cell>
          <cell r="D907">
            <v>2201</v>
          </cell>
          <cell r="E907">
            <v>23500</v>
          </cell>
          <cell r="F907">
            <v>1958</v>
          </cell>
          <cell r="G907">
            <v>1958</v>
          </cell>
          <cell r="H907">
            <v>1958</v>
          </cell>
          <cell r="I907">
            <v>1958</v>
          </cell>
          <cell r="J907">
            <v>1958</v>
          </cell>
          <cell r="K907">
            <v>1958</v>
          </cell>
          <cell r="L907">
            <v>1958</v>
          </cell>
          <cell r="M907">
            <v>1958</v>
          </cell>
          <cell r="N907">
            <v>1958</v>
          </cell>
          <cell r="O907">
            <v>1958</v>
          </cell>
          <cell r="P907">
            <v>1958</v>
          </cell>
          <cell r="Q907">
            <v>1962</v>
          </cell>
        </row>
        <row r="908">
          <cell r="B908" t="str">
            <v>30410042202</v>
          </cell>
          <cell r="C908" t="str">
            <v>30410</v>
          </cell>
          <cell r="D908">
            <v>2202</v>
          </cell>
          <cell r="E908">
            <v>1118965</v>
          </cell>
          <cell r="F908">
            <v>93247</v>
          </cell>
          <cell r="G908">
            <v>93247</v>
          </cell>
          <cell r="H908">
            <v>93247</v>
          </cell>
          <cell r="I908">
            <v>93247</v>
          </cell>
          <cell r="J908">
            <v>93247</v>
          </cell>
          <cell r="K908">
            <v>93247</v>
          </cell>
          <cell r="L908">
            <v>93247</v>
          </cell>
          <cell r="M908">
            <v>93247</v>
          </cell>
          <cell r="N908">
            <v>93247</v>
          </cell>
          <cell r="O908">
            <v>93247</v>
          </cell>
          <cell r="P908">
            <v>93247</v>
          </cell>
          <cell r="Q908">
            <v>93248</v>
          </cell>
        </row>
        <row r="909">
          <cell r="B909" t="str">
            <v>30410042207</v>
          </cell>
          <cell r="C909" t="str">
            <v>30410</v>
          </cell>
          <cell r="D909">
            <v>2207</v>
          </cell>
          <cell r="E909">
            <v>8231</v>
          </cell>
          <cell r="F909">
            <v>686</v>
          </cell>
          <cell r="G909">
            <v>686</v>
          </cell>
          <cell r="H909">
            <v>686</v>
          </cell>
          <cell r="I909">
            <v>686</v>
          </cell>
          <cell r="J909">
            <v>686</v>
          </cell>
          <cell r="K909">
            <v>686</v>
          </cell>
          <cell r="L909">
            <v>686</v>
          </cell>
          <cell r="M909">
            <v>686</v>
          </cell>
          <cell r="N909">
            <v>686</v>
          </cell>
          <cell r="O909">
            <v>686</v>
          </cell>
          <cell r="P909">
            <v>686</v>
          </cell>
          <cell r="Q909">
            <v>685</v>
          </cell>
        </row>
        <row r="910">
          <cell r="B910" t="str">
            <v>30410042208</v>
          </cell>
          <cell r="C910" t="str">
            <v>30410</v>
          </cell>
          <cell r="D910">
            <v>2208</v>
          </cell>
          <cell r="E910">
            <v>7993</v>
          </cell>
          <cell r="F910">
            <v>666</v>
          </cell>
          <cell r="G910">
            <v>666</v>
          </cell>
          <cell r="H910">
            <v>666</v>
          </cell>
          <cell r="I910">
            <v>666</v>
          </cell>
          <cell r="J910">
            <v>666</v>
          </cell>
          <cell r="K910">
            <v>666</v>
          </cell>
          <cell r="L910">
            <v>666</v>
          </cell>
          <cell r="M910">
            <v>666</v>
          </cell>
          <cell r="N910">
            <v>666</v>
          </cell>
          <cell r="O910">
            <v>666</v>
          </cell>
          <cell r="P910">
            <v>666</v>
          </cell>
          <cell r="Q910">
            <v>667</v>
          </cell>
        </row>
        <row r="911">
          <cell r="B911" t="str">
            <v>30410042308</v>
          </cell>
          <cell r="C911" t="str">
            <v>30410</v>
          </cell>
          <cell r="D911">
            <v>2308</v>
          </cell>
          <cell r="E911">
            <v>1136100</v>
          </cell>
          <cell r="F911">
            <v>94675</v>
          </cell>
          <cell r="G911">
            <v>94675</v>
          </cell>
          <cell r="H911">
            <v>94675</v>
          </cell>
          <cell r="I911">
            <v>94675</v>
          </cell>
          <cell r="J911">
            <v>94675</v>
          </cell>
          <cell r="K911">
            <v>94675</v>
          </cell>
          <cell r="L911">
            <v>94675</v>
          </cell>
          <cell r="M911">
            <v>94675</v>
          </cell>
          <cell r="N911">
            <v>94675</v>
          </cell>
          <cell r="O911">
            <v>94675</v>
          </cell>
          <cell r="P911">
            <v>94675</v>
          </cell>
          <cell r="Q911">
            <v>94675</v>
          </cell>
        </row>
        <row r="912">
          <cell r="B912" t="str">
            <v>30410042701</v>
          </cell>
          <cell r="C912" t="str">
            <v>30410</v>
          </cell>
          <cell r="D912">
            <v>2701</v>
          </cell>
          <cell r="E912">
            <v>309100</v>
          </cell>
          <cell r="F912">
            <v>25758</v>
          </cell>
          <cell r="G912">
            <v>25758</v>
          </cell>
          <cell r="H912">
            <v>25758</v>
          </cell>
          <cell r="I912">
            <v>25758</v>
          </cell>
          <cell r="J912">
            <v>25758</v>
          </cell>
          <cell r="K912">
            <v>25758</v>
          </cell>
          <cell r="L912">
            <v>25758</v>
          </cell>
          <cell r="M912">
            <v>25758</v>
          </cell>
          <cell r="N912">
            <v>25758</v>
          </cell>
          <cell r="O912">
            <v>25758</v>
          </cell>
          <cell r="P912">
            <v>25758</v>
          </cell>
          <cell r="Q912">
            <v>25762</v>
          </cell>
        </row>
        <row r="913">
          <cell r="B913" t="str">
            <v>30410042702</v>
          </cell>
          <cell r="C913" t="str">
            <v>30410</v>
          </cell>
          <cell r="D913">
            <v>2702</v>
          </cell>
          <cell r="E913">
            <v>54500</v>
          </cell>
          <cell r="F913">
            <v>4541</v>
          </cell>
          <cell r="G913">
            <v>4541</v>
          </cell>
          <cell r="H913">
            <v>4541</v>
          </cell>
          <cell r="I913">
            <v>4541</v>
          </cell>
          <cell r="J913">
            <v>4541</v>
          </cell>
          <cell r="K913">
            <v>4541</v>
          </cell>
          <cell r="L913">
            <v>4541</v>
          </cell>
          <cell r="M913">
            <v>4541</v>
          </cell>
          <cell r="N913">
            <v>4541</v>
          </cell>
          <cell r="O913">
            <v>4541</v>
          </cell>
          <cell r="P913">
            <v>4541</v>
          </cell>
          <cell r="Q913">
            <v>4549</v>
          </cell>
        </row>
        <row r="914">
          <cell r="B914" t="str">
            <v>30410042705</v>
          </cell>
          <cell r="C914" t="str">
            <v>30410</v>
          </cell>
          <cell r="D914">
            <v>2705</v>
          </cell>
          <cell r="E914">
            <v>112100</v>
          </cell>
          <cell r="F914">
            <v>9342</v>
          </cell>
          <cell r="G914">
            <v>9342</v>
          </cell>
          <cell r="H914">
            <v>9342</v>
          </cell>
          <cell r="I914">
            <v>9342</v>
          </cell>
          <cell r="J914">
            <v>9342</v>
          </cell>
          <cell r="K914">
            <v>9342</v>
          </cell>
          <cell r="L914">
            <v>9342</v>
          </cell>
          <cell r="M914">
            <v>9342</v>
          </cell>
          <cell r="N914">
            <v>9342</v>
          </cell>
          <cell r="O914">
            <v>9342</v>
          </cell>
          <cell r="P914">
            <v>9342</v>
          </cell>
          <cell r="Q914">
            <v>9338</v>
          </cell>
        </row>
        <row r="915">
          <cell r="B915" t="str">
            <v>30410042800</v>
          </cell>
          <cell r="C915" t="str">
            <v>30410</v>
          </cell>
          <cell r="D915">
            <v>2800</v>
          </cell>
          <cell r="E915">
            <v>887000</v>
          </cell>
          <cell r="F915">
            <v>73917</v>
          </cell>
          <cell r="G915">
            <v>73917</v>
          </cell>
          <cell r="H915">
            <v>73917</v>
          </cell>
          <cell r="I915">
            <v>73917</v>
          </cell>
          <cell r="J915">
            <v>73917</v>
          </cell>
          <cell r="K915">
            <v>73917</v>
          </cell>
          <cell r="L915">
            <v>73917</v>
          </cell>
          <cell r="M915">
            <v>73917</v>
          </cell>
          <cell r="N915">
            <v>73917</v>
          </cell>
          <cell r="O915">
            <v>73917</v>
          </cell>
          <cell r="P915">
            <v>73917</v>
          </cell>
          <cell r="Q915">
            <v>73913</v>
          </cell>
        </row>
        <row r="916">
          <cell r="B916" t="str">
            <v>30410042900</v>
          </cell>
          <cell r="C916" t="str">
            <v>30410</v>
          </cell>
          <cell r="D916">
            <v>2900</v>
          </cell>
          <cell r="E916">
            <v>758800</v>
          </cell>
          <cell r="F916">
            <v>63233</v>
          </cell>
          <cell r="G916">
            <v>63233</v>
          </cell>
          <cell r="H916">
            <v>63233</v>
          </cell>
          <cell r="I916">
            <v>63233</v>
          </cell>
          <cell r="J916">
            <v>63233</v>
          </cell>
          <cell r="K916">
            <v>63233</v>
          </cell>
          <cell r="L916">
            <v>63233</v>
          </cell>
          <cell r="M916">
            <v>63233</v>
          </cell>
          <cell r="N916">
            <v>63233</v>
          </cell>
          <cell r="O916">
            <v>63233</v>
          </cell>
          <cell r="P916">
            <v>63233</v>
          </cell>
          <cell r="Q916">
            <v>63237</v>
          </cell>
        </row>
        <row r="917">
          <cell r="B917" t="str">
            <v>30410042907</v>
          </cell>
          <cell r="C917" t="str">
            <v>30410</v>
          </cell>
          <cell r="D917">
            <v>2907</v>
          </cell>
          <cell r="E917">
            <v>303500</v>
          </cell>
          <cell r="F917">
            <v>25292</v>
          </cell>
          <cell r="G917">
            <v>25292</v>
          </cell>
          <cell r="H917">
            <v>25292</v>
          </cell>
          <cell r="I917">
            <v>25292</v>
          </cell>
          <cell r="J917">
            <v>25292</v>
          </cell>
          <cell r="K917">
            <v>25292</v>
          </cell>
          <cell r="L917">
            <v>25292</v>
          </cell>
          <cell r="M917">
            <v>25292</v>
          </cell>
          <cell r="N917">
            <v>25292</v>
          </cell>
          <cell r="O917">
            <v>25292</v>
          </cell>
          <cell r="P917">
            <v>25292</v>
          </cell>
          <cell r="Q917">
            <v>25288</v>
          </cell>
        </row>
        <row r="918">
          <cell r="B918" t="str">
            <v>30410042908</v>
          </cell>
          <cell r="C918" t="str">
            <v>30410</v>
          </cell>
          <cell r="D918">
            <v>2908</v>
          </cell>
          <cell r="E918">
            <v>11800</v>
          </cell>
          <cell r="F918">
            <v>983</v>
          </cell>
          <cell r="G918">
            <v>983</v>
          </cell>
          <cell r="H918">
            <v>983</v>
          </cell>
          <cell r="I918">
            <v>983</v>
          </cell>
          <cell r="J918">
            <v>983</v>
          </cell>
          <cell r="K918">
            <v>983</v>
          </cell>
          <cell r="L918">
            <v>983</v>
          </cell>
          <cell r="M918">
            <v>983</v>
          </cell>
          <cell r="N918">
            <v>983</v>
          </cell>
          <cell r="O918">
            <v>983</v>
          </cell>
          <cell r="P918">
            <v>983</v>
          </cell>
          <cell r="Q918">
            <v>987</v>
          </cell>
        </row>
        <row r="919">
          <cell r="B919" t="str">
            <v>30410042925</v>
          </cell>
          <cell r="C919" t="str">
            <v>30410</v>
          </cell>
          <cell r="D919">
            <v>2925</v>
          </cell>
          <cell r="E919">
            <v>385600</v>
          </cell>
          <cell r="F919">
            <v>32133</v>
          </cell>
          <cell r="G919">
            <v>32133</v>
          </cell>
          <cell r="H919">
            <v>32133</v>
          </cell>
          <cell r="I919">
            <v>32133</v>
          </cell>
          <cell r="J919">
            <v>32133</v>
          </cell>
          <cell r="K919">
            <v>32133</v>
          </cell>
          <cell r="L919">
            <v>32133</v>
          </cell>
          <cell r="M919">
            <v>32133</v>
          </cell>
          <cell r="N919">
            <v>32133</v>
          </cell>
          <cell r="O919">
            <v>32133</v>
          </cell>
          <cell r="P919">
            <v>32133</v>
          </cell>
          <cell r="Q919">
            <v>32137</v>
          </cell>
        </row>
        <row r="920">
          <cell r="B920" t="str">
            <v>30410043101</v>
          </cell>
          <cell r="C920" t="str">
            <v>30410</v>
          </cell>
          <cell r="D920">
            <v>3101</v>
          </cell>
          <cell r="E920">
            <v>292100</v>
          </cell>
          <cell r="F920">
            <v>24342</v>
          </cell>
          <cell r="G920">
            <v>24342</v>
          </cell>
          <cell r="H920">
            <v>24342</v>
          </cell>
          <cell r="I920">
            <v>24342</v>
          </cell>
          <cell r="J920">
            <v>24342</v>
          </cell>
          <cell r="K920">
            <v>24342</v>
          </cell>
          <cell r="L920">
            <v>24342</v>
          </cell>
          <cell r="M920">
            <v>24342</v>
          </cell>
          <cell r="N920">
            <v>24342</v>
          </cell>
          <cell r="O920">
            <v>24342</v>
          </cell>
          <cell r="P920">
            <v>24342</v>
          </cell>
          <cell r="Q920">
            <v>24338</v>
          </cell>
        </row>
        <row r="921">
          <cell r="B921" t="str">
            <v>30410043103</v>
          </cell>
          <cell r="C921" t="str">
            <v>30410</v>
          </cell>
          <cell r="D921">
            <v>3103</v>
          </cell>
          <cell r="E921">
            <v>59300</v>
          </cell>
          <cell r="F921">
            <v>4942</v>
          </cell>
          <cell r="G921">
            <v>4942</v>
          </cell>
          <cell r="H921">
            <v>4942</v>
          </cell>
          <cell r="I921">
            <v>4942</v>
          </cell>
          <cell r="J921">
            <v>4942</v>
          </cell>
          <cell r="K921">
            <v>4942</v>
          </cell>
          <cell r="L921">
            <v>4942</v>
          </cell>
          <cell r="M921">
            <v>4942</v>
          </cell>
          <cell r="N921">
            <v>4942</v>
          </cell>
          <cell r="O921">
            <v>4942</v>
          </cell>
          <cell r="P921">
            <v>4942</v>
          </cell>
          <cell r="Q921">
            <v>4938</v>
          </cell>
        </row>
        <row r="922">
          <cell r="B922" t="str">
            <v>30410043106</v>
          </cell>
          <cell r="C922" t="str">
            <v>30410</v>
          </cell>
          <cell r="D922">
            <v>3106</v>
          </cell>
          <cell r="E922">
            <v>7100</v>
          </cell>
          <cell r="F922">
            <v>592</v>
          </cell>
          <cell r="G922">
            <v>592</v>
          </cell>
          <cell r="H922">
            <v>592</v>
          </cell>
          <cell r="I922">
            <v>592</v>
          </cell>
          <cell r="J922">
            <v>592</v>
          </cell>
          <cell r="K922">
            <v>592</v>
          </cell>
          <cell r="L922">
            <v>592</v>
          </cell>
          <cell r="M922">
            <v>592</v>
          </cell>
          <cell r="N922">
            <v>592</v>
          </cell>
          <cell r="O922">
            <v>592</v>
          </cell>
          <cell r="P922">
            <v>592</v>
          </cell>
          <cell r="Q922">
            <v>588</v>
          </cell>
        </row>
        <row r="923">
          <cell r="B923" t="str">
            <v>30410043302</v>
          </cell>
          <cell r="C923" t="str">
            <v>30410</v>
          </cell>
          <cell r="D923">
            <v>3302</v>
          </cell>
          <cell r="E923">
            <v>853000</v>
          </cell>
          <cell r="F923">
            <v>71083</v>
          </cell>
          <cell r="G923">
            <v>71083</v>
          </cell>
          <cell r="H923">
            <v>71083</v>
          </cell>
          <cell r="I923">
            <v>71083</v>
          </cell>
          <cell r="J923">
            <v>71083</v>
          </cell>
          <cell r="K923">
            <v>71083</v>
          </cell>
          <cell r="L923">
            <v>71083</v>
          </cell>
          <cell r="M923">
            <v>71083</v>
          </cell>
          <cell r="N923">
            <v>71083</v>
          </cell>
          <cell r="O923">
            <v>71083</v>
          </cell>
          <cell r="P923">
            <v>71083</v>
          </cell>
          <cell r="Q923">
            <v>71087</v>
          </cell>
        </row>
        <row r="924">
          <cell r="B924" t="str">
            <v>30410043303</v>
          </cell>
          <cell r="C924" t="str">
            <v>30410</v>
          </cell>
          <cell r="D924">
            <v>3303</v>
          </cell>
          <cell r="E924">
            <v>82600</v>
          </cell>
          <cell r="F924">
            <v>6883</v>
          </cell>
          <cell r="G924">
            <v>6883</v>
          </cell>
          <cell r="H924">
            <v>6883</v>
          </cell>
          <cell r="I924">
            <v>6883</v>
          </cell>
          <cell r="J924">
            <v>6883</v>
          </cell>
          <cell r="K924">
            <v>6883</v>
          </cell>
          <cell r="L924">
            <v>6883</v>
          </cell>
          <cell r="M924">
            <v>6883</v>
          </cell>
          <cell r="N924">
            <v>6883</v>
          </cell>
          <cell r="O924">
            <v>6883</v>
          </cell>
          <cell r="P924">
            <v>6883</v>
          </cell>
          <cell r="Q924">
            <v>6887</v>
          </cell>
        </row>
        <row r="925">
          <cell r="B925" t="str">
            <v>30411041302</v>
          </cell>
          <cell r="C925" t="str">
            <v>30411</v>
          </cell>
          <cell r="D925">
            <v>1302</v>
          </cell>
          <cell r="E925">
            <v>1121100</v>
          </cell>
          <cell r="F925">
            <v>93425</v>
          </cell>
          <cell r="G925">
            <v>93425</v>
          </cell>
          <cell r="H925">
            <v>93425</v>
          </cell>
          <cell r="I925">
            <v>93425</v>
          </cell>
          <cell r="J925">
            <v>93425</v>
          </cell>
          <cell r="K925">
            <v>93425</v>
          </cell>
          <cell r="L925">
            <v>93425</v>
          </cell>
          <cell r="M925">
            <v>93425</v>
          </cell>
          <cell r="N925">
            <v>93425</v>
          </cell>
          <cell r="O925">
            <v>93425</v>
          </cell>
          <cell r="P925">
            <v>93425</v>
          </cell>
          <cell r="Q925">
            <v>93425</v>
          </cell>
        </row>
        <row r="926">
          <cell r="B926" t="str">
            <v>30411042103</v>
          </cell>
          <cell r="C926" t="str">
            <v>30411</v>
          </cell>
          <cell r="D926">
            <v>2103</v>
          </cell>
          <cell r="E926">
            <v>22600</v>
          </cell>
          <cell r="F926">
            <v>1883</v>
          </cell>
          <cell r="G926">
            <v>1883</v>
          </cell>
          <cell r="H926">
            <v>1883</v>
          </cell>
          <cell r="I926">
            <v>1883</v>
          </cell>
          <cell r="J926">
            <v>1883</v>
          </cell>
          <cell r="K926">
            <v>1883</v>
          </cell>
          <cell r="L926">
            <v>1883</v>
          </cell>
          <cell r="M926">
            <v>1883</v>
          </cell>
          <cell r="N926">
            <v>1883</v>
          </cell>
          <cell r="O926">
            <v>1883</v>
          </cell>
          <cell r="P926">
            <v>1883</v>
          </cell>
          <cell r="Q926">
            <v>1887</v>
          </cell>
        </row>
        <row r="927">
          <cell r="B927" t="str">
            <v>30411042201</v>
          </cell>
          <cell r="C927" t="str">
            <v>30411</v>
          </cell>
          <cell r="D927">
            <v>2201</v>
          </cell>
          <cell r="E927">
            <v>10700</v>
          </cell>
          <cell r="F927">
            <v>892</v>
          </cell>
          <cell r="G927">
            <v>892</v>
          </cell>
          <cell r="H927">
            <v>892</v>
          </cell>
          <cell r="I927">
            <v>892</v>
          </cell>
          <cell r="J927">
            <v>892</v>
          </cell>
          <cell r="K927">
            <v>892</v>
          </cell>
          <cell r="L927">
            <v>892</v>
          </cell>
          <cell r="M927">
            <v>892</v>
          </cell>
          <cell r="N927">
            <v>892</v>
          </cell>
          <cell r="O927">
            <v>892</v>
          </cell>
          <cell r="P927">
            <v>892</v>
          </cell>
          <cell r="Q927">
            <v>888</v>
          </cell>
        </row>
        <row r="928">
          <cell r="B928" t="str">
            <v>30411042202</v>
          </cell>
          <cell r="C928" t="str">
            <v>30411</v>
          </cell>
          <cell r="D928">
            <v>2202</v>
          </cell>
          <cell r="E928">
            <v>112141</v>
          </cell>
          <cell r="F928">
            <v>9345</v>
          </cell>
          <cell r="G928">
            <v>9345</v>
          </cell>
          <cell r="H928">
            <v>9345</v>
          </cell>
          <cell r="I928">
            <v>9345</v>
          </cell>
          <cell r="J928">
            <v>9345</v>
          </cell>
          <cell r="K928">
            <v>9345</v>
          </cell>
          <cell r="L928">
            <v>9345</v>
          </cell>
          <cell r="M928">
            <v>9345</v>
          </cell>
          <cell r="N928">
            <v>9345</v>
          </cell>
          <cell r="O928">
            <v>9345</v>
          </cell>
          <cell r="P928">
            <v>9345</v>
          </cell>
          <cell r="Q928">
            <v>9346</v>
          </cell>
        </row>
        <row r="929">
          <cell r="B929" t="str">
            <v>30411042306</v>
          </cell>
          <cell r="C929" t="str">
            <v>30411</v>
          </cell>
          <cell r="D929">
            <v>2306</v>
          </cell>
          <cell r="E929">
            <v>87400</v>
          </cell>
          <cell r="F929">
            <v>7283</v>
          </cell>
          <cell r="G929">
            <v>7283</v>
          </cell>
          <cell r="H929">
            <v>7283</v>
          </cell>
          <cell r="I929">
            <v>7283</v>
          </cell>
          <cell r="J929">
            <v>7283</v>
          </cell>
          <cell r="K929">
            <v>7283</v>
          </cell>
          <cell r="L929">
            <v>7283</v>
          </cell>
          <cell r="M929">
            <v>7283</v>
          </cell>
          <cell r="N929">
            <v>7283</v>
          </cell>
          <cell r="O929">
            <v>7283</v>
          </cell>
          <cell r="P929">
            <v>7283</v>
          </cell>
          <cell r="Q929">
            <v>7287</v>
          </cell>
        </row>
        <row r="930">
          <cell r="B930" t="str">
            <v>30411042307</v>
          </cell>
          <cell r="C930" t="str">
            <v>30411</v>
          </cell>
          <cell r="D930">
            <v>2307</v>
          </cell>
          <cell r="E930">
            <v>2775300</v>
          </cell>
          <cell r="F930">
            <v>231275</v>
          </cell>
          <cell r="G930">
            <v>231275</v>
          </cell>
          <cell r="H930">
            <v>231275</v>
          </cell>
          <cell r="I930">
            <v>231275</v>
          </cell>
          <cell r="J930">
            <v>231275</v>
          </cell>
          <cell r="K930">
            <v>231275</v>
          </cell>
          <cell r="L930">
            <v>231275</v>
          </cell>
          <cell r="M930">
            <v>231275</v>
          </cell>
          <cell r="N930">
            <v>231275</v>
          </cell>
          <cell r="O930">
            <v>231275</v>
          </cell>
          <cell r="P930">
            <v>231275</v>
          </cell>
          <cell r="Q930">
            <v>231275</v>
          </cell>
        </row>
        <row r="931">
          <cell r="B931" t="str">
            <v>30411042701</v>
          </cell>
          <cell r="C931" t="str">
            <v>30411</v>
          </cell>
          <cell r="D931">
            <v>2701</v>
          </cell>
          <cell r="E931">
            <v>43200</v>
          </cell>
          <cell r="F931">
            <v>3600</v>
          </cell>
          <cell r="G931">
            <v>3600</v>
          </cell>
          <cell r="H931">
            <v>3600</v>
          </cell>
          <cell r="I931">
            <v>3600</v>
          </cell>
          <cell r="J931">
            <v>3600</v>
          </cell>
          <cell r="K931">
            <v>3600</v>
          </cell>
          <cell r="L931">
            <v>3600</v>
          </cell>
          <cell r="M931">
            <v>3600</v>
          </cell>
          <cell r="N931">
            <v>3600</v>
          </cell>
          <cell r="O931">
            <v>3600</v>
          </cell>
          <cell r="P931">
            <v>3600</v>
          </cell>
          <cell r="Q931">
            <v>3600</v>
          </cell>
        </row>
        <row r="932">
          <cell r="B932" t="str">
            <v>30411042702</v>
          </cell>
          <cell r="C932" t="str">
            <v>30411</v>
          </cell>
          <cell r="D932">
            <v>2702</v>
          </cell>
          <cell r="E932">
            <v>175300</v>
          </cell>
          <cell r="F932">
            <v>14608</v>
          </cell>
          <cell r="G932">
            <v>14608</v>
          </cell>
          <cell r="H932">
            <v>14608</v>
          </cell>
          <cell r="I932">
            <v>14608</v>
          </cell>
          <cell r="J932">
            <v>14608</v>
          </cell>
          <cell r="K932">
            <v>14608</v>
          </cell>
          <cell r="L932">
            <v>14608</v>
          </cell>
          <cell r="M932">
            <v>14608</v>
          </cell>
          <cell r="N932">
            <v>14608</v>
          </cell>
          <cell r="O932">
            <v>14608</v>
          </cell>
          <cell r="P932">
            <v>14608</v>
          </cell>
          <cell r="Q932">
            <v>14612</v>
          </cell>
        </row>
        <row r="933">
          <cell r="B933" t="str">
            <v>30411042705</v>
          </cell>
          <cell r="C933" t="str">
            <v>30411</v>
          </cell>
          <cell r="D933">
            <v>2705</v>
          </cell>
          <cell r="E933">
            <v>11300</v>
          </cell>
          <cell r="F933">
            <v>942</v>
          </cell>
          <cell r="G933">
            <v>942</v>
          </cell>
          <cell r="H933">
            <v>942</v>
          </cell>
          <cell r="I933">
            <v>942</v>
          </cell>
          <cell r="J933">
            <v>942</v>
          </cell>
          <cell r="K933">
            <v>942</v>
          </cell>
          <cell r="L933">
            <v>942</v>
          </cell>
          <cell r="M933">
            <v>942</v>
          </cell>
          <cell r="N933">
            <v>942</v>
          </cell>
          <cell r="O933">
            <v>942</v>
          </cell>
          <cell r="P933">
            <v>942</v>
          </cell>
          <cell r="Q933">
            <v>938</v>
          </cell>
        </row>
        <row r="934">
          <cell r="B934" t="str">
            <v>30411042900</v>
          </cell>
          <cell r="C934" t="str">
            <v>30411</v>
          </cell>
          <cell r="D934">
            <v>2900</v>
          </cell>
          <cell r="E934">
            <v>480500</v>
          </cell>
          <cell r="F934">
            <v>40042</v>
          </cell>
          <cell r="G934">
            <v>40042</v>
          </cell>
          <cell r="H934">
            <v>40042</v>
          </cell>
          <cell r="I934">
            <v>40042</v>
          </cell>
          <cell r="J934">
            <v>40042</v>
          </cell>
          <cell r="K934">
            <v>40042</v>
          </cell>
          <cell r="L934">
            <v>40042</v>
          </cell>
          <cell r="M934">
            <v>40042</v>
          </cell>
          <cell r="N934">
            <v>40042</v>
          </cell>
          <cell r="O934">
            <v>40042</v>
          </cell>
          <cell r="P934">
            <v>40042</v>
          </cell>
          <cell r="Q934">
            <v>40038</v>
          </cell>
        </row>
        <row r="935">
          <cell r="B935" t="str">
            <v>30411042907</v>
          </cell>
          <cell r="C935" t="str">
            <v>30411</v>
          </cell>
          <cell r="D935">
            <v>2907</v>
          </cell>
          <cell r="E935">
            <v>21200</v>
          </cell>
          <cell r="F935">
            <v>1767</v>
          </cell>
          <cell r="G935">
            <v>1767</v>
          </cell>
          <cell r="H935">
            <v>1767</v>
          </cell>
          <cell r="I935">
            <v>1767</v>
          </cell>
          <cell r="J935">
            <v>1767</v>
          </cell>
          <cell r="K935">
            <v>1767</v>
          </cell>
          <cell r="L935">
            <v>1767</v>
          </cell>
          <cell r="M935">
            <v>1767</v>
          </cell>
          <cell r="N935">
            <v>1767</v>
          </cell>
          <cell r="O935">
            <v>1767</v>
          </cell>
          <cell r="P935">
            <v>1767</v>
          </cell>
          <cell r="Q935">
            <v>1763</v>
          </cell>
        </row>
        <row r="936">
          <cell r="B936" t="str">
            <v>30411042908</v>
          </cell>
          <cell r="C936" t="str">
            <v>30411</v>
          </cell>
          <cell r="D936">
            <v>2908</v>
          </cell>
          <cell r="E936">
            <v>3200</v>
          </cell>
          <cell r="F936">
            <v>267</v>
          </cell>
          <cell r="G936">
            <v>267</v>
          </cell>
          <cell r="H936">
            <v>267</v>
          </cell>
          <cell r="I936">
            <v>267</v>
          </cell>
          <cell r="J936">
            <v>267</v>
          </cell>
          <cell r="K936">
            <v>267</v>
          </cell>
          <cell r="L936">
            <v>267</v>
          </cell>
          <cell r="M936">
            <v>267</v>
          </cell>
          <cell r="N936">
            <v>267</v>
          </cell>
          <cell r="O936">
            <v>267</v>
          </cell>
          <cell r="P936">
            <v>267</v>
          </cell>
          <cell r="Q936">
            <v>263</v>
          </cell>
        </row>
        <row r="937">
          <cell r="B937" t="str">
            <v>30411042925</v>
          </cell>
          <cell r="C937" t="str">
            <v>30411</v>
          </cell>
          <cell r="D937">
            <v>2925</v>
          </cell>
          <cell r="E937">
            <v>44900</v>
          </cell>
          <cell r="F937">
            <v>3742</v>
          </cell>
          <cell r="G937">
            <v>3742</v>
          </cell>
          <cell r="H937">
            <v>3742</v>
          </cell>
          <cell r="I937">
            <v>3742</v>
          </cell>
          <cell r="J937">
            <v>3742</v>
          </cell>
          <cell r="K937">
            <v>3742</v>
          </cell>
          <cell r="L937">
            <v>3742</v>
          </cell>
          <cell r="M937">
            <v>3742</v>
          </cell>
          <cell r="N937">
            <v>3742</v>
          </cell>
          <cell r="O937">
            <v>3742</v>
          </cell>
          <cell r="P937">
            <v>3742</v>
          </cell>
          <cell r="Q937">
            <v>3738</v>
          </cell>
        </row>
        <row r="938">
          <cell r="B938" t="str">
            <v>30411043101</v>
          </cell>
          <cell r="C938" t="str">
            <v>30411</v>
          </cell>
          <cell r="D938">
            <v>3101</v>
          </cell>
          <cell r="E938">
            <v>364800</v>
          </cell>
          <cell r="F938">
            <v>30400</v>
          </cell>
          <cell r="G938">
            <v>30400</v>
          </cell>
          <cell r="H938">
            <v>30400</v>
          </cell>
          <cell r="I938">
            <v>30400</v>
          </cell>
          <cell r="J938">
            <v>30400</v>
          </cell>
          <cell r="K938">
            <v>30400</v>
          </cell>
          <cell r="L938">
            <v>30400</v>
          </cell>
          <cell r="M938">
            <v>30400</v>
          </cell>
          <cell r="N938">
            <v>30400</v>
          </cell>
          <cell r="O938">
            <v>30400</v>
          </cell>
          <cell r="P938">
            <v>30400</v>
          </cell>
          <cell r="Q938">
            <v>30400</v>
          </cell>
        </row>
        <row r="939">
          <cell r="B939" t="str">
            <v>30411043103</v>
          </cell>
          <cell r="C939" t="str">
            <v>30411</v>
          </cell>
          <cell r="D939">
            <v>3103</v>
          </cell>
          <cell r="E939">
            <v>39200</v>
          </cell>
          <cell r="F939">
            <v>3267</v>
          </cell>
          <cell r="G939">
            <v>3267</v>
          </cell>
          <cell r="H939">
            <v>3267</v>
          </cell>
          <cell r="I939">
            <v>3267</v>
          </cell>
          <cell r="J939">
            <v>3267</v>
          </cell>
          <cell r="K939">
            <v>3267</v>
          </cell>
          <cell r="L939">
            <v>3267</v>
          </cell>
          <cell r="M939">
            <v>3267</v>
          </cell>
          <cell r="N939">
            <v>3267</v>
          </cell>
          <cell r="O939">
            <v>3267</v>
          </cell>
          <cell r="P939">
            <v>3267</v>
          </cell>
          <cell r="Q939">
            <v>3263</v>
          </cell>
        </row>
        <row r="940">
          <cell r="B940" t="str">
            <v>30411043106</v>
          </cell>
          <cell r="C940" t="str">
            <v>30411</v>
          </cell>
          <cell r="D940">
            <v>3106</v>
          </cell>
          <cell r="E940">
            <v>7100</v>
          </cell>
          <cell r="F940">
            <v>592</v>
          </cell>
          <cell r="G940">
            <v>592</v>
          </cell>
          <cell r="H940">
            <v>592</v>
          </cell>
          <cell r="I940">
            <v>592</v>
          </cell>
          <cell r="J940">
            <v>592</v>
          </cell>
          <cell r="K940">
            <v>592</v>
          </cell>
          <cell r="L940">
            <v>592</v>
          </cell>
          <cell r="M940">
            <v>592</v>
          </cell>
          <cell r="N940">
            <v>592</v>
          </cell>
          <cell r="O940">
            <v>592</v>
          </cell>
          <cell r="P940">
            <v>592</v>
          </cell>
          <cell r="Q940">
            <v>588</v>
          </cell>
        </row>
        <row r="941">
          <cell r="B941" t="str">
            <v>30411043302</v>
          </cell>
          <cell r="C941" t="str">
            <v>30411</v>
          </cell>
          <cell r="D941">
            <v>3302</v>
          </cell>
          <cell r="E941">
            <v>64200</v>
          </cell>
          <cell r="F941">
            <v>5350</v>
          </cell>
          <cell r="G941">
            <v>5350</v>
          </cell>
          <cell r="H941">
            <v>5350</v>
          </cell>
          <cell r="I941">
            <v>5350</v>
          </cell>
          <cell r="J941">
            <v>5350</v>
          </cell>
          <cell r="K941">
            <v>5350</v>
          </cell>
          <cell r="L941">
            <v>5350</v>
          </cell>
          <cell r="M941">
            <v>5350</v>
          </cell>
          <cell r="N941">
            <v>5350</v>
          </cell>
          <cell r="O941">
            <v>5350</v>
          </cell>
          <cell r="P941">
            <v>5350</v>
          </cell>
          <cell r="Q941">
            <v>5350</v>
          </cell>
        </row>
        <row r="942">
          <cell r="B942" t="str">
            <v>30411043303</v>
          </cell>
          <cell r="C942" t="str">
            <v>30411</v>
          </cell>
          <cell r="D942">
            <v>3303</v>
          </cell>
          <cell r="E942">
            <v>40200</v>
          </cell>
          <cell r="F942">
            <v>3350</v>
          </cell>
          <cell r="G942">
            <v>3350</v>
          </cell>
          <cell r="H942">
            <v>3350</v>
          </cell>
          <cell r="I942">
            <v>3350</v>
          </cell>
          <cell r="J942">
            <v>3350</v>
          </cell>
          <cell r="K942">
            <v>3350</v>
          </cell>
          <cell r="L942">
            <v>3350</v>
          </cell>
          <cell r="M942">
            <v>3350</v>
          </cell>
          <cell r="N942">
            <v>3350</v>
          </cell>
          <cell r="O942">
            <v>3350</v>
          </cell>
          <cell r="P942">
            <v>3350</v>
          </cell>
          <cell r="Q942">
            <v>3350</v>
          </cell>
        </row>
        <row r="943">
          <cell r="B943" t="str">
            <v>30412041302</v>
          </cell>
          <cell r="C943" t="str">
            <v>30412</v>
          </cell>
          <cell r="D943">
            <v>1302</v>
          </cell>
          <cell r="E943">
            <v>986825</v>
          </cell>
          <cell r="F943">
            <v>82235</v>
          </cell>
          <cell r="G943">
            <v>82235</v>
          </cell>
          <cell r="H943">
            <v>82235</v>
          </cell>
          <cell r="I943">
            <v>82235</v>
          </cell>
          <cell r="J943">
            <v>82235</v>
          </cell>
          <cell r="K943">
            <v>82235</v>
          </cell>
          <cell r="L943">
            <v>82235</v>
          </cell>
          <cell r="M943">
            <v>82235</v>
          </cell>
          <cell r="N943">
            <v>82235</v>
          </cell>
          <cell r="O943">
            <v>82235</v>
          </cell>
          <cell r="P943">
            <v>82235</v>
          </cell>
          <cell r="Q943">
            <v>82240</v>
          </cell>
        </row>
        <row r="944">
          <cell r="B944" t="str">
            <v>30412041402</v>
          </cell>
          <cell r="C944" t="str">
            <v>30412</v>
          </cell>
          <cell r="D944">
            <v>1402</v>
          </cell>
          <cell r="E944">
            <v>485000</v>
          </cell>
          <cell r="F944">
            <v>40417</v>
          </cell>
          <cell r="G944">
            <v>40417</v>
          </cell>
          <cell r="H944">
            <v>60830</v>
          </cell>
          <cell r="I944">
            <v>40417</v>
          </cell>
          <cell r="J944">
            <v>40417</v>
          </cell>
          <cell r="K944">
            <v>40417</v>
          </cell>
          <cell r="L944">
            <v>40417</v>
          </cell>
          <cell r="M944">
            <v>40417</v>
          </cell>
          <cell r="N944">
            <v>40417</v>
          </cell>
          <cell r="O944">
            <v>40417</v>
          </cell>
          <cell r="P944">
            <v>40417</v>
          </cell>
          <cell r="Q944">
            <v>20000</v>
          </cell>
        </row>
        <row r="945">
          <cell r="B945" t="str">
            <v>30412042103</v>
          </cell>
          <cell r="C945" t="str">
            <v>30412</v>
          </cell>
          <cell r="D945">
            <v>2103</v>
          </cell>
          <cell r="E945">
            <v>65500</v>
          </cell>
          <cell r="F945">
            <v>5458</v>
          </cell>
          <cell r="G945">
            <v>5458</v>
          </cell>
          <cell r="H945">
            <v>5458</v>
          </cell>
          <cell r="I945">
            <v>5458</v>
          </cell>
          <cell r="J945">
            <v>5458</v>
          </cell>
          <cell r="K945">
            <v>5458</v>
          </cell>
          <cell r="L945">
            <v>5458</v>
          </cell>
          <cell r="M945">
            <v>5458</v>
          </cell>
          <cell r="N945">
            <v>5458</v>
          </cell>
          <cell r="O945">
            <v>5458</v>
          </cell>
          <cell r="P945">
            <v>5458</v>
          </cell>
          <cell r="Q945">
            <v>5462</v>
          </cell>
        </row>
        <row r="946">
          <cell r="B946" t="str">
            <v>30412042201</v>
          </cell>
          <cell r="C946" t="str">
            <v>30412</v>
          </cell>
          <cell r="D946">
            <v>2201</v>
          </cell>
          <cell r="E946">
            <v>18000</v>
          </cell>
          <cell r="F946">
            <v>1500</v>
          </cell>
          <cell r="G946">
            <v>1500</v>
          </cell>
          <cell r="H946">
            <v>1500</v>
          </cell>
          <cell r="I946">
            <v>1500</v>
          </cell>
          <cell r="J946">
            <v>1500</v>
          </cell>
          <cell r="K946">
            <v>1500</v>
          </cell>
          <cell r="L946">
            <v>1500</v>
          </cell>
          <cell r="M946">
            <v>1500</v>
          </cell>
          <cell r="N946">
            <v>1500</v>
          </cell>
          <cell r="O946">
            <v>1500</v>
          </cell>
          <cell r="P946">
            <v>1500</v>
          </cell>
          <cell r="Q946">
            <v>1500</v>
          </cell>
        </row>
        <row r="947">
          <cell r="B947" t="str">
            <v>30412042202</v>
          </cell>
          <cell r="C947" t="str">
            <v>30412</v>
          </cell>
          <cell r="D947">
            <v>2202</v>
          </cell>
          <cell r="E947">
            <v>175677</v>
          </cell>
          <cell r="F947">
            <v>14640</v>
          </cell>
          <cell r="G947">
            <v>14640</v>
          </cell>
          <cell r="H947">
            <v>14640</v>
          </cell>
          <cell r="I947">
            <v>14640</v>
          </cell>
          <cell r="J947">
            <v>14640</v>
          </cell>
          <cell r="K947">
            <v>14640</v>
          </cell>
          <cell r="L947">
            <v>14640</v>
          </cell>
          <cell r="M947">
            <v>14640</v>
          </cell>
          <cell r="N947">
            <v>14640</v>
          </cell>
          <cell r="O947">
            <v>14640</v>
          </cell>
          <cell r="P947">
            <v>14640</v>
          </cell>
          <cell r="Q947">
            <v>14637</v>
          </cell>
        </row>
        <row r="948">
          <cell r="B948" t="str">
            <v>30412042306</v>
          </cell>
          <cell r="C948" t="str">
            <v>30412</v>
          </cell>
          <cell r="D948">
            <v>2306</v>
          </cell>
          <cell r="E948">
            <v>107000</v>
          </cell>
          <cell r="F948">
            <v>17834</v>
          </cell>
          <cell r="G948">
            <v>17830</v>
          </cell>
          <cell r="H948">
            <v>8917</v>
          </cell>
          <cell r="I948">
            <v>8917</v>
          </cell>
          <cell r="J948">
            <v>8917</v>
          </cell>
          <cell r="K948">
            <v>8917</v>
          </cell>
          <cell r="L948">
            <v>8917</v>
          </cell>
          <cell r="M948">
            <v>8917</v>
          </cell>
          <cell r="N948">
            <v>8917</v>
          </cell>
          <cell r="O948">
            <v>8917</v>
          </cell>
          <cell r="P948">
            <v>0</v>
          </cell>
          <cell r="Q948">
            <v>0</v>
          </cell>
        </row>
        <row r="949">
          <cell r="B949" t="str">
            <v>30412042701</v>
          </cell>
          <cell r="C949" t="str">
            <v>30412</v>
          </cell>
          <cell r="D949">
            <v>2701</v>
          </cell>
          <cell r="E949">
            <v>134600</v>
          </cell>
          <cell r="F949">
            <v>11217</v>
          </cell>
          <cell r="G949">
            <v>17430</v>
          </cell>
          <cell r="H949">
            <v>11217</v>
          </cell>
          <cell r="I949">
            <v>11217</v>
          </cell>
          <cell r="J949">
            <v>11217</v>
          </cell>
          <cell r="K949">
            <v>11217</v>
          </cell>
          <cell r="L949">
            <v>11217</v>
          </cell>
          <cell r="M949">
            <v>11217</v>
          </cell>
          <cell r="N949">
            <v>11217</v>
          </cell>
          <cell r="O949">
            <v>11217</v>
          </cell>
          <cell r="P949">
            <v>11217</v>
          </cell>
          <cell r="Q949">
            <v>5000</v>
          </cell>
        </row>
        <row r="950">
          <cell r="B950" t="str">
            <v>30412042702</v>
          </cell>
          <cell r="C950" t="str">
            <v>30412</v>
          </cell>
          <cell r="D950">
            <v>2702</v>
          </cell>
          <cell r="E950">
            <v>7400</v>
          </cell>
          <cell r="F950">
            <v>617</v>
          </cell>
          <cell r="G950">
            <v>1130</v>
          </cell>
          <cell r="H950">
            <v>617</v>
          </cell>
          <cell r="I950">
            <v>617</v>
          </cell>
          <cell r="J950">
            <v>617</v>
          </cell>
          <cell r="K950">
            <v>617</v>
          </cell>
          <cell r="L950">
            <v>617</v>
          </cell>
          <cell r="M950">
            <v>617</v>
          </cell>
          <cell r="N950">
            <v>617</v>
          </cell>
          <cell r="O950">
            <v>617</v>
          </cell>
          <cell r="P950">
            <v>617</v>
          </cell>
          <cell r="Q950">
            <v>100</v>
          </cell>
        </row>
        <row r="951">
          <cell r="B951" t="str">
            <v>30412042705</v>
          </cell>
          <cell r="C951" t="str">
            <v>30412</v>
          </cell>
          <cell r="D951">
            <v>2705</v>
          </cell>
          <cell r="E951">
            <v>7000</v>
          </cell>
          <cell r="F951">
            <v>583</v>
          </cell>
          <cell r="G951">
            <v>583</v>
          </cell>
          <cell r="H951">
            <v>583</v>
          </cell>
          <cell r="I951">
            <v>583</v>
          </cell>
          <cell r="J951">
            <v>583</v>
          </cell>
          <cell r="K951">
            <v>583</v>
          </cell>
          <cell r="L951">
            <v>583</v>
          </cell>
          <cell r="M951">
            <v>583</v>
          </cell>
          <cell r="N951">
            <v>583</v>
          </cell>
          <cell r="O951">
            <v>583</v>
          </cell>
          <cell r="P951">
            <v>583</v>
          </cell>
          <cell r="Q951">
            <v>587</v>
          </cell>
        </row>
        <row r="952">
          <cell r="B952" t="str">
            <v>30412042900</v>
          </cell>
          <cell r="C952" t="str">
            <v>30412</v>
          </cell>
          <cell r="D952">
            <v>2900</v>
          </cell>
          <cell r="E952">
            <v>340000</v>
          </cell>
          <cell r="F952">
            <v>30000</v>
          </cell>
          <cell r="G952">
            <v>30000</v>
          </cell>
          <cell r="H952">
            <v>30000</v>
          </cell>
          <cell r="I952">
            <v>30000</v>
          </cell>
          <cell r="J952">
            <v>30000</v>
          </cell>
          <cell r="K952">
            <v>30000</v>
          </cell>
          <cell r="L952">
            <v>30000</v>
          </cell>
          <cell r="M952">
            <v>30000</v>
          </cell>
          <cell r="N952">
            <v>30000</v>
          </cell>
          <cell r="O952">
            <v>30000</v>
          </cell>
          <cell r="P952">
            <v>30000</v>
          </cell>
          <cell r="Q952">
            <v>10000</v>
          </cell>
        </row>
        <row r="953">
          <cell r="B953" t="str">
            <v>30412042907</v>
          </cell>
          <cell r="C953" t="str">
            <v>30412</v>
          </cell>
          <cell r="D953">
            <v>2907</v>
          </cell>
          <cell r="E953">
            <v>105900</v>
          </cell>
          <cell r="F953">
            <v>8825</v>
          </cell>
          <cell r="G953">
            <v>8825</v>
          </cell>
          <cell r="H953">
            <v>8825</v>
          </cell>
          <cell r="I953">
            <v>8825</v>
          </cell>
          <cell r="J953">
            <v>8825</v>
          </cell>
          <cell r="K953">
            <v>8825</v>
          </cell>
          <cell r="L953">
            <v>8825</v>
          </cell>
          <cell r="M953">
            <v>8825</v>
          </cell>
          <cell r="N953">
            <v>8825</v>
          </cell>
          <cell r="O953">
            <v>8825</v>
          </cell>
          <cell r="P953">
            <v>8825</v>
          </cell>
          <cell r="Q953">
            <v>8825</v>
          </cell>
        </row>
        <row r="954">
          <cell r="B954" t="str">
            <v>30412042908</v>
          </cell>
          <cell r="C954" t="str">
            <v>30412</v>
          </cell>
          <cell r="D954">
            <v>2908</v>
          </cell>
          <cell r="E954">
            <v>500</v>
          </cell>
          <cell r="F954">
            <v>42</v>
          </cell>
          <cell r="G954">
            <v>42</v>
          </cell>
          <cell r="H954">
            <v>42</v>
          </cell>
          <cell r="I954">
            <v>42</v>
          </cell>
          <cell r="J954">
            <v>42</v>
          </cell>
          <cell r="K954">
            <v>42</v>
          </cell>
          <cell r="L954">
            <v>42</v>
          </cell>
          <cell r="M954">
            <v>42</v>
          </cell>
          <cell r="N954">
            <v>42</v>
          </cell>
          <cell r="O954">
            <v>42</v>
          </cell>
          <cell r="P954">
            <v>42</v>
          </cell>
          <cell r="Q954">
            <v>38</v>
          </cell>
        </row>
        <row r="955">
          <cell r="B955" t="str">
            <v>30412042925</v>
          </cell>
          <cell r="C955" t="str">
            <v>30412</v>
          </cell>
          <cell r="D955">
            <v>2925</v>
          </cell>
          <cell r="E955">
            <v>122600</v>
          </cell>
          <cell r="F955">
            <v>10217</v>
          </cell>
          <cell r="G955">
            <v>10217</v>
          </cell>
          <cell r="H955">
            <v>10217</v>
          </cell>
          <cell r="I955">
            <v>10217</v>
          </cell>
          <cell r="J955">
            <v>10217</v>
          </cell>
          <cell r="K955">
            <v>10217</v>
          </cell>
          <cell r="L955">
            <v>10217</v>
          </cell>
          <cell r="M955">
            <v>10217</v>
          </cell>
          <cell r="N955">
            <v>10217</v>
          </cell>
          <cell r="O955">
            <v>10217</v>
          </cell>
          <cell r="P955">
            <v>10217</v>
          </cell>
          <cell r="Q955">
            <v>10213</v>
          </cell>
        </row>
        <row r="956">
          <cell r="B956" t="str">
            <v>30412043101</v>
          </cell>
          <cell r="C956" t="str">
            <v>30412</v>
          </cell>
          <cell r="D956">
            <v>3101</v>
          </cell>
          <cell r="E956">
            <v>107700</v>
          </cell>
          <cell r="F956">
            <v>8975</v>
          </cell>
          <cell r="G956">
            <v>8975</v>
          </cell>
          <cell r="H956">
            <v>8975</v>
          </cell>
          <cell r="I956">
            <v>8975</v>
          </cell>
          <cell r="J956">
            <v>8975</v>
          </cell>
          <cell r="K956">
            <v>8975</v>
          </cell>
          <cell r="L956">
            <v>8975</v>
          </cell>
          <cell r="M956">
            <v>8975</v>
          </cell>
          <cell r="N956">
            <v>8975</v>
          </cell>
          <cell r="O956">
            <v>8975</v>
          </cell>
          <cell r="P956">
            <v>8975</v>
          </cell>
          <cell r="Q956">
            <v>8975</v>
          </cell>
        </row>
        <row r="957">
          <cell r="B957" t="str">
            <v>30412043103</v>
          </cell>
          <cell r="C957" t="str">
            <v>30412</v>
          </cell>
          <cell r="D957">
            <v>3103</v>
          </cell>
          <cell r="E957">
            <v>56775</v>
          </cell>
          <cell r="F957">
            <v>5000</v>
          </cell>
          <cell r="G957">
            <v>5000</v>
          </cell>
          <cell r="H957">
            <v>5000</v>
          </cell>
          <cell r="I957">
            <v>5000</v>
          </cell>
          <cell r="J957">
            <v>5000</v>
          </cell>
          <cell r="K957">
            <v>5000</v>
          </cell>
          <cell r="L957">
            <v>5000</v>
          </cell>
          <cell r="M957">
            <v>5000</v>
          </cell>
          <cell r="N957">
            <v>5000</v>
          </cell>
          <cell r="O957">
            <v>5000</v>
          </cell>
          <cell r="P957">
            <v>5000</v>
          </cell>
          <cell r="Q957">
            <v>1775</v>
          </cell>
        </row>
        <row r="958">
          <cell r="B958" t="str">
            <v>30412043106</v>
          </cell>
          <cell r="C958" t="str">
            <v>30412</v>
          </cell>
          <cell r="D958">
            <v>3106</v>
          </cell>
          <cell r="E958">
            <v>4500</v>
          </cell>
          <cell r="F958">
            <v>1500</v>
          </cell>
          <cell r="G958">
            <v>0</v>
          </cell>
          <cell r="H958">
            <v>1500</v>
          </cell>
          <cell r="I958">
            <v>0</v>
          </cell>
          <cell r="J958">
            <v>0</v>
          </cell>
          <cell r="K958">
            <v>1500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</row>
        <row r="959">
          <cell r="B959" t="str">
            <v>30412043302</v>
          </cell>
          <cell r="C959" t="str">
            <v>30412</v>
          </cell>
          <cell r="D959">
            <v>3302</v>
          </cell>
          <cell r="E959">
            <v>235000</v>
          </cell>
          <cell r="F959">
            <v>20000</v>
          </cell>
          <cell r="G959">
            <v>20000</v>
          </cell>
          <cell r="H959">
            <v>20000</v>
          </cell>
          <cell r="I959">
            <v>20000</v>
          </cell>
          <cell r="J959">
            <v>20000</v>
          </cell>
          <cell r="K959">
            <v>20000</v>
          </cell>
          <cell r="L959">
            <v>20000</v>
          </cell>
          <cell r="M959">
            <v>20000</v>
          </cell>
          <cell r="N959">
            <v>20000</v>
          </cell>
          <cell r="O959">
            <v>20000</v>
          </cell>
          <cell r="P959">
            <v>20000</v>
          </cell>
          <cell r="Q959">
            <v>15000</v>
          </cell>
        </row>
        <row r="960">
          <cell r="B960" t="str">
            <v>30412043303</v>
          </cell>
          <cell r="C960" t="str">
            <v>30412</v>
          </cell>
          <cell r="D960">
            <v>3303</v>
          </cell>
          <cell r="E960">
            <v>38400</v>
          </cell>
          <cell r="F960">
            <v>3200</v>
          </cell>
          <cell r="G960">
            <v>3200</v>
          </cell>
          <cell r="H960">
            <v>3200</v>
          </cell>
          <cell r="I960">
            <v>3200</v>
          </cell>
          <cell r="J960">
            <v>3200</v>
          </cell>
          <cell r="K960">
            <v>3200</v>
          </cell>
          <cell r="L960">
            <v>3200</v>
          </cell>
          <cell r="M960">
            <v>3200</v>
          </cell>
          <cell r="N960">
            <v>3200</v>
          </cell>
          <cell r="O960">
            <v>3200</v>
          </cell>
          <cell r="P960">
            <v>3200</v>
          </cell>
          <cell r="Q960">
            <v>3200</v>
          </cell>
        </row>
        <row r="961">
          <cell r="B961" t="str">
            <v>30412043401</v>
          </cell>
          <cell r="C961" t="str">
            <v>30412</v>
          </cell>
          <cell r="D961">
            <v>3401</v>
          </cell>
          <cell r="E961">
            <v>110000</v>
          </cell>
          <cell r="F961">
            <v>55000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55000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</row>
        <row r="962">
          <cell r="B962" t="str">
            <v>30413041302</v>
          </cell>
          <cell r="C962" t="str">
            <v>30413</v>
          </cell>
          <cell r="D962">
            <v>1302</v>
          </cell>
          <cell r="E962">
            <v>720000</v>
          </cell>
          <cell r="F962">
            <v>60000</v>
          </cell>
          <cell r="G962">
            <v>60000</v>
          </cell>
          <cell r="H962">
            <v>60000</v>
          </cell>
          <cell r="I962">
            <v>60000</v>
          </cell>
          <cell r="J962">
            <v>60000</v>
          </cell>
          <cell r="K962">
            <v>60000</v>
          </cell>
          <cell r="L962">
            <v>60000</v>
          </cell>
          <cell r="M962">
            <v>60000</v>
          </cell>
          <cell r="N962">
            <v>60000</v>
          </cell>
          <cell r="O962">
            <v>60000</v>
          </cell>
          <cell r="P962">
            <v>60000</v>
          </cell>
          <cell r="Q962">
            <v>60000</v>
          </cell>
        </row>
        <row r="963">
          <cell r="B963" t="str">
            <v>30413042103</v>
          </cell>
          <cell r="C963" t="str">
            <v>30413</v>
          </cell>
          <cell r="D963">
            <v>2103</v>
          </cell>
          <cell r="E963">
            <v>156000</v>
          </cell>
          <cell r="F963">
            <v>13000</v>
          </cell>
          <cell r="G963">
            <v>13000</v>
          </cell>
          <cell r="H963">
            <v>13000</v>
          </cell>
          <cell r="I963">
            <v>13000</v>
          </cell>
          <cell r="J963">
            <v>13000</v>
          </cell>
          <cell r="K963">
            <v>13000</v>
          </cell>
          <cell r="L963">
            <v>13000</v>
          </cell>
          <cell r="M963">
            <v>13000</v>
          </cell>
          <cell r="N963">
            <v>13000</v>
          </cell>
          <cell r="O963">
            <v>13000</v>
          </cell>
          <cell r="P963">
            <v>13000</v>
          </cell>
          <cell r="Q963">
            <v>13000</v>
          </cell>
        </row>
        <row r="964">
          <cell r="B964" t="str">
            <v>30413042202</v>
          </cell>
          <cell r="C964" t="str">
            <v>30413</v>
          </cell>
          <cell r="D964">
            <v>2202</v>
          </cell>
          <cell r="E964">
            <v>144362</v>
          </cell>
          <cell r="F964">
            <v>12030</v>
          </cell>
          <cell r="G964">
            <v>12030</v>
          </cell>
          <cell r="H964">
            <v>12030</v>
          </cell>
          <cell r="I964">
            <v>12030</v>
          </cell>
          <cell r="J964">
            <v>12030</v>
          </cell>
          <cell r="K964">
            <v>12030</v>
          </cell>
          <cell r="L964">
            <v>12030</v>
          </cell>
          <cell r="M964">
            <v>12030</v>
          </cell>
          <cell r="N964">
            <v>12030</v>
          </cell>
          <cell r="O964">
            <v>12030</v>
          </cell>
          <cell r="P964">
            <v>12030</v>
          </cell>
          <cell r="Q964">
            <v>12032</v>
          </cell>
        </row>
        <row r="965">
          <cell r="B965" t="str">
            <v>30413042306</v>
          </cell>
          <cell r="C965" t="str">
            <v>30413</v>
          </cell>
          <cell r="D965">
            <v>2306</v>
          </cell>
          <cell r="E965">
            <v>100000</v>
          </cell>
          <cell r="F965">
            <v>50000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50000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</row>
        <row r="966">
          <cell r="B966" t="str">
            <v>30413042501</v>
          </cell>
          <cell r="C966" t="str">
            <v>30413</v>
          </cell>
          <cell r="D966">
            <v>2501</v>
          </cell>
          <cell r="E966">
            <v>520400</v>
          </cell>
          <cell r="F966">
            <v>43366</v>
          </cell>
          <cell r="G966">
            <v>43366</v>
          </cell>
          <cell r="H966">
            <v>43366</v>
          </cell>
          <cell r="I966">
            <v>43366</v>
          </cell>
          <cell r="J966">
            <v>43366</v>
          </cell>
          <cell r="K966">
            <v>43366</v>
          </cell>
          <cell r="L966">
            <v>43366</v>
          </cell>
          <cell r="M966">
            <v>43366</v>
          </cell>
          <cell r="N966">
            <v>43366</v>
          </cell>
          <cell r="O966">
            <v>43366</v>
          </cell>
          <cell r="P966">
            <v>43366</v>
          </cell>
          <cell r="Q966">
            <v>43374</v>
          </cell>
        </row>
        <row r="967">
          <cell r="B967" t="str">
            <v>30413042701</v>
          </cell>
          <cell r="C967" t="str">
            <v>30413</v>
          </cell>
          <cell r="D967">
            <v>2701</v>
          </cell>
          <cell r="E967">
            <v>66000</v>
          </cell>
          <cell r="F967">
            <v>5500</v>
          </cell>
          <cell r="G967">
            <v>5500</v>
          </cell>
          <cell r="H967">
            <v>5500</v>
          </cell>
          <cell r="I967">
            <v>5500</v>
          </cell>
          <cell r="J967">
            <v>5500</v>
          </cell>
          <cell r="K967">
            <v>5500</v>
          </cell>
          <cell r="L967">
            <v>5500</v>
          </cell>
          <cell r="M967">
            <v>5500</v>
          </cell>
          <cell r="N967">
            <v>5500</v>
          </cell>
          <cell r="O967">
            <v>5500</v>
          </cell>
          <cell r="P967">
            <v>5500</v>
          </cell>
          <cell r="Q967">
            <v>5500</v>
          </cell>
        </row>
        <row r="968">
          <cell r="B968" t="str">
            <v>30413042702</v>
          </cell>
          <cell r="C968" t="str">
            <v>30413</v>
          </cell>
          <cell r="D968">
            <v>2702</v>
          </cell>
          <cell r="E968">
            <v>50000</v>
          </cell>
          <cell r="F968">
            <v>4166</v>
          </cell>
          <cell r="G968">
            <v>4166</v>
          </cell>
          <cell r="H968">
            <v>4166</v>
          </cell>
          <cell r="I968">
            <v>4166</v>
          </cell>
          <cell r="J968">
            <v>4166</v>
          </cell>
          <cell r="K968">
            <v>4166</v>
          </cell>
          <cell r="L968">
            <v>4166</v>
          </cell>
          <cell r="M968">
            <v>4166</v>
          </cell>
          <cell r="N968">
            <v>4166</v>
          </cell>
          <cell r="O968">
            <v>4166</v>
          </cell>
          <cell r="P968">
            <v>4166</v>
          </cell>
          <cell r="Q968">
            <v>4174</v>
          </cell>
        </row>
        <row r="969">
          <cell r="B969" t="str">
            <v>30413042705</v>
          </cell>
          <cell r="C969" t="str">
            <v>30413</v>
          </cell>
          <cell r="D969">
            <v>2705</v>
          </cell>
          <cell r="E969">
            <v>25000</v>
          </cell>
          <cell r="F969">
            <v>2083</v>
          </cell>
          <cell r="G969">
            <v>2083</v>
          </cell>
          <cell r="H969">
            <v>2083</v>
          </cell>
          <cell r="I969">
            <v>2083</v>
          </cell>
          <cell r="J969">
            <v>2083</v>
          </cell>
          <cell r="K969">
            <v>2083</v>
          </cell>
          <cell r="L969">
            <v>2083</v>
          </cell>
          <cell r="M969">
            <v>2083</v>
          </cell>
          <cell r="N969">
            <v>2083</v>
          </cell>
          <cell r="O969">
            <v>2083</v>
          </cell>
          <cell r="P969">
            <v>2083</v>
          </cell>
          <cell r="Q969">
            <v>2087</v>
          </cell>
        </row>
        <row r="970">
          <cell r="B970" t="str">
            <v>30413042900</v>
          </cell>
          <cell r="C970" t="str">
            <v>30413</v>
          </cell>
          <cell r="D970">
            <v>2900</v>
          </cell>
          <cell r="E970">
            <v>37100</v>
          </cell>
          <cell r="F970">
            <v>3091</v>
          </cell>
          <cell r="G970">
            <v>3091</v>
          </cell>
          <cell r="H970">
            <v>3091</v>
          </cell>
          <cell r="I970">
            <v>3091</v>
          </cell>
          <cell r="J970">
            <v>3091</v>
          </cell>
          <cell r="K970">
            <v>3091</v>
          </cell>
          <cell r="L970">
            <v>3091</v>
          </cell>
          <cell r="M970">
            <v>3091</v>
          </cell>
          <cell r="N970">
            <v>3091</v>
          </cell>
          <cell r="O970">
            <v>3091</v>
          </cell>
          <cell r="P970">
            <v>3091</v>
          </cell>
          <cell r="Q970">
            <v>3099</v>
          </cell>
        </row>
        <row r="971">
          <cell r="B971" t="str">
            <v>30413042907</v>
          </cell>
          <cell r="C971" t="str">
            <v>30413</v>
          </cell>
          <cell r="D971">
            <v>2907</v>
          </cell>
          <cell r="E971">
            <v>45000</v>
          </cell>
          <cell r="F971">
            <v>3750</v>
          </cell>
          <cell r="G971">
            <v>3750</v>
          </cell>
          <cell r="H971">
            <v>3750</v>
          </cell>
          <cell r="I971">
            <v>3750</v>
          </cell>
          <cell r="J971">
            <v>3750</v>
          </cell>
          <cell r="K971">
            <v>3750</v>
          </cell>
          <cell r="L971">
            <v>3750</v>
          </cell>
          <cell r="M971">
            <v>3750</v>
          </cell>
          <cell r="N971">
            <v>3750</v>
          </cell>
          <cell r="O971">
            <v>3750</v>
          </cell>
          <cell r="P971">
            <v>3750</v>
          </cell>
          <cell r="Q971">
            <v>3750</v>
          </cell>
        </row>
        <row r="972">
          <cell r="B972" t="str">
            <v>30413042908</v>
          </cell>
          <cell r="C972" t="str">
            <v>30413</v>
          </cell>
          <cell r="D972">
            <v>2908</v>
          </cell>
          <cell r="E972">
            <v>5400</v>
          </cell>
          <cell r="F972">
            <v>450</v>
          </cell>
          <cell r="G972">
            <v>450</v>
          </cell>
          <cell r="H972">
            <v>450</v>
          </cell>
          <cell r="I972">
            <v>450</v>
          </cell>
          <cell r="J972">
            <v>450</v>
          </cell>
          <cell r="K972">
            <v>450</v>
          </cell>
          <cell r="L972">
            <v>450</v>
          </cell>
          <cell r="M972">
            <v>450</v>
          </cell>
          <cell r="N972">
            <v>450</v>
          </cell>
          <cell r="O972">
            <v>450</v>
          </cell>
          <cell r="P972">
            <v>450</v>
          </cell>
          <cell r="Q972">
            <v>450</v>
          </cell>
        </row>
        <row r="973">
          <cell r="B973" t="str">
            <v>30413042925</v>
          </cell>
          <cell r="C973" t="str">
            <v>30413</v>
          </cell>
          <cell r="D973">
            <v>2925</v>
          </cell>
          <cell r="E973">
            <v>48000</v>
          </cell>
          <cell r="F973">
            <v>4000</v>
          </cell>
          <cell r="G973">
            <v>4000</v>
          </cell>
          <cell r="H973">
            <v>4000</v>
          </cell>
          <cell r="I973">
            <v>4000</v>
          </cell>
          <cell r="J973">
            <v>4000</v>
          </cell>
          <cell r="K973">
            <v>4000</v>
          </cell>
          <cell r="L973">
            <v>4000</v>
          </cell>
          <cell r="M973">
            <v>4000</v>
          </cell>
          <cell r="N973">
            <v>4000</v>
          </cell>
          <cell r="O973">
            <v>4000</v>
          </cell>
          <cell r="P973">
            <v>4000</v>
          </cell>
          <cell r="Q973">
            <v>4000</v>
          </cell>
        </row>
        <row r="974">
          <cell r="B974" t="str">
            <v>30413043101</v>
          </cell>
          <cell r="C974" t="str">
            <v>30413</v>
          </cell>
          <cell r="D974">
            <v>3101</v>
          </cell>
          <cell r="E974">
            <v>130500</v>
          </cell>
          <cell r="F974">
            <v>10875</v>
          </cell>
          <cell r="G974">
            <v>10875</v>
          </cell>
          <cell r="H974">
            <v>10875</v>
          </cell>
          <cell r="I974">
            <v>10875</v>
          </cell>
          <cell r="J974">
            <v>10875</v>
          </cell>
          <cell r="K974">
            <v>10875</v>
          </cell>
          <cell r="L974">
            <v>10875</v>
          </cell>
          <cell r="M974">
            <v>10875</v>
          </cell>
          <cell r="N974">
            <v>10875</v>
          </cell>
          <cell r="O974">
            <v>10875</v>
          </cell>
          <cell r="P974">
            <v>10875</v>
          </cell>
          <cell r="Q974">
            <v>10875</v>
          </cell>
        </row>
        <row r="975">
          <cell r="B975" t="str">
            <v>30413043103</v>
          </cell>
          <cell r="C975" t="str">
            <v>30413</v>
          </cell>
          <cell r="D975">
            <v>3103</v>
          </cell>
          <cell r="E975">
            <v>20000</v>
          </cell>
          <cell r="F975">
            <v>1666</v>
          </cell>
          <cell r="G975">
            <v>1666</v>
          </cell>
          <cell r="H975">
            <v>1666</v>
          </cell>
          <cell r="I975">
            <v>1666</v>
          </cell>
          <cell r="J975">
            <v>1666</v>
          </cell>
          <cell r="K975">
            <v>1666</v>
          </cell>
          <cell r="L975">
            <v>1666</v>
          </cell>
          <cell r="M975">
            <v>1666</v>
          </cell>
          <cell r="N975">
            <v>1666</v>
          </cell>
          <cell r="O975">
            <v>1666</v>
          </cell>
          <cell r="P975">
            <v>1666</v>
          </cell>
          <cell r="Q975">
            <v>1674</v>
          </cell>
        </row>
        <row r="976">
          <cell r="B976" t="str">
            <v>30413043110</v>
          </cell>
          <cell r="C976" t="str">
            <v>30413</v>
          </cell>
          <cell r="D976">
            <v>3110</v>
          </cell>
          <cell r="E976">
            <v>20000</v>
          </cell>
          <cell r="F976">
            <v>1666</v>
          </cell>
          <cell r="G976">
            <v>1666</v>
          </cell>
          <cell r="H976">
            <v>1666</v>
          </cell>
          <cell r="I976">
            <v>1666</v>
          </cell>
          <cell r="J976">
            <v>1666</v>
          </cell>
          <cell r="K976">
            <v>1666</v>
          </cell>
          <cell r="L976">
            <v>1666</v>
          </cell>
          <cell r="M976">
            <v>1666</v>
          </cell>
          <cell r="N976">
            <v>1666</v>
          </cell>
          <cell r="O976">
            <v>1666</v>
          </cell>
          <cell r="P976">
            <v>1666</v>
          </cell>
          <cell r="Q976">
            <v>1674</v>
          </cell>
        </row>
        <row r="977">
          <cell r="B977" t="str">
            <v>30413043112</v>
          </cell>
          <cell r="C977" t="str">
            <v>30413</v>
          </cell>
          <cell r="D977">
            <v>3112</v>
          </cell>
          <cell r="E977">
            <v>38000</v>
          </cell>
          <cell r="F977">
            <v>3166</v>
          </cell>
          <cell r="G977">
            <v>3166</v>
          </cell>
          <cell r="H977">
            <v>3166</v>
          </cell>
          <cell r="I977">
            <v>3166</v>
          </cell>
          <cell r="J977">
            <v>3166</v>
          </cell>
          <cell r="K977">
            <v>3166</v>
          </cell>
          <cell r="L977">
            <v>3166</v>
          </cell>
          <cell r="M977">
            <v>3166</v>
          </cell>
          <cell r="N977">
            <v>3166</v>
          </cell>
          <cell r="O977">
            <v>3166</v>
          </cell>
          <cell r="P977">
            <v>3166</v>
          </cell>
          <cell r="Q977">
            <v>3174</v>
          </cell>
        </row>
        <row r="978">
          <cell r="B978" t="str">
            <v>30413043302</v>
          </cell>
          <cell r="C978" t="str">
            <v>30413</v>
          </cell>
          <cell r="D978">
            <v>3302</v>
          </cell>
          <cell r="E978">
            <v>80000</v>
          </cell>
          <cell r="F978">
            <v>6666</v>
          </cell>
          <cell r="G978">
            <v>6666</v>
          </cell>
          <cell r="H978">
            <v>6666</v>
          </cell>
          <cell r="I978">
            <v>6666</v>
          </cell>
          <cell r="J978">
            <v>6666</v>
          </cell>
          <cell r="K978">
            <v>6666</v>
          </cell>
          <cell r="L978">
            <v>6666</v>
          </cell>
          <cell r="M978">
            <v>6666</v>
          </cell>
          <cell r="N978">
            <v>6666</v>
          </cell>
          <cell r="O978">
            <v>6666</v>
          </cell>
          <cell r="P978">
            <v>6666</v>
          </cell>
          <cell r="Q978">
            <v>6674</v>
          </cell>
        </row>
        <row r="979">
          <cell r="B979" t="str">
            <v>30413043303</v>
          </cell>
          <cell r="C979" t="str">
            <v>30413</v>
          </cell>
          <cell r="D979">
            <v>3303</v>
          </cell>
          <cell r="E979">
            <v>65000</v>
          </cell>
          <cell r="F979">
            <v>5416</v>
          </cell>
          <cell r="G979">
            <v>5416</v>
          </cell>
          <cell r="H979">
            <v>5416</v>
          </cell>
          <cell r="I979">
            <v>5416</v>
          </cell>
          <cell r="J979">
            <v>5416</v>
          </cell>
          <cell r="K979">
            <v>5416</v>
          </cell>
          <cell r="L979">
            <v>5416</v>
          </cell>
          <cell r="M979">
            <v>5416</v>
          </cell>
          <cell r="N979">
            <v>5416</v>
          </cell>
          <cell r="O979">
            <v>5416</v>
          </cell>
          <cell r="P979">
            <v>5416</v>
          </cell>
          <cell r="Q979">
            <v>5424</v>
          </cell>
        </row>
        <row r="980">
          <cell r="B980" t="str">
            <v>30414041302</v>
          </cell>
          <cell r="C980" t="str">
            <v>30414</v>
          </cell>
          <cell r="D980">
            <v>1302</v>
          </cell>
          <cell r="E980">
            <v>33700</v>
          </cell>
          <cell r="F980">
            <v>2808</v>
          </cell>
          <cell r="G980">
            <v>2808</v>
          </cell>
          <cell r="H980">
            <v>2808</v>
          </cell>
          <cell r="I980">
            <v>2808</v>
          </cell>
          <cell r="J980">
            <v>2808</v>
          </cell>
          <cell r="K980">
            <v>2808</v>
          </cell>
          <cell r="L980">
            <v>2808</v>
          </cell>
          <cell r="M980">
            <v>2808</v>
          </cell>
          <cell r="N980">
            <v>2808</v>
          </cell>
          <cell r="O980">
            <v>2808</v>
          </cell>
          <cell r="P980">
            <v>2808</v>
          </cell>
          <cell r="Q980">
            <v>2812</v>
          </cell>
        </row>
        <row r="981">
          <cell r="B981" t="str">
            <v>30414042103</v>
          </cell>
          <cell r="C981" t="str">
            <v>30414</v>
          </cell>
          <cell r="D981">
            <v>2103</v>
          </cell>
          <cell r="E981">
            <v>11500</v>
          </cell>
          <cell r="F981">
            <v>958</v>
          </cell>
          <cell r="G981">
            <v>958</v>
          </cell>
          <cell r="H981">
            <v>958</v>
          </cell>
          <cell r="I981">
            <v>958</v>
          </cell>
          <cell r="J981">
            <v>958</v>
          </cell>
          <cell r="K981">
            <v>958</v>
          </cell>
          <cell r="L981">
            <v>958</v>
          </cell>
          <cell r="M981">
            <v>958</v>
          </cell>
          <cell r="N981">
            <v>958</v>
          </cell>
          <cell r="O981">
            <v>958</v>
          </cell>
          <cell r="P981">
            <v>958</v>
          </cell>
          <cell r="Q981">
            <v>962</v>
          </cell>
        </row>
        <row r="982">
          <cell r="B982" t="str">
            <v>30414042202</v>
          </cell>
          <cell r="C982" t="str">
            <v>30414</v>
          </cell>
          <cell r="D982">
            <v>2202</v>
          </cell>
          <cell r="E982">
            <v>89940</v>
          </cell>
          <cell r="F982">
            <v>7495</v>
          </cell>
          <cell r="G982">
            <v>7495</v>
          </cell>
          <cell r="H982">
            <v>7495</v>
          </cell>
          <cell r="I982">
            <v>7495</v>
          </cell>
          <cell r="J982">
            <v>7495</v>
          </cell>
          <cell r="K982">
            <v>7495</v>
          </cell>
          <cell r="L982">
            <v>7495</v>
          </cell>
          <cell r="M982">
            <v>7495</v>
          </cell>
          <cell r="N982">
            <v>7495</v>
          </cell>
          <cell r="O982">
            <v>7495</v>
          </cell>
          <cell r="P982">
            <v>7495</v>
          </cell>
          <cell r="Q982">
            <v>7495</v>
          </cell>
        </row>
        <row r="983">
          <cell r="B983" t="str">
            <v>30414042306</v>
          </cell>
          <cell r="C983" t="str">
            <v>30414</v>
          </cell>
          <cell r="D983">
            <v>2306</v>
          </cell>
          <cell r="E983">
            <v>280300</v>
          </cell>
          <cell r="F983">
            <v>70075</v>
          </cell>
          <cell r="G983">
            <v>0</v>
          </cell>
          <cell r="H983">
            <v>0</v>
          </cell>
          <cell r="I983">
            <v>70075</v>
          </cell>
          <cell r="J983">
            <v>0</v>
          </cell>
          <cell r="K983">
            <v>0</v>
          </cell>
          <cell r="L983">
            <v>70075</v>
          </cell>
          <cell r="M983">
            <v>0</v>
          </cell>
          <cell r="N983">
            <v>0</v>
          </cell>
          <cell r="O983">
            <v>0</v>
          </cell>
          <cell r="P983">
            <v>70075</v>
          </cell>
          <cell r="Q983">
            <v>0</v>
          </cell>
        </row>
        <row r="984">
          <cell r="B984" t="str">
            <v>30414042701</v>
          </cell>
          <cell r="C984" t="str">
            <v>30414</v>
          </cell>
          <cell r="D984">
            <v>2701</v>
          </cell>
          <cell r="E984">
            <v>21800</v>
          </cell>
          <cell r="F984">
            <v>1817</v>
          </cell>
          <cell r="G984">
            <v>1817</v>
          </cell>
          <cell r="H984">
            <v>1817</v>
          </cell>
          <cell r="I984">
            <v>1817</v>
          </cell>
          <cell r="J984">
            <v>1817</v>
          </cell>
          <cell r="K984">
            <v>1817</v>
          </cell>
          <cell r="L984">
            <v>1817</v>
          </cell>
          <cell r="M984">
            <v>1817</v>
          </cell>
          <cell r="N984">
            <v>1817</v>
          </cell>
          <cell r="O984">
            <v>1817</v>
          </cell>
          <cell r="P984">
            <v>1817</v>
          </cell>
          <cell r="Q984">
            <v>1813</v>
          </cell>
        </row>
        <row r="985">
          <cell r="B985" t="str">
            <v>30414042702</v>
          </cell>
          <cell r="C985" t="str">
            <v>30414</v>
          </cell>
          <cell r="D985">
            <v>2702</v>
          </cell>
          <cell r="E985">
            <v>2700</v>
          </cell>
          <cell r="F985">
            <v>225</v>
          </cell>
          <cell r="G985">
            <v>225</v>
          </cell>
          <cell r="H985">
            <v>225</v>
          </cell>
          <cell r="I985">
            <v>225</v>
          </cell>
          <cell r="J985">
            <v>225</v>
          </cell>
          <cell r="K985">
            <v>225</v>
          </cell>
          <cell r="L985">
            <v>225</v>
          </cell>
          <cell r="M985">
            <v>225</v>
          </cell>
          <cell r="N985">
            <v>225</v>
          </cell>
          <cell r="O985">
            <v>225</v>
          </cell>
          <cell r="P985">
            <v>225</v>
          </cell>
          <cell r="Q985">
            <v>225</v>
          </cell>
        </row>
        <row r="986">
          <cell r="B986" t="str">
            <v>30414042705</v>
          </cell>
          <cell r="C986" t="str">
            <v>30414</v>
          </cell>
          <cell r="D986">
            <v>2705</v>
          </cell>
          <cell r="E986">
            <v>2500</v>
          </cell>
          <cell r="F986">
            <v>208</v>
          </cell>
          <cell r="G986">
            <v>208</v>
          </cell>
          <cell r="H986">
            <v>208</v>
          </cell>
          <cell r="I986">
            <v>208</v>
          </cell>
          <cell r="J986">
            <v>208</v>
          </cell>
          <cell r="K986">
            <v>208</v>
          </cell>
          <cell r="L986">
            <v>208</v>
          </cell>
          <cell r="M986">
            <v>208</v>
          </cell>
          <cell r="N986">
            <v>208</v>
          </cell>
          <cell r="O986">
            <v>208</v>
          </cell>
          <cell r="P986">
            <v>208</v>
          </cell>
          <cell r="Q986">
            <v>212</v>
          </cell>
        </row>
        <row r="987">
          <cell r="B987" t="str">
            <v>30414042800</v>
          </cell>
          <cell r="C987" t="str">
            <v>30414</v>
          </cell>
          <cell r="D987">
            <v>2800</v>
          </cell>
          <cell r="E987">
            <v>261000</v>
          </cell>
          <cell r="F987">
            <v>21750</v>
          </cell>
          <cell r="G987">
            <v>21750</v>
          </cell>
          <cell r="H987">
            <v>21750</v>
          </cell>
          <cell r="I987">
            <v>21750</v>
          </cell>
          <cell r="J987">
            <v>21750</v>
          </cell>
          <cell r="K987">
            <v>21750</v>
          </cell>
          <cell r="L987">
            <v>21750</v>
          </cell>
          <cell r="M987">
            <v>21750</v>
          </cell>
          <cell r="N987">
            <v>21750</v>
          </cell>
          <cell r="O987">
            <v>21750</v>
          </cell>
          <cell r="P987">
            <v>21750</v>
          </cell>
          <cell r="Q987">
            <v>21750</v>
          </cell>
        </row>
        <row r="988">
          <cell r="B988" t="str">
            <v>30414042900</v>
          </cell>
          <cell r="C988" t="str">
            <v>30414</v>
          </cell>
          <cell r="D988">
            <v>2900</v>
          </cell>
          <cell r="E988">
            <v>29400</v>
          </cell>
          <cell r="F988">
            <v>2450</v>
          </cell>
          <cell r="G988">
            <v>2450</v>
          </cell>
          <cell r="H988">
            <v>2450</v>
          </cell>
          <cell r="I988">
            <v>2450</v>
          </cell>
          <cell r="J988">
            <v>2450</v>
          </cell>
          <cell r="K988">
            <v>2450</v>
          </cell>
          <cell r="L988">
            <v>2450</v>
          </cell>
          <cell r="M988">
            <v>2450</v>
          </cell>
          <cell r="N988">
            <v>2450</v>
          </cell>
          <cell r="O988">
            <v>2450</v>
          </cell>
          <cell r="P988">
            <v>2450</v>
          </cell>
          <cell r="Q988">
            <v>2450</v>
          </cell>
        </row>
        <row r="989">
          <cell r="B989" t="str">
            <v>30414042907</v>
          </cell>
          <cell r="C989" t="str">
            <v>30414</v>
          </cell>
          <cell r="D989">
            <v>2907</v>
          </cell>
          <cell r="E989">
            <v>60000</v>
          </cell>
          <cell r="F989">
            <v>5000</v>
          </cell>
          <cell r="G989">
            <v>5000</v>
          </cell>
          <cell r="H989">
            <v>5000</v>
          </cell>
          <cell r="I989">
            <v>5000</v>
          </cell>
          <cell r="J989">
            <v>5000</v>
          </cell>
          <cell r="K989">
            <v>5000</v>
          </cell>
          <cell r="L989">
            <v>5000</v>
          </cell>
          <cell r="M989">
            <v>5000</v>
          </cell>
          <cell r="N989">
            <v>5000</v>
          </cell>
          <cell r="O989">
            <v>5000</v>
          </cell>
          <cell r="P989">
            <v>5000</v>
          </cell>
          <cell r="Q989">
            <v>5000</v>
          </cell>
        </row>
        <row r="990">
          <cell r="B990" t="str">
            <v>30414042908</v>
          </cell>
          <cell r="C990" t="str">
            <v>30414</v>
          </cell>
          <cell r="D990">
            <v>2908</v>
          </cell>
          <cell r="E990">
            <v>3400</v>
          </cell>
          <cell r="F990">
            <v>283</v>
          </cell>
          <cell r="G990">
            <v>283</v>
          </cell>
          <cell r="H990">
            <v>283</v>
          </cell>
          <cell r="I990">
            <v>283</v>
          </cell>
          <cell r="J990">
            <v>283</v>
          </cell>
          <cell r="K990">
            <v>283</v>
          </cell>
          <cell r="L990">
            <v>283</v>
          </cell>
          <cell r="M990">
            <v>283</v>
          </cell>
          <cell r="N990">
            <v>283</v>
          </cell>
          <cell r="O990">
            <v>283</v>
          </cell>
          <cell r="P990">
            <v>283</v>
          </cell>
          <cell r="Q990">
            <v>287</v>
          </cell>
        </row>
        <row r="991">
          <cell r="B991" t="str">
            <v>30414042925</v>
          </cell>
          <cell r="C991" t="str">
            <v>30414</v>
          </cell>
          <cell r="D991">
            <v>2925</v>
          </cell>
          <cell r="E991">
            <v>16100</v>
          </cell>
          <cell r="F991">
            <v>1342</v>
          </cell>
          <cell r="G991">
            <v>1342</v>
          </cell>
          <cell r="H991">
            <v>1342</v>
          </cell>
          <cell r="I991">
            <v>1342</v>
          </cell>
          <cell r="J991">
            <v>1342</v>
          </cell>
          <cell r="K991">
            <v>1342</v>
          </cell>
          <cell r="L991">
            <v>1342</v>
          </cell>
          <cell r="M991">
            <v>1342</v>
          </cell>
          <cell r="N991">
            <v>1342</v>
          </cell>
          <cell r="O991">
            <v>1342</v>
          </cell>
          <cell r="P991">
            <v>1342</v>
          </cell>
          <cell r="Q991">
            <v>1338</v>
          </cell>
        </row>
        <row r="992">
          <cell r="B992" t="str">
            <v>30414043101</v>
          </cell>
          <cell r="C992" t="str">
            <v>30414</v>
          </cell>
          <cell r="D992">
            <v>3101</v>
          </cell>
          <cell r="E992">
            <v>21000</v>
          </cell>
          <cell r="F992">
            <v>1750</v>
          </cell>
          <cell r="G992">
            <v>1750</v>
          </cell>
          <cell r="H992">
            <v>1750</v>
          </cell>
          <cell r="I992">
            <v>1750</v>
          </cell>
          <cell r="J992">
            <v>1750</v>
          </cell>
          <cell r="K992">
            <v>1750</v>
          </cell>
          <cell r="L992">
            <v>1750</v>
          </cell>
          <cell r="M992">
            <v>1750</v>
          </cell>
          <cell r="N992">
            <v>1750</v>
          </cell>
          <cell r="O992">
            <v>1750</v>
          </cell>
          <cell r="P992">
            <v>1750</v>
          </cell>
          <cell r="Q992">
            <v>1750</v>
          </cell>
        </row>
        <row r="993">
          <cell r="B993" t="str">
            <v>30414043103</v>
          </cell>
          <cell r="C993" t="str">
            <v>30414</v>
          </cell>
          <cell r="D993">
            <v>3103</v>
          </cell>
          <cell r="E993">
            <v>11900</v>
          </cell>
          <cell r="F993">
            <v>992</v>
          </cell>
          <cell r="G993">
            <v>992</v>
          </cell>
          <cell r="H993">
            <v>992</v>
          </cell>
          <cell r="I993">
            <v>992</v>
          </cell>
          <cell r="J993">
            <v>992</v>
          </cell>
          <cell r="K993">
            <v>992</v>
          </cell>
          <cell r="L993">
            <v>992</v>
          </cell>
          <cell r="M993">
            <v>992</v>
          </cell>
          <cell r="N993">
            <v>992</v>
          </cell>
          <cell r="O993">
            <v>992</v>
          </cell>
          <cell r="P993">
            <v>992</v>
          </cell>
          <cell r="Q993">
            <v>988</v>
          </cell>
        </row>
        <row r="994">
          <cell r="B994" t="str">
            <v>30414043108</v>
          </cell>
          <cell r="C994" t="str">
            <v>30414</v>
          </cell>
          <cell r="D994">
            <v>3108</v>
          </cell>
          <cell r="E994">
            <v>182400</v>
          </cell>
          <cell r="F994">
            <v>15200</v>
          </cell>
          <cell r="G994">
            <v>15200</v>
          </cell>
          <cell r="H994">
            <v>15200</v>
          </cell>
          <cell r="I994">
            <v>15200</v>
          </cell>
          <cell r="J994">
            <v>15200</v>
          </cell>
          <cell r="K994">
            <v>15200</v>
          </cell>
          <cell r="L994">
            <v>15200</v>
          </cell>
          <cell r="M994">
            <v>15200</v>
          </cell>
          <cell r="N994">
            <v>15200</v>
          </cell>
          <cell r="O994">
            <v>15200</v>
          </cell>
          <cell r="P994">
            <v>15200</v>
          </cell>
          <cell r="Q994">
            <v>15200</v>
          </cell>
        </row>
        <row r="995">
          <cell r="B995" t="str">
            <v>30414043111</v>
          </cell>
          <cell r="C995" t="str">
            <v>30414</v>
          </cell>
          <cell r="D995">
            <v>3111</v>
          </cell>
          <cell r="E995">
            <v>21400</v>
          </cell>
          <cell r="F995">
            <v>8915</v>
          </cell>
          <cell r="G995">
            <v>1783</v>
          </cell>
          <cell r="H995">
            <v>1783</v>
          </cell>
          <cell r="I995">
            <v>1783</v>
          </cell>
          <cell r="J995">
            <v>1783</v>
          </cell>
          <cell r="K995">
            <v>1783</v>
          </cell>
          <cell r="L995">
            <v>1783</v>
          </cell>
          <cell r="M995">
            <v>1787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</row>
        <row r="996">
          <cell r="B996" t="str">
            <v>30414043302</v>
          </cell>
          <cell r="C996" t="str">
            <v>30414</v>
          </cell>
          <cell r="D996">
            <v>3302</v>
          </cell>
          <cell r="E996">
            <v>81600</v>
          </cell>
          <cell r="F996">
            <v>6800</v>
          </cell>
          <cell r="G996">
            <v>6800</v>
          </cell>
          <cell r="H996">
            <v>6800</v>
          </cell>
          <cell r="I996">
            <v>6800</v>
          </cell>
          <cell r="J996">
            <v>6800</v>
          </cell>
          <cell r="K996">
            <v>6800</v>
          </cell>
          <cell r="L996">
            <v>6800</v>
          </cell>
          <cell r="M996">
            <v>6800</v>
          </cell>
          <cell r="N996">
            <v>6800</v>
          </cell>
          <cell r="O996">
            <v>6800</v>
          </cell>
          <cell r="P996">
            <v>6800</v>
          </cell>
          <cell r="Q996">
            <v>6800</v>
          </cell>
        </row>
        <row r="997">
          <cell r="B997" t="str">
            <v>30414043303</v>
          </cell>
          <cell r="C997" t="str">
            <v>30414</v>
          </cell>
          <cell r="D997">
            <v>3303</v>
          </cell>
          <cell r="E997">
            <v>9900</v>
          </cell>
          <cell r="F997">
            <v>825</v>
          </cell>
          <cell r="G997">
            <v>825</v>
          </cell>
          <cell r="H997">
            <v>825</v>
          </cell>
          <cell r="I997">
            <v>825</v>
          </cell>
          <cell r="J997">
            <v>825</v>
          </cell>
          <cell r="K997">
            <v>825</v>
          </cell>
          <cell r="L997">
            <v>825</v>
          </cell>
          <cell r="M997">
            <v>825</v>
          </cell>
          <cell r="N997">
            <v>825</v>
          </cell>
          <cell r="O997">
            <v>825</v>
          </cell>
          <cell r="P997">
            <v>825</v>
          </cell>
          <cell r="Q997">
            <v>825</v>
          </cell>
        </row>
        <row r="998">
          <cell r="B998" t="str">
            <v>30500031302</v>
          </cell>
          <cell r="C998" t="str">
            <v>30500</v>
          </cell>
          <cell r="D998">
            <v>1302</v>
          </cell>
          <cell r="E998">
            <v>245100</v>
          </cell>
          <cell r="F998">
            <v>20425</v>
          </cell>
          <cell r="G998">
            <v>20425</v>
          </cell>
          <cell r="H998">
            <v>20425</v>
          </cell>
          <cell r="I998">
            <v>20425</v>
          </cell>
          <cell r="J998">
            <v>20425</v>
          </cell>
          <cell r="K998">
            <v>20425</v>
          </cell>
          <cell r="L998">
            <v>20425</v>
          </cell>
          <cell r="M998">
            <v>20425</v>
          </cell>
          <cell r="N998">
            <v>20425</v>
          </cell>
          <cell r="O998">
            <v>20425</v>
          </cell>
          <cell r="P998">
            <v>20425</v>
          </cell>
          <cell r="Q998">
            <v>20425</v>
          </cell>
        </row>
        <row r="999">
          <cell r="B999" t="str">
            <v>30500032103</v>
          </cell>
          <cell r="C999" t="str">
            <v>30500</v>
          </cell>
          <cell r="D999">
            <v>2103</v>
          </cell>
          <cell r="E999">
            <v>57000</v>
          </cell>
          <cell r="F999">
            <v>4750</v>
          </cell>
          <cell r="G999">
            <v>4750</v>
          </cell>
          <cell r="H999">
            <v>4750</v>
          </cell>
          <cell r="I999">
            <v>4750</v>
          </cell>
          <cell r="J999">
            <v>4750</v>
          </cell>
          <cell r="K999">
            <v>4750</v>
          </cell>
          <cell r="L999">
            <v>4750</v>
          </cell>
          <cell r="M999">
            <v>4750</v>
          </cell>
          <cell r="N999">
            <v>4750</v>
          </cell>
          <cell r="O999">
            <v>4750</v>
          </cell>
          <cell r="P999">
            <v>4750</v>
          </cell>
          <cell r="Q999">
            <v>4750</v>
          </cell>
        </row>
        <row r="1000">
          <cell r="B1000" t="str">
            <v>30500032202</v>
          </cell>
          <cell r="C1000" t="str">
            <v>30500</v>
          </cell>
          <cell r="D1000">
            <v>2202</v>
          </cell>
          <cell r="E1000">
            <v>394259</v>
          </cell>
          <cell r="F1000">
            <v>32855</v>
          </cell>
          <cell r="G1000">
            <v>32855</v>
          </cell>
          <cell r="H1000">
            <v>32855</v>
          </cell>
          <cell r="I1000">
            <v>32855</v>
          </cell>
          <cell r="J1000">
            <v>32855</v>
          </cell>
          <cell r="K1000">
            <v>32855</v>
          </cell>
          <cell r="L1000">
            <v>32855</v>
          </cell>
          <cell r="M1000">
            <v>32855</v>
          </cell>
          <cell r="N1000">
            <v>32855</v>
          </cell>
          <cell r="O1000">
            <v>32855</v>
          </cell>
          <cell r="P1000">
            <v>32855</v>
          </cell>
          <cell r="Q1000">
            <v>32854</v>
          </cell>
        </row>
        <row r="1001">
          <cell r="B1001" t="str">
            <v>30500032207</v>
          </cell>
          <cell r="C1001" t="str">
            <v>30500</v>
          </cell>
          <cell r="D1001">
            <v>2207</v>
          </cell>
          <cell r="E1001">
            <v>370517</v>
          </cell>
          <cell r="F1001">
            <v>30876</v>
          </cell>
          <cell r="G1001">
            <v>30876</v>
          </cell>
          <cell r="H1001">
            <v>30876</v>
          </cell>
          <cell r="I1001">
            <v>30876</v>
          </cell>
          <cell r="J1001">
            <v>30876</v>
          </cell>
          <cell r="K1001">
            <v>30876</v>
          </cell>
          <cell r="L1001">
            <v>30876</v>
          </cell>
          <cell r="M1001">
            <v>30876</v>
          </cell>
          <cell r="N1001">
            <v>30876</v>
          </cell>
          <cell r="O1001">
            <v>30876</v>
          </cell>
          <cell r="P1001">
            <v>30876</v>
          </cell>
          <cell r="Q1001">
            <v>30881</v>
          </cell>
        </row>
        <row r="1002">
          <cell r="B1002" t="str">
            <v>30500032208</v>
          </cell>
          <cell r="C1002" t="str">
            <v>30500</v>
          </cell>
          <cell r="D1002">
            <v>2208</v>
          </cell>
          <cell r="E1002">
            <v>25799</v>
          </cell>
          <cell r="F1002">
            <v>2150</v>
          </cell>
          <cell r="G1002">
            <v>2150</v>
          </cell>
          <cell r="H1002">
            <v>2150</v>
          </cell>
          <cell r="I1002">
            <v>2150</v>
          </cell>
          <cell r="J1002">
            <v>2150</v>
          </cell>
          <cell r="K1002">
            <v>2150</v>
          </cell>
          <cell r="L1002">
            <v>2150</v>
          </cell>
          <cell r="M1002">
            <v>2150</v>
          </cell>
          <cell r="N1002">
            <v>2150</v>
          </cell>
          <cell r="O1002">
            <v>2150</v>
          </cell>
          <cell r="P1002">
            <v>2150</v>
          </cell>
          <cell r="Q1002">
            <v>2149</v>
          </cell>
        </row>
        <row r="1003">
          <cell r="B1003" t="str">
            <v>30500032306</v>
          </cell>
          <cell r="C1003" t="str">
            <v>30500</v>
          </cell>
          <cell r="D1003">
            <v>2306</v>
          </cell>
          <cell r="E1003">
            <v>194200</v>
          </cell>
          <cell r="F1003">
            <v>16183</v>
          </cell>
          <cell r="G1003">
            <v>16183</v>
          </cell>
          <cell r="H1003">
            <v>16183</v>
          </cell>
          <cell r="I1003">
            <v>16183</v>
          </cell>
          <cell r="J1003">
            <v>16183</v>
          </cell>
          <cell r="K1003">
            <v>16183</v>
          </cell>
          <cell r="L1003">
            <v>16183</v>
          </cell>
          <cell r="M1003">
            <v>16183</v>
          </cell>
          <cell r="N1003">
            <v>16183</v>
          </cell>
          <cell r="O1003">
            <v>16183</v>
          </cell>
          <cell r="P1003">
            <v>16183</v>
          </cell>
          <cell r="Q1003">
            <v>16187</v>
          </cell>
        </row>
        <row r="1004">
          <cell r="B1004" t="str">
            <v>30500032701</v>
          </cell>
          <cell r="C1004" t="str">
            <v>30500</v>
          </cell>
          <cell r="D1004">
            <v>2701</v>
          </cell>
          <cell r="E1004">
            <v>60100</v>
          </cell>
          <cell r="F1004">
            <v>5008</v>
          </cell>
          <cell r="G1004">
            <v>5008</v>
          </cell>
          <cell r="H1004">
            <v>5008</v>
          </cell>
          <cell r="I1004">
            <v>5008</v>
          </cell>
          <cell r="J1004">
            <v>5008</v>
          </cell>
          <cell r="K1004">
            <v>5008</v>
          </cell>
          <cell r="L1004">
            <v>5008</v>
          </cell>
          <cell r="M1004">
            <v>5008</v>
          </cell>
          <cell r="N1004">
            <v>5008</v>
          </cell>
          <cell r="O1004">
            <v>5008</v>
          </cell>
          <cell r="P1004">
            <v>5008</v>
          </cell>
          <cell r="Q1004">
            <v>5012</v>
          </cell>
        </row>
        <row r="1005">
          <cell r="B1005" t="str">
            <v>30500032702</v>
          </cell>
          <cell r="C1005" t="str">
            <v>30500</v>
          </cell>
          <cell r="D1005">
            <v>2702</v>
          </cell>
          <cell r="E1005">
            <v>23000</v>
          </cell>
          <cell r="F1005">
            <v>1917</v>
          </cell>
          <cell r="G1005">
            <v>1917</v>
          </cell>
          <cell r="H1005">
            <v>1917</v>
          </cell>
          <cell r="I1005">
            <v>1917</v>
          </cell>
          <cell r="J1005">
            <v>1917</v>
          </cell>
          <cell r="K1005">
            <v>1917</v>
          </cell>
          <cell r="L1005">
            <v>1917</v>
          </cell>
          <cell r="M1005">
            <v>1917</v>
          </cell>
          <cell r="N1005">
            <v>1917</v>
          </cell>
          <cell r="O1005">
            <v>1917</v>
          </cell>
          <cell r="P1005">
            <v>1917</v>
          </cell>
          <cell r="Q1005">
            <v>1913</v>
          </cell>
        </row>
        <row r="1006">
          <cell r="B1006" t="str">
            <v>30500032704</v>
          </cell>
          <cell r="C1006" t="str">
            <v>30500</v>
          </cell>
          <cell r="D1006">
            <v>2704</v>
          </cell>
          <cell r="E1006">
            <v>9300</v>
          </cell>
          <cell r="F1006">
            <v>775</v>
          </cell>
          <cell r="G1006">
            <v>775</v>
          </cell>
          <cell r="H1006">
            <v>775</v>
          </cell>
          <cell r="I1006">
            <v>775</v>
          </cell>
          <cell r="J1006">
            <v>775</v>
          </cell>
          <cell r="K1006">
            <v>775</v>
          </cell>
          <cell r="L1006">
            <v>775</v>
          </cell>
          <cell r="M1006">
            <v>775</v>
          </cell>
          <cell r="N1006">
            <v>775</v>
          </cell>
          <cell r="O1006">
            <v>775</v>
          </cell>
          <cell r="P1006">
            <v>775</v>
          </cell>
          <cell r="Q1006">
            <v>775</v>
          </cell>
        </row>
        <row r="1007">
          <cell r="B1007" t="str">
            <v>30500032705</v>
          </cell>
          <cell r="C1007" t="str">
            <v>30500</v>
          </cell>
          <cell r="D1007">
            <v>2705</v>
          </cell>
          <cell r="E1007">
            <v>11700</v>
          </cell>
          <cell r="F1007">
            <v>975</v>
          </cell>
          <cell r="G1007">
            <v>975</v>
          </cell>
          <cell r="H1007">
            <v>975</v>
          </cell>
          <cell r="I1007">
            <v>975</v>
          </cell>
          <cell r="J1007">
            <v>975</v>
          </cell>
          <cell r="K1007">
            <v>975</v>
          </cell>
          <cell r="L1007">
            <v>975</v>
          </cell>
          <cell r="M1007">
            <v>975</v>
          </cell>
          <cell r="N1007">
            <v>975</v>
          </cell>
          <cell r="O1007">
            <v>975</v>
          </cell>
          <cell r="P1007">
            <v>975</v>
          </cell>
          <cell r="Q1007">
            <v>975</v>
          </cell>
        </row>
        <row r="1008">
          <cell r="B1008" t="str">
            <v>30500032800</v>
          </cell>
          <cell r="C1008" t="str">
            <v>30500</v>
          </cell>
          <cell r="D1008">
            <v>2800</v>
          </cell>
          <cell r="E1008">
            <v>1070700</v>
          </cell>
          <cell r="F1008">
            <v>89225</v>
          </cell>
          <cell r="G1008">
            <v>89225</v>
          </cell>
          <cell r="H1008">
            <v>89225</v>
          </cell>
          <cell r="I1008">
            <v>89225</v>
          </cell>
          <cell r="J1008">
            <v>89225</v>
          </cell>
          <cell r="K1008">
            <v>89225</v>
          </cell>
          <cell r="L1008">
            <v>89225</v>
          </cell>
          <cell r="M1008">
            <v>89225</v>
          </cell>
          <cell r="N1008">
            <v>89225</v>
          </cell>
          <cell r="O1008">
            <v>89225</v>
          </cell>
          <cell r="P1008">
            <v>89225</v>
          </cell>
          <cell r="Q1008">
            <v>89225</v>
          </cell>
        </row>
        <row r="1009">
          <cell r="B1009" t="str">
            <v>30500032900</v>
          </cell>
          <cell r="C1009" t="str">
            <v>30500</v>
          </cell>
          <cell r="D1009">
            <v>2900</v>
          </cell>
          <cell r="E1009">
            <v>514300</v>
          </cell>
          <cell r="F1009">
            <v>42858</v>
          </cell>
          <cell r="G1009">
            <v>42858</v>
          </cell>
          <cell r="H1009">
            <v>42858</v>
          </cell>
          <cell r="I1009">
            <v>42858</v>
          </cell>
          <cell r="J1009">
            <v>42858</v>
          </cell>
          <cell r="K1009">
            <v>42858</v>
          </cell>
          <cell r="L1009">
            <v>42858</v>
          </cell>
          <cell r="M1009">
            <v>42858</v>
          </cell>
          <cell r="N1009">
            <v>42858</v>
          </cell>
          <cell r="O1009">
            <v>42858</v>
          </cell>
          <cell r="P1009">
            <v>42858</v>
          </cell>
          <cell r="Q1009">
            <v>42862</v>
          </cell>
        </row>
        <row r="1010">
          <cell r="B1010" t="str">
            <v>30500032907</v>
          </cell>
          <cell r="C1010" t="str">
            <v>30500</v>
          </cell>
          <cell r="D1010">
            <v>2907</v>
          </cell>
          <cell r="E1010">
            <v>479200</v>
          </cell>
          <cell r="F1010">
            <v>39933</v>
          </cell>
          <cell r="G1010">
            <v>39933</v>
          </cell>
          <cell r="H1010">
            <v>39933</v>
          </cell>
          <cell r="I1010">
            <v>39933</v>
          </cell>
          <cell r="J1010">
            <v>39933</v>
          </cell>
          <cell r="K1010">
            <v>39933</v>
          </cell>
          <cell r="L1010">
            <v>39933</v>
          </cell>
          <cell r="M1010">
            <v>39933</v>
          </cell>
          <cell r="N1010">
            <v>39933</v>
          </cell>
          <cell r="O1010">
            <v>39933</v>
          </cell>
          <cell r="P1010">
            <v>39933</v>
          </cell>
          <cell r="Q1010">
            <v>39937</v>
          </cell>
        </row>
        <row r="1011">
          <cell r="B1011" t="str">
            <v>30500032908</v>
          </cell>
          <cell r="C1011" t="str">
            <v>30500</v>
          </cell>
          <cell r="D1011">
            <v>2908</v>
          </cell>
          <cell r="E1011">
            <v>184300</v>
          </cell>
          <cell r="F1011">
            <v>15358</v>
          </cell>
          <cell r="G1011">
            <v>15358</v>
          </cell>
          <cell r="H1011">
            <v>15358</v>
          </cell>
          <cell r="I1011">
            <v>15358</v>
          </cell>
          <cell r="J1011">
            <v>15358</v>
          </cell>
          <cell r="K1011">
            <v>15358</v>
          </cell>
          <cell r="L1011">
            <v>15358</v>
          </cell>
          <cell r="M1011">
            <v>15358</v>
          </cell>
          <cell r="N1011">
            <v>15358</v>
          </cell>
          <cell r="O1011">
            <v>15358</v>
          </cell>
          <cell r="P1011">
            <v>15358</v>
          </cell>
          <cell r="Q1011">
            <v>15362</v>
          </cell>
        </row>
        <row r="1012">
          <cell r="B1012" t="str">
            <v>30500033101</v>
          </cell>
          <cell r="C1012" t="str">
            <v>30500</v>
          </cell>
          <cell r="D1012">
            <v>3101</v>
          </cell>
          <cell r="E1012">
            <v>78600</v>
          </cell>
          <cell r="F1012">
            <v>6550</v>
          </cell>
          <cell r="G1012">
            <v>6550</v>
          </cell>
          <cell r="H1012">
            <v>6550</v>
          </cell>
          <cell r="I1012">
            <v>6550</v>
          </cell>
          <cell r="J1012">
            <v>6550</v>
          </cell>
          <cell r="K1012">
            <v>6550</v>
          </cell>
          <cell r="L1012">
            <v>6550</v>
          </cell>
          <cell r="M1012">
            <v>6550</v>
          </cell>
          <cell r="N1012">
            <v>6550</v>
          </cell>
          <cell r="O1012">
            <v>6550</v>
          </cell>
          <cell r="P1012">
            <v>6550</v>
          </cell>
          <cell r="Q1012">
            <v>6550</v>
          </cell>
        </row>
        <row r="1013">
          <cell r="B1013" t="str">
            <v>30500033103</v>
          </cell>
          <cell r="C1013" t="str">
            <v>30500</v>
          </cell>
          <cell r="D1013">
            <v>3103</v>
          </cell>
          <cell r="E1013">
            <v>41000</v>
          </cell>
          <cell r="F1013">
            <v>3417</v>
          </cell>
          <cell r="G1013">
            <v>3417</v>
          </cell>
          <cell r="H1013">
            <v>3417</v>
          </cell>
          <cell r="I1013">
            <v>3417</v>
          </cell>
          <cell r="J1013">
            <v>3417</v>
          </cell>
          <cell r="K1013">
            <v>3417</v>
          </cell>
          <cell r="L1013">
            <v>3417</v>
          </cell>
          <cell r="M1013">
            <v>3417</v>
          </cell>
          <cell r="N1013">
            <v>3417</v>
          </cell>
          <cell r="O1013">
            <v>3417</v>
          </cell>
          <cell r="P1013">
            <v>3417</v>
          </cell>
          <cell r="Q1013">
            <v>3413</v>
          </cell>
        </row>
        <row r="1014">
          <cell r="B1014" t="str">
            <v>30500033106</v>
          </cell>
          <cell r="C1014" t="str">
            <v>30500</v>
          </cell>
          <cell r="D1014">
            <v>3106</v>
          </cell>
          <cell r="E1014">
            <v>17400</v>
          </cell>
          <cell r="F1014">
            <v>1450</v>
          </cell>
          <cell r="G1014">
            <v>1450</v>
          </cell>
          <cell r="H1014">
            <v>1450</v>
          </cell>
          <cell r="I1014">
            <v>1450</v>
          </cell>
          <cell r="J1014">
            <v>1450</v>
          </cell>
          <cell r="K1014">
            <v>1450</v>
          </cell>
          <cell r="L1014">
            <v>1450</v>
          </cell>
          <cell r="M1014">
            <v>1450</v>
          </cell>
          <cell r="N1014">
            <v>1450</v>
          </cell>
          <cell r="O1014">
            <v>1450</v>
          </cell>
          <cell r="P1014">
            <v>1450</v>
          </cell>
          <cell r="Q1014">
            <v>1450</v>
          </cell>
        </row>
        <row r="1015">
          <cell r="B1015" t="str">
            <v>30500033302</v>
          </cell>
          <cell r="C1015" t="str">
            <v>30500</v>
          </cell>
          <cell r="D1015">
            <v>3302</v>
          </cell>
          <cell r="E1015">
            <v>199200</v>
          </cell>
          <cell r="F1015">
            <v>16600</v>
          </cell>
          <cell r="G1015">
            <v>16600</v>
          </cell>
          <cell r="H1015">
            <v>16600</v>
          </cell>
          <cell r="I1015">
            <v>16600</v>
          </cell>
          <cell r="J1015">
            <v>16600</v>
          </cell>
          <cell r="K1015">
            <v>16600</v>
          </cell>
          <cell r="L1015">
            <v>16600</v>
          </cell>
          <cell r="M1015">
            <v>16600</v>
          </cell>
          <cell r="N1015">
            <v>16600</v>
          </cell>
          <cell r="O1015">
            <v>16600</v>
          </cell>
          <cell r="P1015">
            <v>16600</v>
          </cell>
          <cell r="Q1015">
            <v>16600</v>
          </cell>
        </row>
        <row r="1016">
          <cell r="B1016" t="str">
            <v>30500033303</v>
          </cell>
          <cell r="C1016" t="str">
            <v>30500</v>
          </cell>
          <cell r="D1016">
            <v>3303</v>
          </cell>
          <cell r="E1016">
            <v>26300</v>
          </cell>
          <cell r="F1016">
            <v>2192</v>
          </cell>
          <cell r="G1016">
            <v>2192</v>
          </cell>
          <cell r="H1016">
            <v>2192</v>
          </cell>
          <cell r="I1016">
            <v>2192</v>
          </cell>
          <cell r="J1016">
            <v>2192</v>
          </cell>
          <cell r="K1016">
            <v>2192</v>
          </cell>
          <cell r="L1016">
            <v>2192</v>
          </cell>
          <cell r="M1016">
            <v>2192</v>
          </cell>
          <cell r="N1016">
            <v>2192</v>
          </cell>
          <cell r="O1016">
            <v>2192</v>
          </cell>
          <cell r="P1016">
            <v>2192</v>
          </cell>
          <cell r="Q1016">
            <v>2188</v>
          </cell>
        </row>
        <row r="1017">
          <cell r="B1017" t="str">
            <v>30500033401</v>
          </cell>
          <cell r="C1017" t="str">
            <v>30500</v>
          </cell>
          <cell r="D1017">
            <v>3401</v>
          </cell>
          <cell r="E1017">
            <v>150800</v>
          </cell>
          <cell r="F1017">
            <v>12567</v>
          </cell>
          <cell r="G1017">
            <v>12567</v>
          </cell>
          <cell r="H1017">
            <v>12567</v>
          </cell>
          <cell r="I1017">
            <v>12567</v>
          </cell>
          <cell r="J1017">
            <v>12567</v>
          </cell>
          <cell r="K1017">
            <v>12567</v>
          </cell>
          <cell r="L1017">
            <v>12567</v>
          </cell>
          <cell r="M1017">
            <v>12567</v>
          </cell>
          <cell r="N1017">
            <v>12567</v>
          </cell>
          <cell r="O1017">
            <v>12567</v>
          </cell>
          <cell r="P1017">
            <v>12567</v>
          </cell>
          <cell r="Q1017">
            <v>12563</v>
          </cell>
        </row>
        <row r="1018">
          <cell r="B1018" t="str">
            <v>30501031302</v>
          </cell>
          <cell r="C1018" t="str">
            <v>30501</v>
          </cell>
          <cell r="D1018">
            <v>1302</v>
          </cell>
          <cell r="E1018">
            <v>130800</v>
          </cell>
          <cell r="F1018">
            <v>10900</v>
          </cell>
          <cell r="G1018">
            <v>10900</v>
          </cell>
          <cell r="H1018">
            <v>10900</v>
          </cell>
          <cell r="I1018">
            <v>10900</v>
          </cell>
          <cell r="J1018">
            <v>10900</v>
          </cell>
          <cell r="K1018">
            <v>10900</v>
          </cell>
          <cell r="L1018">
            <v>10900</v>
          </cell>
          <cell r="M1018">
            <v>10900</v>
          </cell>
          <cell r="N1018">
            <v>10900</v>
          </cell>
          <cell r="O1018">
            <v>10900</v>
          </cell>
          <cell r="P1018">
            <v>10900</v>
          </cell>
          <cell r="Q1018">
            <v>10900</v>
          </cell>
        </row>
        <row r="1019">
          <cell r="B1019" t="str">
            <v>30501032103</v>
          </cell>
          <cell r="C1019" t="str">
            <v>30501</v>
          </cell>
          <cell r="D1019">
            <v>2103</v>
          </cell>
          <cell r="E1019">
            <v>19400</v>
          </cell>
          <cell r="F1019">
            <v>1617</v>
          </cell>
          <cell r="G1019">
            <v>1617</v>
          </cell>
          <cell r="H1019">
            <v>1617</v>
          </cell>
          <cell r="I1019">
            <v>1617</v>
          </cell>
          <cell r="J1019">
            <v>1617</v>
          </cell>
          <cell r="K1019">
            <v>1617</v>
          </cell>
          <cell r="L1019">
            <v>1617</v>
          </cell>
          <cell r="M1019">
            <v>1617</v>
          </cell>
          <cell r="N1019">
            <v>1617</v>
          </cell>
          <cell r="O1019">
            <v>1617</v>
          </cell>
          <cell r="P1019">
            <v>1617</v>
          </cell>
          <cell r="Q1019">
            <v>1613</v>
          </cell>
        </row>
        <row r="1020">
          <cell r="B1020" t="str">
            <v>30501032201</v>
          </cell>
          <cell r="C1020" t="str">
            <v>30501</v>
          </cell>
          <cell r="D1020">
            <v>2201</v>
          </cell>
          <cell r="E1020">
            <v>11200</v>
          </cell>
          <cell r="F1020">
            <v>933</v>
          </cell>
          <cell r="G1020">
            <v>933</v>
          </cell>
          <cell r="H1020">
            <v>933</v>
          </cell>
          <cell r="I1020">
            <v>933</v>
          </cell>
          <cell r="J1020">
            <v>933</v>
          </cell>
          <cell r="K1020">
            <v>933</v>
          </cell>
          <cell r="L1020">
            <v>933</v>
          </cell>
          <cell r="M1020">
            <v>933</v>
          </cell>
          <cell r="N1020">
            <v>933</v>
          </cell>
          <cell r="O1020">
            <v>933</v>
          </cell>
          <cell r="P1020">
            <v>933</v>
          </cell>
          <cell r="Q1020">
            <v>937</v>
          </cell>
        </row>
        <row r="1021">
          <cell r="B1021" t="str">
            <v>30501032202</v>
          </cell>
          <cell r="C1021" t="str">
            <v>30501</v>
          </cell>
          <cell r="D1021">
            <v>2202</v>
          </cell>
          <cell r="E1021">
            <v>109499</v>
          </cell>
          <cell r="F1021">
            <v>9125</v>
          </cell>
          <cell r="G1021">
            <v>9125</v>
          </cell>
          <cell r="H1021">
            <v>9125</v>
          </cell>
          <cell r="I1021">
            <v>9125</v>
          </cell>
          <cell r="J1021">
            <v>9125</v>
          </cell>
          <cell r="K1021">
            <v>9125</v>
          </cell>
          <cell r="L1021">
            <v>9125</v>
          </cell>
          <cell r="M1021">
            <v>9125</v>
          </cell>
          <cell r="N1021">
            <v>9125</v>
          </cell>
          <cell r="O1021">
            <v>9125</v>
          </cell>
          <cell r="P1021">
            <v>9125</v>
          </cell>
          <cell r="Q1021">
            <v>9124</v>
          </cell>
        </row>
        <row r="1022">
          <cell r="B1022" t="str">
            <v>30501032207</v>
          </cell>
          <cell r="C1022" t="str">
            <v>30501</v>
          </cell>
          <cell r="D1022">
            <v>2207</v>
          </cell>
          <cell r="E1022">
            <v>110440</v>
          </cell>
          <cell r="F1022">
            <v>9203</v>
          </cell>
          <cell r="G1022">
            <v>9203</v>
          </cell>
          <cell r="H1022">
            <v>9203</v>
          </cell>
          <cell r="I1022">
            <v>9203</v>
          </cell>
          <cell r="J1022">
            <v>9203</v>
          </cell>
          <cell r="K1022">
            <v>9203</v>
          </cell>
          <cell r="L1022">
            <v>9203</v>
          </cell>
          <cell r="M1022">
            <v>9203</v>
          </cell>
          <cell r="N1022">
            <v>9203</v>
          </cell>
          <cell r="O1022">
            <v>9203</v>
          </cell>
          <cell r="P1022">
            <v>9203</v>
          </cell>
          <cell r="Q1022">
            <v>9207</v>
          </cell>
        </row>
        <row r="1023">
          <cell r="B1023" t="str">
            <v>30501032208</v>
          </cell>
          <cell r="C1023" t="str">
            <v>30501</v>
          </cell>
          <cell r="D1023">
            <v>2208</v>
          </cell>
          <cell r="E1023">
            <v>3314</v>
          </cell>
          <cell r="F1023">
            <v>276</v>
          </cell>
          <cell r="G1023">
            <v>276</v>
          </cell>
          <cell r="H1023">
            <v>276</v>
          </cell>
          <cell r="I1023">
            <v>276</v>
          </cell>
          <cell r="J1023">
            <v>276</v>
          </cell>
          <cell r="K1023">
            <v>276</v>
          </cell>
          <cell r="L1023">
            <v>276</v>
          </cell>
          <cell r="M1023">
            <v>276</v>
          </cell>
          <cell r="N1023">
            <v>276</v>
          </cell>
          <cell r="O1023">
            <v>276</v>
          </cell>
          <cell r="P1023">
            <v>276</v>
          </cell>
          <cell r="Q1023">
            <v>278</v>
          </cell>
        </row>
        <row r="1024">
          <cell r="B1024" t="str">
            <v>30501032306</v>
          </cell>
          <cell r="C1024" t="str">
            <v>30501</v>
          </cell>
          <cell r="D1024">
            <v>2306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</row>
        <row r="1025">
          <cell r="B1025" t="str">
            <v>30501032701</v>
          </cell>
          <cell r="C1025" t="str">
            <v>30501</v>
          </cell>
          <cell r="D1025">
            <v>2701</v>
          </cell>
          <cell r="E1025">
            <v>54600</v>
          </cell>
          <cell r="F1025">
            <v>4550</v>
          </cell>
          <cell r="G1025">
            <v>4550</v>
          </cell>
          <cell r="H1025">
            <v>4550</v>
          </cell>
          <cell r="I1025">
            <v>4550</v>
          </cell>
          <cell r="J1025">
            <v>4550</v>
          </cell>
          <cell r="K1025">
            <v>4550</v>
          </cell>
          <cell r="L1025">
            <v>4550</v>
          </cell>
          <cell r="M1025">
            <v>4550</v>
          </cell>
          <cell r="N1025">
            <v>4550</v>
          </cell>
          <cell r="O1025">
            <v>4550</v>
          </cell>
          <cell r="P1025">
            <v>4550</v>
          </cell>
          <cell r="Q1025">
            <v>4550</v>
          </cell>
        </row>
        <row r="1026">
          <cell r="B1026" t="str">
            <v>30501032702</v>
          </cell>
          <cell r="C1026" t="str">
            <v>30501</v>
          </cell>
          <cell r="D1026">
            <v>2702</v>
          </cell>
          <cell r="E1026">
            <v>14200</v>
          </cell>
          <cell r="F1026">
            <v>1183</v>
          </cell>
          <cell r="G1026">
            <v>1183</v>
          </cell>
          <cell r="H1026">
            <v>1183</v>
          </cell>
          <cell r="I1026">
            <v>1183</v>
          </cell>
          <cell r="J1026">
            <v>1183</v>
          </cell>
          <cell r="K1026">
            <v>1183</v>
          </cell>
          <cell r="L1026">
            <v>1183</v>
          </cell>
          <cell r="M1026">
            <v>1183</v>
          </cell>
          <cell r="N1026">
            <v>1183</v>
          </cell>
          <cell r="O1026">
            <v>1183</v>
          </cell>
          <cell r="P1026">
            <v>1183</v>
          </cell>
          <cell r="Q1026">
            <v>1187</v>
          </cell>
        </row>
        <row r="1027">
          <cell r="B1027" t="str">
            <v>30501032704</v>
          </cell>
          <cell r="C1027" t="str">
            <v>30501</v>
          </cell>
          <cell r="D1027">
            <v>2704</v>
          </cell>
          <cell r="E1027">
            <v>31200</v>
          </cell>
          <cell r="F1027">
            <v>2600</v>
          </cell>
          <cell r="G1027">
            <v>2600</v>
          </cell>
          <cell r="H1027">
            <v>2600</v>
          </cell>
          <cell r="I1027">
            <v>2600</v>
          </cell>
          <cell r="J1027">
            <v>2600</v>
          </cell>
          <cell r="K1027">
            <v>2600</v>
          </cell>
          <cell r="L1027">
            <v>2600</v>
          </cell>
          <cell r="M1027">
            <v>2600</v>
          </cell>
          <cell r="N1027">
            <v>2600</v>
          </cell>
          <cell r="O1027">
            <v>2600</v>
          </cell>
          <cell r="P1027">
            <v>2600</v>
          </cell>
          <cell r="Q1027">
            <v>2600</v>
          </cell>
        </row>
        <row r="1028">
          <cell r="B1028" t="str">
            <v>30501032705</v>
          </cell>
          <cell r="C1028" t="str">
            <v>30501</v>
          </cell>
          <cell r="D1028">
            <v>2705</v>
          </cell>
          <cell r="E1028">
            <v>20200</v>
          </cell>
          <cell r="F1028">
            <v>1683</v>
          </cell>
          <cell r="G1028">
            <v>1683</v>
          </cell>
          <cell r="H1028">
            <v>1683</v>
          </cell>
          <cell r="I1028">
            <v>1683</v>
          </cell>
          <cell r="J1028">
            <v>1683</v>
          </cell>
          <cell r="K1028">
            <v>1683</v>
          </cell>
          <cell r="L1028">
            <v>1683</v>
          </cell>
          <cell r="M1028">
            <v>1683</v>
          </cell>
          <cell r="N1028">
            <v>1683</v>
          </cell>
          <cell r="O1028">
            <v>1683</v>
          </cell>
          <cell r="P1028">
            <v>1683</v>
          </cell>
          <cell r="Q1028">
            <v>1687</v>
          </cell>
        </row>
        <row r="1029">
          <cell r="B1029" t="str">
            <v>30501032900</v>
          </cell>
          <cell r="C1029" t="str">
            <v>30501</v>
          </cell>
          <cell r="D1029">
            <v>2900</v>
          </cell>
          <cell r="E1029">
            <v>97400</v>
          </cell>
          <cell r="F1029">
            <v>8117</v>
          </cell>
          <cell r="G1029">
            <v>8117</v>
          </cell>
          <cell r="H1029">
            <v>8117</v>
          </cell>
          <cell r="I1029">
            <v>8117</v>
          </cell>
          <cell r="J1029">
            <v>8117</v>
          </cell>
          <cell r="K1029">
            <v>8117</v>
          </cell>
          <cell r="L1029">
            <v>8117</v>
          </cell>
          <cell r="M1029">
            <v>8117</v>
          </cell>
          <cell r="N1029">
            <v>8117</v>
          </cell>
          <cell r="O1029">
            <v>8117</v>
          </cell>
          <cell r="P1029">
            <v>8117</v>
          </cell>
          <cell r="Q1029">
            <v>8113</v>
          </cell>
        </row>
        <row r="1030">
          <cell r="B1030" t="str">
            <v>30501032907</v>
          </cell>
          <cell r="C1030" t="str">
            <v>30501</v>
          </cell>
          <cell r="D1030">
            <v>2907</v>
          </cell>
          <cell r="E1030">
            <v>71000</v>
          </cell>
          <cell r="F1030">
            <v>5917</v>
          </cell>
          <cell r="G1030">
            <v>5917</v>
          </cell>
          <cell r="H1030">
            <v>5917</v>
          </cell>
          <cell r="I1030">
            <v>5917</v>
          </cell>
          <cell r="J1030">
            <v>5917</v>
          </cell>
          <cell r="K1030">
            <v>5917</v>
          </cell>
          <cell r="L1030">
            <v>5917</v>
          </cell>
          <cell r="M1030">
            <v>5917</v>
          </cell>
          <cell r="N1030">
            <v>5917</v>
          </cell>
          <cell r="O1030">
            <v>5917</v>
          </cell>
          <cell r="P1030">
            <v>5917</v>
          </cell>
          <cell r="Q1030">
            <v>5913</v>
          </cell>
        </row>
        <row r="1031">
          <cell r="B1031" t="str">
            <v>30501033101</v>
          </cell>
          <cell r="C1031" t="str">
            <v>30501</v>
          </cell>
          <cell r="D1031">
            <v>3101</v>
          </cell>
          <cell r="E1031">
            <v>23500</v>
          </cell>
          <cell r="F1031">
            <v>1958</v>
          </cell>
          <cell r="G1031">
            <v>1958</v>
          </cell>
          <cell r="H1031">
            <v>1958</v>
          </cell>
          <cell r="I1031">
            <v>1958</v>
          </cell>
          <cell r="J1031">
            <v>1958</v>
          </cell>
          <cell r="K1031">
            <v>1958</v>
          </cell>
          <cell r="L1031">
            <v>1958</v>
          </cell>
          <cell r="M1031">
            <v>1958</v>
          </cell>
          <cell r="N1031">
            <v>1958</v>
          </cell>
          <cell r="O1031">
            <v>1958</v>
          </cell>
          <cell r="P1031">
            <v>1958</v>
          </cell>
          <cell r="Q1031">
            <v>1962</v>
          </cell>
        </row>
        <row r="1032">
          <cell r="B1032" t="str">
            <v>30501033103</v>
          </cell>
          <cell r="C1032" t="str">
            <v>30501</v>
          </cell>
          <cell r="D1032">
            <v>3103</v>
          </cell>
          <cell r="E1032">
            <v>34700</v>
          </cell>
          <cell r="F1032">
            <v>2892</v>
          </cell>
          <cell r="G1032">
            <v>2892</v>
          </cell>
          <cell r="H1032">
            <v>2892</v>
          </cell>
          <cell r="I1032">
            <v>2892</v>
          </cell>
          <cell r="J1032">
            <v>2892</v>
          </cell>
          <cell r="K1032">
            <v>2892</v>
          </cell>
          <cell r="L1032">
            <v>2892</v>
          </cell>
          <cell r="M1032">
            <v>2892</v>
          </cell>
          <cell r="N1032">
            <v>2892</v>
          </cell>
          <cell r="O1032">
            <v>2892</v>
          </cell>
          <cell r="P1032">
            <v>2892</v>
          </cell>
          <cell r="Q1032">
            <v>2888</v>
          </cell>
        </row>
        <row r="1033">
          <cell r="B1033" t="str">
            <v>30501033106</v>
          </cell>
          <cell r="C1033" t="str">
            <v>30501</v>
          </cell>
          <cell r="D1033">
            <v>3106</v>
          </cell>
          <cell r="E1033">
            <v>2400</v>
          </cell>
          <cell r="F1033">
            <v>200</v>
          </cell>
          <cell r="G1033">
            <v>200</v>
          </cell>
          <cell r="H1033">
            <v>200</v>
          </cell>
          <cell r="I1033">
            <v>200</v>
          </cell>
          <cell r="J1033">
            <v>200</v>
          </cell>
          <cell r="K1033">
            <v>200</v>
          </cell>
          <cell r="L1033">
            <v>200</v>
          </cell>
          <cell r="M1033">
            <v>200</v>
          </cell>
          <cell r="N1033">
            <v>200</v>
          </cell>
          <cell r="O1033">
            <v>200</v>
          </cell>
          <cell r="P1033">
            <v>200</v>
          </cell>
          <cell r="Q1033">
            <v>200</v>
          </cell>
        </row>
        <row r="1034">
          <cell r="B1034" t="str">
            <v>30501033302</v>
          </cell>
          <cell r="C1034" t="str">
            <v>30501</v>
          </cell>
          <cell r="D1034">
            <v>3302</v>
          </cell>
          <cell r="E1034">
            <v>234200</v>
          </cell>
          <cell r="F1034">
            <v>19517</v>
          </cell>
          <cell r="G1034">
            <v>19517</v>
          </cell>
          <cell r="H1034">
            <v>19517</v>
          </cell>
          <cell r="I1034">
            <v>19517</v>
          </cell>
          <cell r="J1034">
            <v>19517</v>
          </cell>
          <cell r="K1034">
            <v>19517</v>
          </cell>
          <cell r="L1034">
            <v>19517</v>
          </cell>
          <cell r="M1034">
            <v>19517</v>
          </cell>
          <cell r="N1034">
            <v>19517</v>
          </cell>
          <cell r="O1034">
            <v>19517</v>
          </cell>
          <cell r="P1034">
            <v>19517</v>
          </cell>
          <cell r="Q1034">
            <v>19513</v>
          </cell>
        </row>
        <row r="1035">
          <cell r="B1035" t="str">
            <v>30501033303</v>
          </cell>
          <cell r="C1035" t="str">
            <v>30501</v>
          </cell>
          <cell r="D1035">
            <v>3303</v>
          </cell>
          <cell r="E1035">
            <v>28100</v>
          </cell>
          <cell r="F1035">
            <v>2342</v>
          </cell>
          <cell r="G1035">
            <v>2342</v>
          </cell>
          <cell r="H1035">
            <v>2342</v>
          </cell>
          <cell r="I1035">
            <v>2342</v>
          </cell>
          <cell r="J1035">
            <v>2342</v>
          </cell>
          <cell r="K1035">
            <v>2342</v>
          </cell>
          <cell r="L1035">
            <v>2342</v>
          </cell>
          <cell r="M1035">
            <v>2342</v>
          </cell>
          <cell r="N1035">
            <v>2342</v>
          </cell>
          <cell r="O1035">
            <v>2342</v>
          </cell>
          <cell r="P1035">
            <v>2342</v>
          </cell>
          <cell r="Q1035">
            <v>2338</v>
          </cell>
        </row>
        <row r="1036">
          <cell r="B1036" t="str">
            <v>30502031302</v>
          </cell>
          <cell r="C1036" t="str">
            <v>30502</v>
          </cell>
          <cell r="D1036">
            <v>1302</v>
          </cell>
          <cell r="E1036">
            <v>69300</v>
          </cell>
          <cell r="F1036">
            <v>5775</v>
          </cell>
          <cell r="G1036">
            <v>5775</v>
          </cell>
          <cell r="H1036">
            <v>5775</v>
          </cell>
          <cell r="I1036">
            <v>5775</v>
          </cell>
          <cell r="J1036">
            <v>5775</v>
          </cell>
          <cell r="K1036">
            <v>5775</v>
          </cell>
          <cell r="L1036">
            <v>5775</v>
          </cell>
          <cell r="M1036">
            <v>5775</v>
          </cell>
          <cell r="N1036">
            <v>5775</v>
          </cell>
          <cell r="O1036">
            <v>5775</v>
          </cell>
          <cell r="P1036">
            <v>5775</v>
          </cell>
          <cell r="Q1036">
            <v>5775</v>
          </cell>
        </row>
        <row r="1037">
          <cell r="B1037" t="str">
            <v>30502032103</v>
          </cell>
          <cell r="C1037" t="str">
            <v>30502</v>
          </cell>
          <cell r="D1037">
            <v>2103</v>
          </cell>
          <cell r="E1037">
            <v>3300</v>
          </cell>
          <cell r="F1037">
            <v>275</v>
          </cell>
          <cell r="G1037">
            <v>275</v>
          </cell>
          <cell r="H1037">
            <v>275</v>
          </cell>
          <cell r="I1037">
            <v>275</v>
          </cell>
          <cell r="J1037">
            <v>275</v>
          </cell>
          <cell r="K1037">
            <v>275</v>
          </cell>
          <cell r="L1037">
            <v>275</v>
          </cell>
          <cell r="M1037">
            <v>275</v>
          </cell>
          <cell r="N1037">
            <v>275</v>
          </cell>
          <cell r="O1037">
            <v>275</v>
          </cell>
          <cell r="P1037">
            <v>275</v>
          </cell>
          <cell r="Q1037">
            <v>275</v>
          </cell>
        </row>
        <row r="1038">
          <cell r="B1038" t="str">
            <v>30502032201</v>
          </cell>
          <cell r="C1038" t="str">
            <v>30502</v>
          </cell>
          <cell r="D1038">
            <v>2201</v>
          </cell>
          <cell r="E1038">
            <v>1200</v>
          </cell>
          <cell r="F1038">
            <v>100</v>
          </cell>
          <cell r="G1038">
            <v>100</v>
          </cell>
          <cell r="H1038">
            <v>100</v>
          </cell>
          <cell r="I1038">
            <v>100</v>
          </cell>
          <cell r="J1038">
            <v>100</v>
          </cell>
          <cell r="K1038">
            <v>100</v>
          </cell>
          <cell r="L1038">
            <v>100</v>
          </cell>
          <cell r="M1038">
            <v>100</v>
          </cell>
          <cell r="N1038">
            <v>100</v>
          </cell>
          <cell r="O1038">
            <v>100</v>
          </cell>
          <cell r="P1038">
            <v>100</v>
          </cell>
          <cell r="Q1038">
            <v>100</v>
          </cell>
        </row>
        <row r="1039">
          <cell r="B1039" t="str">
            <v>30502032202</v>
          </cell>
          <cell r="C1039" t="str">
            <v>30502</v>
          </cell>
          <cell r="D1039">
            <v>2202</v>
          </cell>
          <cell r="E1039">
            <v>118366</v>
          </cell>
          <cell r="F1039">
            <v>9864</v>
          </cell>
          <cell r="G1039">
            <v>9864</v>
          </cell>
          <cell r="H1039">
            <v>9864</v>
          </cell>
          <cell r="I1039">
            <v>9864</v>
          </cell>
          <cell r="J1039">
            <v>9864</v>
          </cell>
          <cell r="K1039">
            <v>9864</v>
          </cell>
          <cell r="L1039">
            <v>9864</v>
          </cell>
          <cell r="M1039">
            <v>9864</v>
          </cell>
          <cell r="N1039">
            <v>9864</v>
          </cell>
          <cell r="O1039">
            <v>9864</v>
          </cell>
          <cell r="P1039">
            <v>9864</v>
          </cell>
          <cell r="Q1039">
            <v>9862</v>
          </cell>
        </row>
        <row r="1040">
          <cell r="B1040" t="str">
            <v>30502032207</v>
          </cell>
          <cell r="C1040" t="str">
            <v>30502</v>
          </cell>
          <cell r="D1040">
            <v>2207</v>
          </cell>
          <cell r="E1040">
            <v>15093</v>
          </cell>
          <cell r="F1040">
            <v>1258</v>
          </cell>
          <cell r="G1040">
            <v>1258</v>
          </cell>
          <cell r="H1040">
            <v>1258</v>
          </cell>
          <cell r="I1040">
            <v>1258</v>
          </cell>
          <cell r="J1040">
            <v>1258</v>
          </cell>
          <cell r="K1040">
            <v>1258</v>
          </cell>
          <cell r="L1040">
            <v>1258</v>
          </cell>
          <cell r="M1040">
            <v>1258</v>
          </cell>
          <cell r="N1040">
            <v>1258</v>
          </cell>
          <cell r="O1040">
            <v>1258</v>
          </cell>
          <cell r="P1040">
            <v>1258</v>
          </cell>
          <cell r="Q1040">
            <v>1255</v>
          </cell>
        </row>
        <row r="1041">
          <cell r="B1041" t="str">
            <v>30502032208</v>
          </cell>
          <cell r="C1041" t="str">
            <v>30502</v>
          </cell>
          <cell r="D1041">
            <v>2208</v>
          </cell>
          <cell r="E1041">
            <v>3631</v>
          </cell>
          <cell r="F1041">
            <v>303</v>
          </cell>
          <cell r="G1041">
            <v>303</v>
          </cell>
          <cell r="H1041">
            <v>303</v>
          </cell>
          <cell r="I1041">
            <v>303</v>
          </cell>
          <cell r="J1041">
            <v>303</v>
          </cell>
          <cell r="K1041">
            <v>303</v>
          </cell>
          <cell r="L1041">
            <v>303</v>
          </cell>
          <cell r="M1041">
            <v>303</v>
          </cell>
          <cell r="N1041">
            <v>303</v>
          </cell>
          <cell r="O1041">
            <v>303</v>
          </cell>
          <cell r="P1041">
            <v>303</v>
          </cell>
          <cell r="Q1041">
            <v>298</v>
          </cell>
        </row>
        <row r="1042">
          <cell r="B1042" t="str">
            <v>30502032306</v>
          </cell>
          <cell r="C1042" t="str">
            <v>30502</v>
          </cell>
          <cell r="D1042">
            <v>2306</v>
          </cell>
          <cell r="E1042">
            <v>10800</v>
          </cell>
          <cell r="F1042">
            <v>900</v>
          </cell>
          <cell r="G1042">
            <v>900</v>
          </cell>
          <cell r="H1042">
            <v>900</v>
          </cell>
          <cell r="I1042">
            <v>900</v>
          </cell>
          <cell r="J1042">
            <v>900</v>
          </cell>
          <cell r="K1042">
            <v>900</v>
          </cell>
          <cell r="L1042">
            <v>900</v>
          </cell>
          <cell r="M1042">
            <v>900</v>
          </cell>
          <cell r="N1042">
            <v>900</v>
          </cell>
          <cell r="O1042">
            <v>900</v>
          </cell>
          <cell r="P1042">
            <v>900</v>
          </cell>
          <cell r="Q1042">
            <v>900</v>
          </cell>
        </row>
        <row r="1043">
          <cell r="B1043" t="str">
            <v>30502032701</v>
          </cell>
          <cell r="C1043" t="str">
            <v>30502</v>
          </cell>
          <cell r="D1043">
            <v>2701</v>
          </cell>
          <cell r="E1043">
            <v>30300</v>
          </cell>
          <cell r="F1043">
            <v>2525</v>
          </cell>
          <cell r="G1043">
            <v>2525</v>
          </cell>
          <cell r="H1043">
            <v>2525</v>
          </cell>
          <cell r="I1043">
            <v>2525</v>
          </cell>
          <cell r="J1043">
            <v>2525</v>
          </cell>
          <cell r="K1043">
            <v>2525</v>
          </cell>
          <cell r="L1043">
            <v>2525</v>
          </cell>
          <cell r="M1043">
            <v>2525</v>
          </cell>
          <cell r="N1043">
            <v>2525</v>
          </cell>
          <cell r="O1043">
            <v>2525</v>
          </cell>
          <cell r="P1043">
            <v>2525</v>
          </cell>
          <cell r="Q1043">
            <v>2525</v>
          </cell>
        </row>
        <row r="1044">
          <cell r="B1044" t="str">
            <v>30502032702</v>
          </cell>
          <cell r="C1044" t="str">
            <v>30502</v>
          </cell>
          <cell r="D1044">
            <v>2702</v>
          </cell>
          <cell r="E1044">
            <v>10400</v>
          </cell>
          <cell r="F1044">
            <v>867</v>
          </cell>
          <cell r="G1044">
            <v>867</v>
          </cell>
          <cell r="H1044">
            <v>867</v>
          </cell>
          <cell r="I1044">
            <v>867</v>
          </cell>
          <cell r="J1044">
            <v>867</v>
          </cell>
          <cell r="K1044">
            <v>867</v>
          </cell>
          <cell r="L1044">
            <v>867</v>
          </cell>
          <cell r="M1044">
            <v>867</v>
          </cell>
          <cell r="N1044">
            <v>867</v>
          </cell>
          <cell r="O1044">
            <v>867</v>
          </cell>
          <cell r="P1044">
            <v>867</v>
          </cell>
          <cell r="Q1044">
            <v>863</v>
          </cell>
        </row>
        <row r="1045">
          <cell r="B1045" t="str">
            <v>30502032705</v>
          </cell>
          <cell r="C1045" t="str">
            <v>30502</v>
          </cell>
          <cell r="D1045">
            <v>2705</v>
          </cell>
          <cell r="E1045">
            <v>13200</v>
          </cell>
          <cell r="F1045">
            <v>1100</v>
          </cell>
          <cell r="G1045">
            <v>1100</v>
          </cell>
          <cell r="H1045">
            <v>1100</v>
          </cell>
          <cell r="I1045">
            <v>1100</v>
          </cell>
          <cell r="J1045">
            <v>1100</v>
          </cell>
          <cell r="K1045">
            <v>1100</v>
          </cell>
          <cell r="L1045">
            <v>1100</v>
          </cell>
          <cell r="M1045">
            <v>1100</v>
          </cell>
          <cell r="N1045">
            <v>1100</v>
          </cell>
          <cell r="O1045">
            <v>1100</v>
          </cell>
          <cell r="P1045">
            <v>1100</v>
          </cell>
          <cell r="Q1045">
            <v>1100</v>
          </cell>
        </row>
        <row r="1046">
          <cell r="B1046" t="str">
            <v>30502032800</v>
          </cell>
          <cell r="C1046" t="str">
            <v>30502</v>
          </cell>
          <cell r="D1046">
            <v>2800</v>
          </cell>
          <cell r="E1046">
            <v>27200</v>
          </cell>
          <cell r="F1046">
            <v>2267</v>
          </cell>
          <cell r="G1046">
            <v>2267</v>
          </cell>
          <cell r="H1046">
            <v>2267</v>
          </cell>
          <cell r="I1046">
            <v>2267</v>
          </cell>
          <cell r="J1046">
            <v>2267</v>
          </cell>
          <cell r="K1046">
            <v>2267</v>
          </cell>
          <cell r="L1046">
            <v>2267</v>
          </cell>
          <cell r="M1046">
            <v>2267</v>
          </cell>
          <cell r="N1046">
            <v>2267</v>
          </cell>
          <cell r="O1046">
            <v>2267</v>
          </cell>
          <cell r="P1046">
            <v>2267</v>
          </cell>
          <cell r="Q1046">
            <v>2263</v>
          </cell>
        </row>
        <row r="1047">
          <cell r="B1047" t="str">
            <v>30502032900</v>
          </cell>
          <cell r="C1047" t="str">
            <v>30502</v>
          </cell>
          <cell r="D1047">
            <v>2900</v>
          </cell>
          <cell r="E1047">
            <v>55300</v>
          </cell>
          <cell r="F1047">
            <v>4608</v>
          </cell>
          <cell r="G1047">
            <v>4608</v>
          </cell>
          <cell r="H1047">
            <v>4608</v>
          </cell>
          <cell r="I1047">
            <v>4608</v>
          </cell>
          <cell r="J1047">
            <v>4608</v>
          </cell>
          <cell r="K1047">
            <v>4608</v>
          </cell>
          <cell r="L1047">
            <v>4608</v>
          </cell>
          <cell r="M1047">
            <v>4608</v>
          </cell>
          <cell r="N1047">
            <v>4608</v>
          </cell>
          <cell r="O1047">
            <v>4608</v>
          </cell>
          <cell r="P1047">
            <v>4608</v>
          </cell>
          <cell r="Q1047">
            <v>4612</v>
          </cell>
        </row>
        <row r="1048">
          <cell r="B1048" t="str">
            <v>30502033101</v>
          </cell>
          <cell r="C1048" t="str">
            <v>30502</v>
          </cell>
          <cell r="D1048">
            <v>3101</v>
          </cell>
          <cell r="E1048">
            <v>28500</v>
          </cell>
          <cell r="F1048">
            <v>2375</v>
          </cell>
          <cell r="G1048">
            <v>2375</v>
          </cell>
          <cell r="H1048">
            <v>2375</v>
          </cell>
          <cell r="I1048">
            <v>2375</v>
          </cell>
          <cell r="J1048">
            <v>2375</v>
          </cell>
          <cell r="K1048">
            <v>2375</v>
          </cell>
          <cell r="L1048">
            <v>2375</v>
          </cell>
          <cell r="M1048">
            <v>2375</v>
          </cell>
          <cell r="N1048">
            <v>2375</v>
          </cell>
          <cell r="O1048">
            <v>2375</v>
          </cell>
          <cell r="P1048">
            <v>2375</v>
          </cell>
          <cell r="Q1048">
            <v>2375</v>
          </cell>
        </row>
        <row r="1049">
          <cell r="B1049" t="str">
            <v>30502033103</v>
          </cell>
          <cell r="C1049" t="str">
            <v>30502</v>
          </cell>
          <cell r="D1049">
            <v>3103</v>
          </cell>
          <cell r="E1049">
            <v>49200</v>
          </cell>
          <cell r="F1049">
            <v>4100</v>
          </cell>
          <cell r="G1049">
            <v>4100</v>
          </cell>
          <cell r="H1049">
            <v>4100</v>
          </cell>
          <cell r="I1049">
            <v>4100</v>
          </cell>
          <cell r="J1049">
            <v>4100</v>
          </cell>
          <cell r="K1049">
            <v>4100</v>
          </cell>
          <cell r="L1049">
            <v>4100</v>
          </cell>
          <cell r="M1049">
            <v>4100</v>
          </cell>
          <cell r="N1049">
            <v>4100</v>
          </cell>
          <cell r="O1049">
            <v>4100</v>
          </cell>
          <cell r="P1049">
            <v>4100</v>
          </cell>
          <cell r="Q1049">
            <v>4100</v>
          </cell>
        </row>
        <row r="1050">
          <cell r="B1050" t="str">
            <v>30502033106</v>
          </cell>
          <cell r="C1050" t="str">
            <v>30502</v>
          </cell>
          <cell r="D1050">
            <v>3106</v>
          </cell>
          <cell r="E1050">
            <v>4500</v>
          </cell>
          <cell r="F1050">
            <v>375</v>
          </cell>
          <cell r="G1050">
            <v>375</v>
          </cell>
          <cell r="H1050">
            <v>375</v>
          </cell>
          <cell r="I1050">
            <v>375</v>
          </cell>
          <cell r="J1050">
            <v>375</v>
          </cell>
          <cell r="K1050">
            <v>375</v>
          </cell>
          <cell r="L1050">
            <v>375</v>
          </cell>
          <cell r="M1050">
            <v>375</v>
          </cell>
          <cell r="N1050">
            <v>375</v>
          </cell>
          <cell r="O1050">
            <v>375</v>
          </cell>
          <cell r="P1050">
            <v>375</v>
          </cell>
          <cell r="Q1050">
            <v>375</v>
          </cell>
        </row>
        <row r="1051">
          <cell r="B1051" t="str">
            <v>30502033302</v>
          </cell>
          <cell r="C1051" t="str">
            <v>30502</v>
          </cell>
          <cell r="D1051">
            <v>3302</v>
          </cell>
          <cell r="E1051">
            <v>92500</v>
          </cell>
          <cell r="F1051">
            <v>7708</v>
          </cell>
          <cell r="G1051">
            <v>7708</v>
          </cell>
          <cell r="H1051">
            <v>7708</v>
          </cell>
          <cell r="I1051">
            <v>7708</v>
          </cell>
          <cell r="J1051">
            <v>7708</v>
          </cell>
          <cell r="K1051">
            <v>7708</v>
          </cell>
          <cell r="L1051">
            <v>7708</v>
          </cell>
          <cell r="M1051">
            <v>7708</v>
          </cell>
          <cell r="N1051">
            <v>7708</v>
          </cell>
          <cell r="O1051">
            <v>7708</v>
          </cell>
          <cell r="P1051">
            <v>7708</v>
          </cell>
          <cell r="Q1051">
            <v>7712</v>
          </cell>
        </row>
        <row r="1052">
          <cell r="B1052" t="str">
            <v>30502033303</v>
          </cell>
          <cell r="C1052" t="str">
            <v>30502</v>
          </cell>
          <cell r="D1052">
            <v>3303</v>
          </cell>
          <cell r="E1052">
            <v>12300</v>
          </cell>
          <cell r="F1052">
            <v>1025</v>
          </cell>
          <cell r="G1052">
            <v>1025</v>
          </cell>
          <cell r="H1052">
            <v>1025</v>
          </cell>
          <cell r="I1052">
            <v>1025</v>
          </cell>
          <cell r="J1052">
            <v>1025</v>
          </cell>
          <cell r="K1052">
            <v>1025</v>
          </cell>
          <cell r="L1052">
            <v>1025</v>
          </cell>
          <cell r="M1052">
            <v>1025</v>
          </cell>
          <cell r="N1052">
            <v>1025</v>
          </cell>
          <cell r="O1052">
            <v>1025</v>
          </cell>
          <cell r="P1052">
            <v>1025</v>
          </cell>
          <cell r="Q1052">
            <v>1025</v>
          </cell>
        </row>
        <row r="1053">
          <cell r="B1053" t="str">
            <v>30503041302</v>
          </cell>
          <cell r="C1053" t="str">
            <v>30503</v>
          </cell>
          <cell r="D1053">
            <v>1302</v>
          </cell>
          <cell r="E1053">
            <v>345100</v>
          </cell>
          <cell r="F1053">
            <v>28758</v>
          </cell>
          <cell r="G1053">
            <v>28758</v>
          </cell>
          <cell r="H1053">
            <v>28758</v>
          </cell>
          <cell r="I1053">
            <v>28758</v>
          </cell>
          <cell r="J1053">
            <v>28758</v>
          </cell>
          <cell r="K1053">
            <v>28758</v>
          </cell>
          <cell r="L1053">
            <v>28758</v>
          </cell>
          <cell r="M1053">
            <v>28758</v>
          </cell>
          <cell r="N1053">
            <v>28758</v>
          </cell>
          <cell r="O1053">
            <v>28758</v>
          </cell>
          <cell r="P1053">
            <v>28758</v>
          </cell>
          <cell r="Q1053">
            <v>28762</v>
          </cell>
        </row>
        <row r="1054">
          <cell r="B1054" t="str">
            <v>30503042103</v>
          </cell>
          <cell r="C1054" t="str">
            <v>30503</v>
          </cell>
          <cell r="D1054">
            <v>2103</v>
          </cell>
          <cell r="E1054">
            <v>3300</v>
          </cell>
          <cell r="F1054">
            <v>275</v>
          </cell>
          <cell r="G1054">
            <v>275</v>
          </cell>
          <cell r="H1054">
            <v>275</v>
          </cell>
          <cell r="I1054">
            <v>275</v>
          </cell>
          <cell r="J1054">
            <v>275</v>
          </cell>
          <cell r="K1054">
            <v>275</v>
          </cell>
          <cell r="L1054">
            <v>275</v>
          </cell>
          <cell r="M1054">
            <v>275</v>
          </cell>
          <cell r="N1054">
            <v>275</v>
          </cell>
          <cell r="O1054">
            <v>275</v>
          </cell>
          <cell r="P1054">
            <v>275</v>
          </cell>
          <cell r="Q1054">
            <v>275</v>
          </cell>
        </row>
        <row r="1055">
          <cell r="B1055" t="str">
            <v>30503042207</v>
          </cell>
          <cell r="C1055" t="str">
            <v>30503</v>
          </cell>
          <cell r="D1055">
            <v>2207</v>
          </cell>
          <cell r="E1055">
            <v>93849</v>
          </cell>
          <cell r="F1055">
            <v>7821</v>
          </cell>
          <cell r="G1055">
            <v>7821</v>
          </cell>
          <cell r="H1055">
            <v>7821</v>
          </cell>
          <cell r="I1055">
            <v>7821</v>
          </cell>
          <cell r="J1055">
            <v>7821</v>
          </cell>
          <cell r="K1055">
            <v>7821</v>
          </cell>
          <cell r="L1055">
            <v>7821</v>
          </cell>
          <cell r="M1055">
            <v>7821</v>
          </cell>
          <cell r="N1055">
            <v>7821</v>
          </cell>
          <cell r="O1055">
            <v>7821</v>
          </cell>
          <cell r="P1055">
            <v>7821</v>
          </cell>
          <cell r="Q1055">
            <v>7818</v>
          </cell>
        </row>
        <row r="1056">
          <cell r="B1056" t="str">
            <v>30503042208</v>
          </cell>
          <cell r="C1056" t="str">
            <v>30503</v>
          </cell>
          <cell r="D1056">
            <v>2208</v>
          </cell>
          <cell r="E1056">
            <v>6704</v>
          </cell>
          <cell r="F1056">
            <v>559</v>
          </cell>
          <cell r="G1056">
            <v>559</v>
          </cell>
          <cell r="H1056">
            <v>559</v>
          </cell>
          <cell r="I1056">
            <v>559</v>
          </cell>
          <cell r="J1056">
            <v>559</v>
          </cell>
          <cell r="K1056">
            <v>559</v>
          </cell>
          <cell r="L1056">
            <v>559</v>
          </cell>
          <cell r="M1056">
            <v>559</v>
          </cell>
          <cell r="N1056">
            <v>559</v>
          </cell>
          <cell r="O1056">
            <v>559</v>
          </cell>
          <cell r="P1056">
            <v>559</v>
          </cell>
          <cell r="Q1056">
            <v>555</v>
          </cell>
        </row>
        <row r="1057">
          <cell r="B1057" t="str">
            <v>30503042701</v>
          </cell>
          <cell r="C1057" t="str">
            <v>30503</v>
          </cell>
          <cell r="D1057">
            <v>2701</v>
          </cell>
          <cell r="E1057">
            <v>90600</v>
          </cell>
          <cell r="F1057">
            <v>7550</v>
          </cell>
          <cell r="G1057">
            <v>7550</v>
          </cell>
          <cell r="H1057">
            <v>7550</v>
          </cell>
          <cell r="I1057">
            <v>7550</v>
          </cell>
          <cell r="J1057">
            <v>7550</v>
          </cell>
          <cell r="K1057">
            <v>7550</v>
          </cell>
          <cell r="L1057">
            <v>7550</v>
          </cell>
          <cell r="M1057">
            <v>7550</v>
          </cell>
          <cell r="N1057">
            <v>7550</v>
          </cell>
          <cell r="O1057">
            <v>7550</v>
          </cell>
          <cell r="P1057">
            <v>7550</v>
          </cell>
          <cell r="Q1057">
            <v>7550</v>
          </cell>
        </row>
        <row r="1058">
          <cell r="B1058" t="str">
            <v>30503042702</v>
          </cell>
          <cell r="C1058" t="str">
            <v>30503</v>
          </cell>
          <cell r="D1058">
            <v>2702</v>
          </cell>
          <cell r="E1058">
            <v>23500</v>
          </cell>
          <cell r="F1058">
            <v>1958</v>
          </cell>
          <cell r="G1058">
            <v>1958</v>
          </cell>
          <cell r="H1058">
            <v>1958</v>
          </cell>
          <cell r="I1058">
            <v>1958</v>
          </cell>
          <cell r="J1058">
            <v>1958</v>
          </cell>
          <cell r="K1058">
            <v>1958</v>
          </cell>
          <cell r="L1058">
            <v>1958</v>
          </cell>
          <cell r="M1058">
            <v>1958</v>
          </cell>
          <cell r="N1058">
            <v>1958</v>
          </cell>
          <cell r="O1058">
            <v>1958</v>
          </cell>
          <cell r="P1058">
            <v>1958</v>
          </cell>
          <cell r="Q1058">
            <v>1962</v>
          </cell>
        </row>
        <row r="1059">
          <cell r="B1059" t="str">
            <v>30503042704</v>
          </cell>
          <cell r="C1059" t="str">
            <v>30503</v>
          </cell>
          <cell r="D1059">
            <v>2704</v>
          </cell>
          <cell r="E1059">
            <v>14600</v>
          </cell>
          <cell r="F1059">
            <v>1217</v>
          </cell>
          <cell r="G1059">
            <v>1217</v>
          </cell>
          <cell r="H1059">
            <v>1217</v>
          </cell>
          <cell r="I1059">
            <v>1217</v>
          </cell>
          <cell r="J1059">
            <v>1217</v>
          </cell>
          <cell r="K1059">
            <v>1217</v>
          </cell>
          <cell r="L1059">
            <v>1217</v>
          </cell>
          <cell r="M1059">
            <v>1217</v>
          </cell>
          <cell r="N1059">
            <v>1217</v>
          </cell>
          <cell r="O1059">
            <v>1217</v>
          </cell>
          <cell r="P1059">
            <v>1217</v>
          </cell>
          <cell r="Q1059">
            <v>1213</v>
          </cell>
        </row>
        <row r="1060">
          <cell r="B1060" t="str">
            <v>30503042705</v>
          </cell>
          <cell r="C1060" t="str">
            <v>30503</v>
          </cell>
          <cell r="D1060">
            <v>2705</v>
          </cell>
          <cell r="E1060">
            <v>16800</v>
          </cell>
          <cell r="F1060">
            <v>1400</v>
          </cell>
          <cell r="G1060">
            <v>1400</v>
          </cell>
          <cell r="H1060">
            <v>1400</v>
          </cell>
          <cell r="I1060">
            <v>1400</v>
          </cell>
          <cell r="J1060">
            <v>1400</v>
          </cell>
          <cell r="K1060">
            <v>1400</v>
          </cell>
          <cell r="L1060">
            <v>1400</v>
          </cell>
          <cell r="M1060">
            <v>1400</v>
          </cell>
          <cell r="N1060">
            <v>1400</v>
          </cell>
          <cell r="O1060">
            <v>1400</v>
          </cell>
          <cell r="P1060">
            <v>1400</v>
          </cell>
          <cell r="Q1060">
            <v>1400</v>
          </cell>
        </row>
        <row r="1061">
          <cell r="B1061" t="str">
            <v>30503042900</v>
          </cell>
          <cell r="C1061" t="str">
            <v>30503</v>
          </cell>
          <cell r="D1061">
            <v>2900</v>
          </cell>
          <cell r="E1061">
            <v>47100</v>
          </cell>
          <cell r="F1061">
            <v>3925</v>
          </cell>
          <cell r="G1061">
            <v>3925</v>
          </cell>
          <cell r="H1061">
            <v>3925</v>
          </cell>
          <cell r="I1061">
            <v>3925</v>
          </cell>
          <cell r="J1061">
            <v>3925</v>
          </cell>
          <cell r="K1061">
            <v>3925</v>
          </cell>
          <cell r="L1061">
            <v>3925</v>
          </cell>
          <cell r="M1061">
            <v>3925</v>
          </cell>
          <cell r="N1061">
            <v>3925</v>
          </cell>
          <cell r="O1061">
            <v>3925</v>
          </cell>
          <cell r="P1061">
            <v>3925</v>
          </cell>
          <cell r="Q1061">
            <v>3925</v>
          </cell>
        </row>
        <row r="1062">
          <cell r="B1062" t="str">
            <v>30503042907</v>
          </cell>
          <cell r="C1062" t="str">
            <v>30503</v>
          </cell>
          <cell r="D1062">
            <v>2907</v>
          </cell>
          <cell r="E1062">
            <v>40800</v>
          </cell>
          <cell r="F1062">
            <v>3400</v>
          </cell>
          <cell r="G1062">
            <v>3400</v>
          </cell>
          <cell r="H1062">
            <v>3400</v>
          </cell>
          <cell r="I1062">
            <v>3400</v>
          </cell>
          <cell r="J1062">
            <v>3400</v>
          </cell>
          <cell r="K1062">
            <v>3400</v>
          </cell>
          <cell r="L1062">
            <v>3400</v>
          </cell>
          <cell r="M1062">
            <v>3400</v>
          </cell>
          <cell r="N1062">
            <v>3400</v>
          </cell>
          <cell r="O1062">
            <v>3400</v>
          </cell>
          <cell r="P1062">
            <v>3400</v>
          </cell>
          <cell r="Q1062">
            <v>3400</v>
          </cell>
        </row>
        <row r="1063">
          <cell r="B1063" t="str">
            <v>30503043101</v>
          </cell>
          <cell r="C1063" t="str">
            <v>30503</v>
          </cell>
          <cell r="D1063">
            <v>3101</v>
          </cell>
          <cell r="E1063">
            <v>65000</v>
          </cell>
          <cell r="F1063">
            <v>5417</v>
          </cell>
          <cell r="G1063">
            <v>5417</v>
          </cell>
          <cell r="H1063">
            <v>5417</v>
          </cell>
          <cell r="I1063">
            <v>5417</v>
          </cell>
          <cell r="J1063">
            <v>5417</v>
          </cell>
          <cell r="K1063">
            <v>5417</v>
          </cell>
          <cell r="L1063">
            <v>5417</v>
          </cell>
          <cell r="M1063">
            <v>5417</v>
          </cell>
          <cell r="N1063">
            <v>5417</v>
          </cell>
          <cell r="O1063">
            <v>5417</v>
          </cell>
          <cell r="P1063">
            <v>5417</v>
          </cell>
          <cell r="Q1063">
            <v>5413</v>
          </cell>
        </row>
        <row r="1064">
          <cell r="B1064" t="str">
            <v>30503043103</v>
          </cell>
          <cell r="C1064" t="str">
            <v>30503</v>
          </cell>
          <cell r="D1064">
            <v>3103</v>
          </cell>
          <cell r="E1064">
            <v>23500</v>
          </cell>
          <cell r="F1064">
            <v>1958</v>
          </cell>
          <cell r="G1064">
            <v>1958</v>
          </cell>
          <cell r="H1064">
            <v>1958</v>
          </cell>
          <cell r="I1064">
            <v>1958</v>
          </cell>
          <cell r="J1064">
            <v>1958</v>
          </cell>
          <cell r="K1064">
            <v>1958</v>
          </cell>
          <cell r="L1064">
            <v>1958</v>
          </cell>
          <cell r="M1064">
            <v>1958</v>
          </cell>
          <cell r="N1064">
            <v>1958</v>
          </cell>
          <cell r="O1064">
            <v>1958</v>
          </cell>
          <cell r="P1064">
            <v>1958</v>
          </cell>
          <cell r="Q1064">
            <v>1962</v>
          </cell>
        </row>
        <row r="1065">
          <cell r="B1065" t="str">
            <v>30503043302</v>
          </cell>
          <cell r="C1065" t="str">
            <v>30503</v>
          </cell>
          <cell r="D1065">
            <v>3302</v>
          </cell>
          <cell r="E1065">
            <v>270300</v>
          </cell>
          <cell r="F1065">
            <v>22525</v>
          </cell>
          <cell r="G1065">
            <v>22525</v>
          </cell>
          <cell r="H1065">
            <v>22525</v>
          </cell>
          <cell r="I1065">
            <v>22525</v>
          </cell>
          <cell r="J1065">
            <v>22525</v>
          </cell>
          <cell r="K1065">
            <v>22525</v>
          </cell>
          <cell r="L1065">
            <v>22525</v>
          </cell>
          <cell r="M1065">
            <v>22525</v>
          </cell>
          <cell r="N1065">
            <v>22525</v>
          </cell>
          <cell r="O1065">
            <v>22525</v>
          </cell>
          <cell r="P1065">
            <v>22525</v>
          </cell>
          <cell r="Q1065">
            <v>22525</v>
          </cell>
        </row>
        <row r="1066">
          <cell r="B1066" t="str">
            <v>30504041302</v>
          </cell>
          <cell r="C1066" t="str">
            <v>30504</v>
          </cell>
          <cell r="D1066">
            <v>1302</v>
          </cell>
          <cell r="E1066">
            <v>288000</v>
          </cell>
          <cell r="F1066">
            <v>24000</v>
          </cell>
          <cell r="G1066">
            <v>24000</v>
          </cell>
          <cell r="H1066">
            <v>24000</v>
          </cell>
          <cell r="I1066">
            <v>24000</v>
          </cell>
          <cell r="J1066">
            <v>24000</v>
          </cell>
          <cell r="K1066">
            <v>24000</v>
          </cell>
          <cell r="L1066">
            <v>24000</v>
          </cell>
          <cell r="M1066">
            <v>24000</v>
          </cell>
          <cell r="N1066">
            <v>24000</v>
          </cell>
          <cell r="O1066">
            <v>24000</v>
          </cell>
          <cell r="P1066">
            <v>24000</v>
          </cell>
          <cell r="Q1066">
            <v>24000</v>
          </cell>
        </row>
        <row r="1067">
          <cell r="B1067" t="str">
            <v>30504042103</v>
          </cell>
          <cell r="C1067" t="str">
            <v>30504</v>
          </cell>
          <cell r="D1067">
            <v>2103</v>
          </cell>
          <cell r="E1067">
            <v>35800</v>
          </cell>
          <cell r="F1067">
            <v>2983</v>
          </cell>
          <cell r="G1067">
            <v>2983</v>
          </cell>
          <cell r="H1067">
            <v>2983</v>
          </cell>
          <cell r="I1067">
            <v>2983</v>
          </cell>
          <cell r="J1067">
            <v>2983</v>
          </cell>
          <cell r="K1067">
            <v>2983</v>
          </cell>
          <cell r="L1067">
            <v>2983</v>
          </cell>
          <cell r="M1067">
            <v>2983</v>
          </cell>
          <cell r="N1067">
            <v>2983</v>
          </cell>
          <cell r="O1067">
            <v>2983</v>
          </cell>
          <cell r="P1067">
            <v>2983</v>
          </cell>
          <cell r="Q1067">
            <v>2987</v>
          </cell>
        </row>
        <row r="1068">
          <cell r="B1068" t="str">
            <v>30504042202</v>
          </cell>
          <cell r="C1068" t="str">
            <v>30504</v>
          </cell>
          <cell r="D1068">
            <v>2202</v>
          </cell>
          <cell r="E1068">
            <v>39945</v>
          </cell>
          <cell r="F1068">
            <v>3329</v>
          </cell>
          <cell r="G1068">
            <v>3329</v>
          </cell>
          <cell r="H1068">
            <v>3329</v>
          </cell>
          <cell r="I1068">
            <v>3329</v>
          </cell>
          <cell r="J1068">
            <v>3329</v>
          </cell>
          <cell r="K1068">
            <v>3329</v>
          </cell>
          <cell r="L1068">
            <v>3329</v>
          </cell>
          <cell r="M1068">
            <v>3329</v>
          </cell>
          <cell r="N1068">
            <v>3329</v>
          </cell>
          <cell r="O1068">
            <v>3329</v>
          </cell>
          <cell r="P1068">
            <v>3329</v>
          </cell>
          <cell r="Q1068">
            <v>3326</v>
          </cell>
        </row>
        <row r="1069">
          <cell r="B1069" t="str">
            <v>30504042207</v>
          </cell>
          <cell r="C1069" t="str">
            <v>30504</v>
          </cell>
          <cell r="D1069">
            <v>2207</v>
          </cell>
          <cell r="E1069">
            <v>53625</v>
          </cell>
          <cell r="F1069">
            <v>4469</v>
          </cell>
          <cell r="G1069">
            <v>4469</v>
          </cell>
          <cell r="H1069">
            <v>4469</v>
          </cell>
          <cell r="I1069">
            <v>4469</v>
          </cell>
          <cell r="J1069">
            <v>4469</v>
          </cell>
          <cell r="K1069">
            <v>4469</v>
          </cell>
          <cell r="L1069">
            <v>4469</v>
          </cell>
          <cell r="M1069">
            <v>4469</v>
          </cell>
          <cell r="N1069">
            <v>4469</v>
          </cell>
          <cell r="O1069">
            <v>4469</v>
          </cell>
          <cell r="P1069">
            <v>4469</v>
          </cell>
          <cell r="Q1069">
            <v>4466</v>
          </cell>
        </row>
        <row r="1070">
          <cell r="B1070" t="str">
            <v>30504042208</v>
          </cell>
          <cell r="C1070" t="str">
            <v>30504</v>
          </cell>
          <cell r="D1070">
            <v>2208</v>
          </cell>
          <cell r="E1070">
            <v>14051</v>
          </cell>
          <cell r="F1070">
            <v>1171</v>
          </cell>
          <cell r="G1070">
            <v>1171</v>
          </cell>
          <cell r="H1070">
            <v>1171</v>
          </cell>
          <cell r="I1070">
            <v>1171</v>
          </cell>
          <cell r="J1070">
            <v>1171</v>
          </cell>
          <cell r="K1070">
            <v>1171</v>
          </cell>
          <cell r="L1070">
            <v>1171</v>
          </cell>
          <cell r="M1070">
            <v>1171</v>
          </cell>
          <cell r="N1070">
            <v>1171</v>
          </cell>
          <cell r="O1070">
            <v>1171</v>
          </cell>
          <cell r="P1070">
            <v>1171</v>
          </cell>
          <cell r="Q1070">
            <v>1170</v>
          </cell>
        </row>
        <row r="1071">
          <cell r="B1071" t="str">
            <v>30504042306</v>
          </cell>
          <cell r="C1071" t="str">
            <v>30504</v>
          </cell>
          <cell r="D1071">
            <v>2306</v>
          </cell>
          <cell r="E1071">
            <v>64000</v>
          </cell>
          <cell r="F1071">
            <v>5333</v>
          </cell>
          <cell r="G1071">
            <v>5333</v>
          </cell>
          <cell r="H1071">
            <v>5333</v>
          </cell>
          <cell r="I1071">
            <v>5333</v>
          </cell>
          <cell r="J1071">
            <v>5333</v>
          </cell>
          <cell r="K1071">
            <v>5333</v>
          </cell>
          <cell r="L1071">
            <v>5333</v>
          </cell>
          <cell r="M1071">
            <v>5333</v>
          </cell>
          <cell r="N1071">
            <v>5333</v>
          </cell>
          <cell r="O1071">
            <v>5333</v>
          </cell>
          <cell r="P1071">
            <v>5333</v>
          </cell>
          <cell r="Q1071">
            <v>5337</v>
          </cell>
        </row>
        <row r="1072">
          <cell r="B1072" t="str">
            <v>30504042701</v>
          </cell>
          <cell r="C1072" t="str">
            <v>30504</v>
          </cell>
          <cell r="D1072">
            <v>2701</v>
          </cell>
          <cell r="E1072">
            <v>32300</v>
          </cell>
          <cell r="F1072">
            <v>2692</v>
          </cell>
          <cell r="G1072">
            <v>2692</v>
          </cell>
          <cell r="H1072">
            <v>2692</v>
          </cell>
          <cell r="I1072">
            <v>2692</v>
          </cell>
          <cell r="J1072">
            <v>2692</v>
          </cell>
          <cell r="K1072">
            <v>2692</v>
          </cell>
          <cell r="L1072">
            <v>2692</v>
          </cell>
          <cell r="M1072">
            <v>2692</v>
          </cell>
          <cell r="N1072">
            <v>2692</v>
          </cell>
          <cell r="O1072">
            <v>2692</v>
          </cell>
          <cell r="P1072">
            <v>2692</v>
          </cell>
          <cell r="Q1072">
            <v>2688</v>
          </cell>
        </row>
        <row r="1073">
          <cell r="B1073" t="str">
            <v>30504042702</v>
          </cell>
          <cell r="C1073" t="str">
            <v>30504</v>
          </cell>
          <cell r="D1073">
            <v>2702</v>
          </cell>
          <cell r="E1073">
            <v>15200</v>
          </cell>
          <cell r="F1073">
            <v>1267</v>
          </cell>
          <cell r="G1073">
            <v>1267</v>
          </cell>
          <cell r="H1073">
            <v>1267</v>
          </cell>
          <cell r="I1073">
            <v>1267</v>
          </cell>
          <cell r="J1073">
            <v>1267</v>
          </cell>
          <cell r="K1073">
            <v>1267</v>
          </cell>
          <cell r="L1073">
            <v>1267</v>
          </cell>
          <cell r="M1073">
            <v>1267</v>
          </cell>
          <cell r="N1073">
            <v>1267</v>
          </cell>
          <cell r="O1073">
            <v>1267</v>
          </cell>
          <cell r="P1073">
            <v>1267</v>
          </cell>
          <cell r="Q1073">
            <v>1263</v>
          </cell>
        </row>
        <row r="1074">
          <cell r="B1074" t="str">
            <v>30504042705</v>
          </cell>
          <cell r="C1074" t="str">
            <v>30504</v>
          </cell>
          <cell r="D1074">
            <v>2705</v>
          </cell>
          <cell r="E1074">
            <v>38800</v>
          </cell>
          <cell r="F1074">
            <v>3233</v>
          </cell>
          <cell r="G1074">
            <v>3233</v>
          </cell>
          <cell r="H1074">
            <v>3233</v>
          </cell>
          <cell r="I1074">
            <v>3233</v>
          </cell>
          <cell r="J1074">
            <v>3233</v>
          </cell>
          <cell r="K1074">
            <v>3233</v>
          </cell>
          <cell r="L1074">
            <v>3233</v>
          </cell>
          <cell r="M1074">
            <v>3233</v>
          </cell>
          <cell r="N1074">
            <v>3233</v>
          </cell>
          <cell r="O1074">
            <v>3233</v>
          </cell>
          <cell r="P1074">
            <v>3233</v>
          </cell>
          <cell r="Q1074">
            <v>3237</v>
          </cell>
        </row>
        <row r="1075">
          <cell r="B1075" t="str">
            <v>30504042800</v>
          </cell>
          <cell r="C1075" t="str">
            <v>30504</v>
          </cell>
          <cell r="D1075">
            <v>2800</v>
          </cell>
          <cell r="E1075">
            <v>68100</v>
          </cell>
          <cell r="F1075">
            <v>5675</v>
          </cell>
          <cell r="G1075">
            <v>5675</v>
          </cell>
          <cell r="H1075">
            <v>5675</v>
          </cell>
          <cell r="I1075">
            <v>5675</v>
          </cell>
          <cell r="J1075">
            <v>5675</v>
          </cell>
          <cell r="K1075">
            <v>5675</v>
          </cell>
          <cell r="L1075">
            <v>5675</v>
          </cell>
          <cell r="M1075">
            <v>5675</v>
          </cell>
          <cell r="N1075">
            <v>5675</v>
          </cell>
          <cell r="O1075">
            <v>5675</v>
          </cell>
          <cell r="P1075">
            <v>5675</v>
          </cell>
          <cell r="Q1075">
            <v>5675</v>
          </cell>
        </row>
        <row r="1076">
          <cell r="B1076" t="str">
            <v>30504042900</v>
          </cell>
          <cell r="C1076" t="str">
            <v>30504</v>
          </cell>
          <cell r="D1076">
            <v>2900</v>
          </cell>
          <cell r="E1076">
            <v>50400</v>
          </cell>
          <cell r="F1076">
            <v>4200</v>
          </cell>
          <cell r="G1076">
            <v>4200</v>
          </cell>
          <cell r="H1076">
            <v>4200</v>
          </cell>
          <cell r="I1076">
            <v>4200</v>
          </cell>
          <cell r="J1076">
            <v>4200</v>
          </cell>
          <cell r="K1076">
            <v>4200</v>
          </cell>
          <cell r="L1076">
            <v>4200</v>
          </cell>
          <cell r="M1076">
            <v>4200</v>
          </cell>
          <cell r="N1076">
            <v>4200</v>
          </cell>
          <cell r="O1076">
            <v>4200</v>
          </cell>
          <cell r="P1076">
            <v>4200</v>
          </cell>
          <cell r="Q1076">
            <v>4200</v>
          </cell>
        </row>
        <row r="1077">
          <cell r="B1077" t="str">
            <v>30504043101</v>
          </cell>
          <cell r="C1077" t="str">
            <v>30504</v>
          </cell>
          <cell r="D1077">
            <v>3101</v>
          </cell>
          <cell r="E1077">
            <v>26500</v>
          </cell>
          <cell r="F1077">
            <v>2208</v>
          </cell>
          <cell r="G1077">
            <v>2208</v>
          </cell>
          <cell r="H1077">
            <v>2208</v>
          </cell>
          <cell r="I1077">
            <v>2208</v>
          </cell>
          <cell r="J1077">
            <v>2208</v>
          </cell>
          <cell r="K1077">
            <v>2208</v>
          </cell>
          <cell r="L1077">
            <v>2208</v>
          </cell>
          <cell r="M1077">
            <v>2208</v>
          </cell>
          <cell r="N1077">
            <v>2208</v>
          </cell>
          <cell r="O1077">
            <v>2208</v>
          </cell>
          <cell r="P1077">
            <v>2208</v>
          </cell>
          <cell r="Q1077">
            <v>2212</v>
          </cell>
        </row>
        <row r="1078">
          <cell r="B1078" t="str">
            <v>30504043103</v>
          </cell>
          <cell r="C1078" t="str">
            <v>30504</v>
          </cell>
          <cell r="D1078">
            <v>3103</v>
          </cell>
          <cell r="E1078">
            <v>88200</v>
          </cell>
          <cell r="F1078">
            <v>7350</v>
          </cell>
          <cell r="G1078">
            <v>7350</v>
          </cell>
          <cell r="H1078">
            <v>7350</v>
          </cell>
          <cell r="I1078">
            <v>7350</v>
          </cell>
          <cell r="J1078">
            <v>7350</v>
          </cell>
          <cell r="K1078">
            <v>7350</v>
          </cell>
          <cell r="L1078">
            <v>7350</v>
          </cell>
          <cell r="M1078">
            <v>7350</v>
          </cell>
          <cell r="N1078">
            <v>7350</v>
          </cell>
          <cell r="O1078">
            <v>7350</v>
          </cell>
          <cell r="P1078">
            <v>7350</v>
          </cell>
          <cell r="Q1078">
            <v>7350</v>
          </cell>
        </row>
        <row r="1079">
          <cell r="B1079" t="str">
            <v>30504043106</v>
          </cell>
          <cell r="C1079" t="str">
            <v>30504</v>
          </cell>
          <cell r="D1079">
            <v>3106</v>
          </cell>
          <cell r="E1079">
            <v>5600</v>
          </cell>
          <cell r="F1079">
            <v>467</v>
          </cell>
          <cell r="G1079">
            <v>467</v>
          </cell>
          <cell r="H1079">
            <v>467</v>
          </cell>
          <cell r="I1079">
            <v>467</v>
          </cell>
          <cell r="J1079">
            <v>467</v>
          </cell>
          <cell r="K1079">
            <v>467</v>
          </cell>
          <cell r="L1079">
            <v>467</v>
          </cell>
          <cell r="M1079">
            <v>467</v>
          </cell>
          <cell r="N1079">
            <v>467</v>
          </cell>
          <cell r="O1079">
            <v>467</v>
          </cell>
          <cell r="P1079">
            <v>467</v>
          </cell>
          <cell r="Q1079">
            <v>463</v>
          </cell>
        </row>
        <row r="1080">
          <cell r="B1080" t="str">
            <v>30504043302</v>
          </cell>
          <cell r="C1080" t="str">
            <v>30504</v>
          </cell>
          <cell r="D1080">
            <v>3302</v>
          </cell>
          <cell r="E1080">
            <v>57100</v>
          </cell>
          <cell r="F1080">
            <v>4758</v>
          </cell>
          <cell r="G1080">
            <v>4758</v>
          </cell>
          <cell r="H1080">
            <v>4758</v>
          </cell>
          <cell r="I1080">
            <v>4758</v>
          </cell>
          <cell r="J1080">
            <v>4758</v>
          </cell>
          <cell r="K1080">
            <v>4758</v>
          </cell>
          <cell r="L1080">
            <v>4758</v>
          </cell>
          <cell r="M1080">
            <v>4758</v>
          </cell>
          <cell r="N1080">
            <v>4758</v>
          </cell>
          <cell r="O1080">
            <v>4758</v>
          </cell>
          <cell r="P1080">
            <v>4758</v>
          </cell>
          <cell r="Q1080">
            <v>4762</v>
          </cell>
        </row>
        <row r="1081">
          <cell r="B1081" t="str">
            <v>30504043303</v>
          </cell>
          <cell r="C1081" t="str">
            <v>30504</v>
          </cell>
          <cell r="D1081">
            <v>3303</v>
          </cell>
          <cell r="E1081">
            <v>12500</v>
          </cell>
          <cell r="F1081">
            <v>1042</v>
          </cell>
          <cell r="G1081">
            <v>1042</v>
          </cell>
          <cell r="H1081">
            <v>1042</v>
          </cell>
          <cell r="I1081">
            <v>1042</v>
          </cell>
          <cell r="J1081">
            <v>1042</v>
          </cell>
          <cell r="K1081">
            <v>1042</v>
          </cell>
          <cell r="L1081">
            <v>1042</v>
          </cell>
          <cell r="M1081">
            <v>1042</v>
          </cell>
          <cell r="N1081">
            <v>1042</v>
          </cell>
          <cell r="O1081">
            <v>1042</v>
          </cell>
          <cell r="P1081">
            <v>1042</v>
          </cell>
          <cell r="Q1081">
            <v>1038</v>
          </cell>
        </row>
        <row r="1082">
          <cell r="B1082" t="str">
            <v>30505031302</v>
          </cell>
          <cell r="C1082" t="str">
            <v>30505</v>
          </cell>
          <cell r="D1082">
            <v>1302</v>
          </cell>
          <cell r="E1082">
            <v>198000</v>
          </cell>
          <cell r="F1082">
            <v>16500</v>
          </cell>
          <cell r="G1082">
            <v>16500</v>
          </cell>
          <cell r="H1082">
            <v>16500</v>
          </cell>
          <cell r="I1082">
            <v>16500</v>
          </cell>
          <cell r="J1082">
            <v>16500</v>
          </cell>
          <cell r="K1082">
            <v>16500</v>
          </cell>
          <cell r="L1082">
            <v>16500</v>
          </cell>
          <cell r="M1082">
            <v>16500</v>
          </cell>
          <cell r="N1082">
            <v>16500</v>
          </cell>
          <cell r="O1082">
            <v>16500</v>
          </cell>
          <cell r="P1082">
            <v>16500</v>
          </cell>
          <cell r="Q1082">
            <v>16500</v>
          </cell>
        </row>
        <row r="1083">
          <cell r="B1083" t="str">
            <v>30505032103</v>
          </cell>
          <cell r="C1083" t="str">
            <v>30505</v>
          </cell>
          <cell r="D1083">
            <v>2103</v>
          </cell>
          <cell r="E1083">
            <v>15500</v>
          </cell>
          <cell r="F1083">
            <v>1292</v>
          </cell>
          <cell r="G1083">
            <v>1292</v>
          </cell>
          <cell r="H1083">
            <v>1292</v>
          </cell>
          <cell r="I1083">
            <v>1292</v>
          </cell>
          <cell r="J1083">
            <v>1292</v>
          </cell>
          <cell r="K1083">
            <v>1292</v>
          </cell>
          <cell r="L1083">
            <v>1292</v>
          </cell>
          <cell r="M1083">
            <v>1292</v>
          </cell>
          <cell r="N1083">
            <v>1292</v>
          </cell>
          <cell r="O1083">
            <v>1292</v>
          </cell>
          <cell r="P1083">
            <v>1292</v>
          </cell>
          <cell r="Q1083">
            <v>1288</v>
          </cell>
        </row>
        <row r="1084">
          <cell r="B1084" t="str">
            <v>30505032202</v>
          </cell>
          <cell r="C1084" t="str">
            <v>30505</v>
          </cell>
          <cell r="D1084">
            <v>2202</v>
          </cell>
          <cell r="E1084">
            <v>195657</v>
          </cell>
          <cell r="F1084">
            <v>16305</v>
          </cell>
          <cell r="G1084">
            <v>16305</v>
          </cell>
          <cell r="H1084">
            <v>16305</v>
          </cell>
          <cell r="I1084">
            <v>16305</v>
          </cell>
          <cell r="J1084">
            <v>16305</v>
          </cell>
          <cell r="K1084">
            <v>16305</v>
          </cell>
          <cell r="L1084">
            <v>16305</v>
          </cell>
          <cell r="M1084">
            <v>16305</v>
          </cell>
          <cell r="N1084">
            <v>16305</v>
          </cell>
          <cell r="O1084">
            <v>16305</v>
          </cell>
          <cell r="P1084">
            <v>16305</v>
          </cell>
          <cell r="Q1084">
            <v>16302</v>
          </cell>
        </row>
        <row r="1085">
          <cell r="B1085" t="str">
            <v>30505032207</v>
          </cell>
          <cell r="C1085" t="str">
            <v>30505</v>
          </cell>
          <cell r="D1085">
            <v>2207</v>
          </cell>
          <cell r="E1085">
            <v>91247</v>
          </cell>
          <cell r="F1085">
            <v>7604</v>
          </cell>
          <cell r="G1085">
            <v>7604</v>
          </cell>
          <cell r="H1085">
            <v>7604</v>
          </cell>
          <cell r="I1085">
            <v>7604</v>
          </cell>
          <cell r="J1085">
            <v>7604</v>
          </cell>
          <cell r="K1085">
            <v>7604</v>
          </cell>
          <cell r="L1085">
            <v>7604</v>
          </cell>
          <cell r="M1085">
            <v>7604</v>
          </cell>
          <cell r="N1085">
            <v>7604</v>
          </cell>
          <cell r="O1085">
            <v>7604</v>
          </cell>
          <cell r="P1085">
            <v>7604</v>
          </cell>
          <cell r="Q1085">
            <v>7603</v>
          </cell>
        </row>
        <row r="1086">
          <cell r="B1086" t="str">
            <v>30505032208</v>
          </cell>
          <cell r="C1086" t="str">
            <v>30505</v>
          </cell>
          <cell r="D1086">
            <v>2208</v>
          </cell>
          <cell r="E1086">
            <v>27461</v>
          </cell>
          <cell r="F1086">
            <v>2288</v>
          </cell>
          <cell r="G1086">
            <v>2288</v>
          </cell>
          <cell r="H1086">
            <v>2288</v>
          </cell>
          <cell r="I1086">
            <v>2288</v>
          </cell>
          <cell r="J1086">
            <v>2288</v>
          </cell>
          <cell r="K1086">
            <v>2288</v>
          </cell>
          <cell r="L1086">
            <v>2288</v>
          </cell>
          <cell r="M1086">
            <v>2288</v>
          </cell>
          <cell r="N1086">
            <v>2288</v>
          </cell>
          <cell r="O1086">
            <v>2288</v>
          </cell>
          <cell r="P1086">
            <v>2288</v>
          </cell>
          <cell r="Q1086">
            <v>2293</v>
          </cell>
        </row>
        <row r="1087">
          <cell r="B1087" t="str">
            <v>30505032701</v>
          </cell>
          <cell r="C1087" t="str">
            <v>30505</v>
          </cell>
          <cell r="D1087">
            <v>2701</v>
          </cell>
          <cell r="E1087">
            <v>59100</v>
          </cell>
          <cell r="F1087">
            <v>4925</v>
          </cell>
          <cell r="G1087">
            <v>4925</v>
          </cell>
          <cell r="H1087">
            <v>4925</v>
          </cell>
          <cell r="I1087">
            <v>4925</v>
          </cell>
          <cell r="J1087">
            <v>4925</v>
          </cell>
          <cell r="K1087">
            <v>4925</v>
          </cell>
          <cell r="L1087">
            <v>4925</v>
          </cell>
          <cell r="M1087">
            <v>4925</v>
          </cell>
          <cell r="N1087">
            <v>4925</v>
          </cell>
          <cell r="O1087">
            <v>4925</v>
          </cell>
          <cell r="P1087">
            <v>4925</v>
          </cell>
          <cell r="Q1087">
            <v>4925</v>
          </cell>
        </row>
        <row r="1088">
          <cell r="B1088" t="str">
            <v>30505032702</v>
          </cell>
          <cell r="C1088" t="str">
            <v>30505</v>
          </cell>
          <cell r="D1088">
            <v>2702</v>
          </cell>
          <cell r="E1088">
            <v>13700</v>
          </cell>
          <cell r="F1088">
            <v>1142</v>
          </cell>
          <cell r="G1088">
            <v>1142</v>
          </cell>
          <cell r="H1088">
            <v>1142</v>
          </cell>
          <cell r="I1088">
            <v>1142</v>
          </cell>
          <cell r="J1088">
            <v>1142</v>
          </cell>
          <cell r="K1088">
            <v>1142</v>
          </cell>
          <cell r="L1088">
            <v>1142</v>
          </cell>
          <cell r="M1088">
            <v>1142</v>
          </cell>
          <cell r="N1088">
            <v>1142</v>
          </cell>
          <cell r="O1088">
            <v>1142</v>
          </cell>
          <cell r="P1088">
            <v>1142</v>
          </cell>
          <cell r="Q1088">
            <v>1138</v>
          </cell>
        </row>
        <row r="1089">
          <cell r="B1089" t="str">
            <v>30505032704</v>
          </cell>
          <cell r="C1089" t="str">
            <v>30505</v>
          </cell>
          <cell r="D1089">
            <v>2704</v>
          </cell>
          <cell r="E1089">
            <v>4200</v>
          </cell>
          <cell r="F1089">
            <v>350</v>
          </cell>
          <cell r="G1089">
            <v>350</v>
          </cell>
          <cell r="H1089">
            <v>350</v>
          </cell>
          <cell r="I1089">
            <v>350</v>
          </cell>
          <cell r="J1089">
            <v>350</v>
          </cell>
          <cell r="K1089">
            <v>350</v>
          </cell>
          <cell r="L1089">
            <v>350</v>
          </cell>
          <cell r="M1089">
            <v>350</v>
          </cell>
          <cell r="N1089">
            <v>350</v>
          </cell>
          <cell r="O1089">
            <v>350</v>
          </cell>
          <cell r="P1089">
            <v>350</v>
          </cell>
          <cell r="Q1089">
            <v>350</v>
          </cell>
        </row>
        <row r="1090">
          <cell r="B1090" t="str">
            <v>30505032705</v>
          </cell>
          <cell r="C1090" t="str">
            <v>30505</v>
          </cell>
          <cell r="D1090">
            <v>2705</v>
          </cell>
          <cell r="E1090">
            <v>9100</v>
          </cell>
          <cell r="F1090">
            <v>758</v>
          </cell>
          <cell r="G1090">
            <v>758</v>
          </cell>
          <cell r="H1090">
            <v>758</v>
          </cell>
          <cell r="I1090">
            <v>758</v>
          </cell>
          <cell r="J1090">
            <v>758</v>
          </cell>
          <cell r="K1090">
            <v>758</v>
          </cell>
          <cell r="L1090">
            <v>758</v>
          </cell>
          <cell r="M1090">
            <v>758</v>
          </cell>
          <cell r="N1090">
            <v>758</v>
          </cell>
          <cell r="O1090">
            <v>758</v>
          </cell>
          <cell r="P1090">
            <v>758</v>
          </cell>
          <cell r="Q1090">
            <v>762</v>
          </cell>
        </row>
        <row r="1091">
          <cell r="B1091" t="str">
            <v>30505032800</v>
          </cell>
          <cell r="C1091" t="str">
            <v>30505</v>
          </cell>
          <cell r="D1091">
            <v>2800</v>
          </cell>
          <cell r="E1091">
            <v>21700</v>
          </cell>
          <cell r="F1091">
            <v>1808</v>
          </cell>
          <cell r="G1091">
            <v>1808</v>
          </cell>
          <cell r="H1091">
            <v>1808</v>
          </cell>
          <cell r="I1091">
            <v>1808</v>
          </cell>
          <cell r="J1091">
            <v>1808</v>
          </cell>
          <cell r="K1091">
            <v>1808</v>
          </cell>
          <cell r="L1091">
            <v>1808</v>
          </cell>
          <cell r="M1091">
            <v>1808</v>
          </cell>
          <cell r="N1091">
            <v>1808</v>
          </cell>
          <cell r="O1091">
            <v>1808</v>
          </cell>
          <cell r="P1091">
            <v>1808</v>
          </cell>
          <cell r="Q1091">
            <v>1812</v>
          </cell>
        </row>
        <row r="1092">
          <cell r="B1092" t="str">
            <v>30505032900</v>
          </cell>
          <cell r="C1092" t="str">
            <v>30505</v>
          </cell>
          <cell r="D1092">
            <v>2900</v>
          </cell>
          <cell r="E1092">
            <v>112000</v>
          </cell>
          <cell r="F1092">
            <v>9333</v>
          </cell>
          <cell r="G1092">
            <v>9333</v>
          </cell>
          <cell r="H1092">
            <v>9333</v>
          </cell>
          <cell r="I1092">
            <v>9333</v>
          </cell>
          <cell r="J1092">
            <v>9333</v>
          </cell>
          <cell r="K1092">
            <v>9333</v>
          </cell>
          <cell r="L1092">
            <v>9333</v>
          </cell>
          <cell r="M1092">
            <v>9333</v>
          </cell>
          <cell r="N1092">
            <v>9333</v>
          </cell>
          <cell r="O1092">
            <v>9333</v>
          </cell>
          <cell r="P1092">
            <v>9333</v>
          </cell>
          <cell r="Q1092">
            <v>9337</v>
          </cell>
        </row>
        <row r="1093">
          <cell r="B1093" t="str">
            <v>30505032907</v>
          </cell>
          <cell r="C1093" t="str">
            <v>30505</v>
          </cell>
          <cell r="D1093">
            <v>2907</v>
          </cell>
          <cell r="E1093">
            <v>25300</v>
          </cell>
          <cell r="F1093">
            <v>2108</v>
          </cell>
          <cell r="G1093">
            <v>2108</v>
          </cell>
          <cell r="H1093">
            <v>2108</v>
          </cell>
          <cell r="I1093">
            <v>2108</v>
          </cell>
          <cell r="J1093">
            <v>2108</v>
          </cell>
          <cell r="K1093">
            <v>2108</v>
          </cell>
          <cell r="L1093">
            <v>2108</v>
          </cell>
          <cell r="M1093">
            <v>2108</v>
          </cell>
          <cell r="N1093">
            <v>2108</v>
          </cell>
          <cell r="O1093">
            <v>2108</v>
          </cell>
          <cell r="P1093">
            <v>2108</v>
          </cell>
          <cell r="Q1093">
            <v>2112</v>
          </cell>
        </row>
        <row r="1094">
          <cell r="B1094" t="str">
            <v>30505033101</v>
          </cell>
          <cell r="C1094" t="str">
            <v>30505</v>
          </cell>
          <cell r="D1094">
            <v>3101</v>
          </cell>
          <cell r="E1094">
            <v>60300</v>
          </cell>
          <cell r="F1094">
            <v>5025</v>
          </cell>
          <cell r="G1094">
            <v>5025</v>
          </cell>
          <cell r="H1094">
            <v>5025</v>
          </cell>
          <cell r="I1094">
            <v>5025</v>
          </cell>
          <cell r="J1094">
            <v>5025</v>
          </cell>
          <cell r="K1094">
            <v>5025</v>
          </cell>
          <cell r="L1094">
            <v>5025</v>
          </cell>
          <cell r="M1094">
            <v>5025</v>
          </cell>
          <cell r="N1094">
            <v>5025</v>
          </cell>
          <cell r="O1094">
            <v>5025</v>
          </cell>
          <cell r="P1094">
            <v>5025</v>
          </cell>
          <cell r="Q1094">
            <v>5025</v>
          </cell>
        </row>
        <row r="1095">
          <cell r="B1095" t="str">
            <v>30505033103</v>
          </cell>
          <cell r="C1095" t="str">
            <v>30505</v>
          </cell>
          <cell r="D1095">
            <v>3103</v>
          </cell>
          <cell r="E1095">
            <v>29300</v>
          </cell>
          <cell r="F1095">
            <v>2442</v>
          </cell>
          <cell r="G1095">
            <v>2442</v>
          </cell>
          <cell r="H1095">
            <v>2442</v>
          </cell>
          <cell r="I1095">
            <v>2442</v>
          </cell>
          <cell r="J1095">
            <v>2442</v>
          </cell>
          <cell r="K1095">
            <v>2442</v>
          </cell>
          <cell r="L1095">
            <v>2442</v>
          </cell>
          <cell r="M1095">
            <v>2442</v>
          </cell>
          <cell r="N1095">
            <v>2442</v>
          </cell>
          <cell r="O1095">
            <v>2442</v>
          </cell>
          <cell r="P1095">
            <v>2442</v>
          </cell>
          <cell r="Q1095">
            <v>2438</v>
          </cell>
        </row>
        <row r="1096">
          <cell r="B1096" t="str">
            <v>30505033106</v>
          </cell>
          <cell r="C1096" t="str">
            <v>30505</v>
          </cell>
          <cell r="D1096">
            <v>3106</v>
          </cell>
          <cell r="E1096">
            <v>4400</v>
          </cell>
          <cell r="F1096">
            <v>367</v>
          </cell>
          <cell r="G1096">
            <v>367</v>
          </cell>
          <cell r="H1096">
            <v>367</v>
          </cell>
          <cell r="I1096">
            <v>367</v>
          </cell>
          <cell r="J1096">
            <v>367</v>
          </cell>
          <cell r="K1096">
            <v>367</v>
          </cell>
          <cell r="L1096">
            <v>367</v>
          </cell>
          <cell r="M1096">
            <v>367</v>
          </cell>
          <cell r="N1096">
            <v>367</v>
          </cell>
          <cell r="O1096">
            <v>367</v>
          </cell>
          <cell r="P1096">
            <v>367</v>
          </cell>
          <cell r="Q1096">
            <v>363</v>
          </cell>
        </row>
        <row r="1097">
          <cell r="B1097" t="str">
            <v>30505033302</v>
          </cell>
          <cell r="C1097" t="str">
            <v>30505</v>
          </cell>
          <cell r="D1097">
            <v>3302</v>
          </cell>
          <cell r="E1097">
            <v>189600</v>
          </cell>
          <cell r="F1097">
            <v>15800</v>
          </cell>
          <cell r="G1097">
            <v>15800</v>
          </cell>
          <cell r="H1097">
            <v>15800</v>
          </cell>
          <cell r="I1097">
            <v>15800</v>
          </cell>
          <cell r="J1097">
            <v>15800</v>
          </cell>
          <cell r="K1097">
            <v>15800</v>
          </cell>
          <cell r="L1097">
            <v>15800</v>
          </cell>
          <cell r="M1097">
            <v>15800</v>
          </cell>
          <cell r="N1097">
            <v>15800</v>
          </cell>
          <cell r="O1097">
            <v>15800</v>
          </cell>
          <cell r="P1097">
            <v>15800</v>
          </cell>
          <cell r="Q1097">
            <v>15800</v>
          </cell>
        </row>
        <row r="1098">
          <cell r="B1098" t="str">
            <v>30505033303</v>
          </cell>
          <cell r="C1098" t="str">
            <v>30505</v>
          </cell>
          <cell r="D1098">
            <v>3303</v>
          </cell>
          <cell r="E1098">
            <v>14200</v>
          </cell>
          <cell r="F1098">
            <v>1183</v>
          </cell>
          <cell r="G1098">
            <v>1183</v>
          </cell>
          <cell r="H1098">
            <v>1183</v>
          </cell>
          <cell r="I1098">
            <v>1183</v>
          </cell>
          <cell r="J1098">
            <v>1183</v>
          </cell>
          <cell r="K1098">
            <v>1183</v>
          </cell>
          <cell r="L1098">
            <v>1183</v>
          </cell>
          <cell r="M1098">
            <v>1183</v>
          </cell>
          <cell r="N1098">
            <v>1183</v>
          </cell>
          <cell r="O1098">
            <v>1183</v>
          </cell>
          <cell r="P1098">
            <v>1183</v>
          </cell>
          <cell r="Q1098">
            <v>1187</v>
          </cell>
        </row>
        <row r="1099">
          <cell r="B1099" t="str">
            <v>30505033410</v>
          </cell>
          <cell r="C1099" t="str">
            <v>30505</v>
          </cell>
          <cell r="D1099">
            <v>3410</v>
          </cell>
          <cell r="E1099">
            <v>3000</v>
          </cell>
          <cell r="F1099">
            <v>250</v>
          </cell>
          <cell r="G1099">
            <v>250</v>
          </cell>
          <cell r="H1099">
            <v>250</v>
          </cell>
          <cell r="I1099">
            <v>250</v>
          </cell>
          <cell r="J1099">
            <v>250</v>
          </cell>
          <cell r="K1099">
            <v>250</v>
          </cell>
          <cell r="L1099">
            <v>250</v>
          </cell>
          <cell r="M1099">
            <v>250</v>
          </cell>
          <cell r="N1099">
            <v>250</v>
          </cell>
          <cell r="O1099">
            <v>250</v>
          </cell>
          <cell r="P1099">
            <v>250</v>
          </cell>
          <cell r="Q1099">
            <v>250</v>
          </cell>
        </row>
        <row r="1100">
          <cell r="B1100" t="str">
            <v>30506031302</v>
          </cell>
          <cell r="C1100" t="str">
            <v>30506</v>
          </cell>
          <cell r="D1100">
            <v>1302</v>
          </cell>
          <cell r="E1100">
            <v>727200</v>
          </cell>
          <cell r="F1100">
            <v>60600</v>
          </cell>
          <cell r="G1100">
            <v>60600</v>
          </cell>
          <cell r="H1100">
            <v>60600</v>
          </cell>
          <cell r="I1100">
            <v>60600</v>
          </cell>
          <cell r="J1100">
            <v>60600</v>
          </cell>
          <cell r="K1100">
            <v>60600</v>
          </cell>
          <cell r="L1100">
            <v>60600</v>
          </cell>
          <cell r="M1100">
            <v>60600</v>
          </cell>
          <cell r="N1100">
            <v>60600</v>
          </cell>
          <cell r="O1100">
            <v>60600</v>
          </cell>
          <cell r="P1100">
            <v>60600</v>
          </cell>
          <cell r="Q1100">
            <v>60600</v>
          </cell>
        </row>
        <row r="1101">
          <cell r="B1101" t="str">
            <v>30506032103</v>
          </cell>
          <cell r="C1101" t="str">
            <v>30506</v>
          </cell>
          <cell r="D1101">
            <v>2103</v>
          </cell>
          <cell r="E1101">
            <v>70800</v>
          </cell>
          <cell r="F1101">
            <v>5900</v>
          </cell>
          <cell r="G1101">
            <v>5900</v>
          </cell>
          <cell r="H1101">
            <v>5900</v>
          </cell>
          <cell r="I1101">
            <v>5900</v>
          </cell>
          <cell r="J1101">
            <v>5900</v>
          </cell>
          <cell r="K1101">
            <v>5900</v>
          </cell>
          <cell r="L1101">
            <v>5900</v>
          </cell>
          <cell r="M1101">
            <v>5900</v>
          </cell>
          <cell r="N1101">
            <v>5900</v>
          </cell>
          <cell r="O1101">
            <v>5900</v>
          </cell>
          <cell r="P1101">
            <v>5900</v>
          </cell>
          <cell r="Q1101">
            <v>5900</v>
          </cell>
        </row>
        <row r="1102">
          <cell r="B1102" t="str">
            <v>30506032202</v>
          </cell>
          <cell r="C1102" t="str">
            <v>30506</v>
          </cell>
          <cell r="D1102">
            <v>2202</v>
          </cell>
          <cell r="E1102">
            <v>9202590</v>
          </cell>
          <cell r="F1102">
            <v>766883</v>
          </cell>
          <cell r="G1102">
            <v>766883</v>
          </cell>
          <cell r="H1102">
            <v>766883</v>
          </cell>
          <cell r="I1102">
            <v>766883</v>
          </cell>
          <cell r="J1102">
            <v>766883</v>
          </cell>
          <cell r="K1102">
            <v>766883</v>
          </cell>
          <cell r="L1102">
            <v>766883</v>
          </cell>
          <cell r="M1102">
            <v>766883</v>
          </cell>
          <cell r="N1102">
            <v>766883</v>
          </cell>
          <cell r="O1102">
            <v>766883</v>
          </cell>
          <cell r="P1102">
            <v>766883</v>
          </cell>
          <cell r="Q1102">
            <v>766877</v>
          </cell>
        </row>
        <row r="1103">
          <cell r="B1103" t="str">
            <v>30506032207</v>
          </cell>
          <cell r="C1103" t="str">
            <v>30506</v>
          </cell>
          <cell r="D1103">
            <v>2207</v>
          </cell>
          <cell r="E1103">
            <v>1566984</v>
          </cell>
          <cell r="F1103">
            <v>130582</v>
          </cell>
          <cell r="G1103">
            <v>130582</v>
          </cell>
          <cell r="H1103">
            <v>130582</v>
          </cell>
          <cell r="I1103">
            <v>130582</v>
          </cell>
          <cell r="J1103">
            <v>130582</v>
          </cell>
          <cell r="K1103">
            <v>130582</v>
          </cell>
          <cell r="L1103">
            <v>130582</v>
          </cell>
          <cell r="M1103">
            <v>130582</v>
          </cell>
          <cell r="N1103">
            <v>130582</v>
          </cell>
          <cell r="O1103">
            <v>130582</v>
          </cell>
          <cell r="P1103">
            <v>130582</v>
          </cell>
          <cell r="Q1103">
            <v>130582</v>
          </cell>
        </row>
        <row r="1104">
          <cell r="B1104" t="str">
            <v>30506032208</v>
          </cell>
          <cell r="C1104" t="str">
            <v>30506</v>
          </cell>
          <cell r="D1104">
            <v>2208</v>
          </cell>
          <cell r="E1104">
            <v>80593</v>
          </cell>
          <cell r="F1104">
            <v>6716</v>
          </cell>
          <cell r="G1104">
            <v>6716</v>
          </cell>
          <cell r="H1104">
            <v>6716</v>
          </cell>
          <cell r="I1104">
            <v>6716</v>
          </cell>
          <cell r="J1104">
            <v>6716</v>
          </cell>
          <cell r="K1104">
            <v>6716</v>
          </cell>
          <cell r="L1104">
            <v>6716</v>
          </cell>
          <cell r="M1104">
            <v>6716</v>
          </cell>
          <cell r="N1104">
            <v>6716</v>
          </cell>
          <cell r="O1104">
            <v>6716</v>
          </cell>
          <cell r="P1104">
            <v>6716</v>
          </cell>
          <cell r="Q1104">
            <v>6717</v>
          </cell>
        </row>
        <row r="1105">
          <cell r="B1105" t="str">
            <v>30506032405</v>
          </cell>
          <cell r="C1105" t="str">
            <v>30506</v>
          </cell>
          <cell r="D1105">
            <v>2405</v>
          </cell>
          <cell r="E1105">
            <v>328300</v>
          </cell>
          <cell r="F1105">
            <v>27358</v>
          </cell>
          <cell r="G1105">
            <v>27358</v>
          </cell>
          <cell r="H1105">
            <v>27358</v>
          </cell>
          <cell r="I1105">
            <v>27358</v>
          </cell>
          <cell r="J1105">
            <v>27358</v>
          </cell>
          <cell r="K1105">
            <v>27358</v>
          </cell>
          <cell r="L1105">
            <v>27358</v>
          </cell>
          <cell r="M1105">
            <v>27358</v>
          </cell>
          <cell r="N1105">
            <v>27358</v>
          </cell>
          <cell r="O1105">
            <v>27358</v>
          </cell>
          <cell r="P1105">
            <v>27358</v>
          </cell>
          <cell r="Q1105">
            <v>27362</v>
          </cell>
        </row>
        <row r="1106">
          <cell r="B1106" t="str">
            <v>30506032701</v>
          </cell>
          <cell r="C1106" t="str">
            <v>30506</v>
          </cell>
          <cell r="D1106">
            <v>2701</v>
          </cell>
          <cell r="E1106">
            <v>8490100</v>
          </cell>
          <cell r="F1106">
            <v>707508</v>
          </cell>
          <cell r="G1106">
            <v>707508</v>
          </cell>
          <cell r="H1106">
            <v>707508</v>
          </cell>
          <cell r="I1106">
            <v>707508</v>
          </cell>
          <cell r="J1106">
            <v>707508</v>
          </cell>
          <cell r="K1106">
            <v>707508</v>
          </cell>
          <cell r="L1106">
            <v>707508</v>
          </cell>
          <cell r="M1106">
            <v>707508</v>
          </cell>
          <cell r="N1106">
            <v>707508</v>
          </cell>
          <cell r="O1106">
            <v>707508</v>
          </cell>
          <cell r="P1106">
            <v>707508</v>
          </cell>
          <cell r="Q1106">
            <v>707512</v>
          </cell>
        </row>
        <row r="1107">
          <cell r="B1107" t="str">
            <v>30506032702</v>
          </cell>
          <cell r="C1107" t="str">
            <v>30506</v>
          </cell>
          <cell r="D1107">
            <v>2702</v>
          </cell>
          <cell r="E1107">
            <v>185500</v>
          </cell>
          <cell r="F1107">
            <v>15458</v>
          </cell>
          <cell r="G1107">
            <v>15458</v>
          </cell>
          <cell r="H1107">
            <v>15458</v>
          </cell>
          <cell r="I1107">
            <v>15458</v>
          </cell>
          <cell r="J1107">
            <v>15458</v>
          </cell>
          <cell r="K1107">
            <v>15458</v>
          </cell>
          <cell r="L1107">
            <v>15458</v>
          </cell>
          <cell r="M1107">
            <v>15458</v>
          </cell>
          <cell r="N1107">
            <v>15458</v>
          </cell>
          <cell r="O1107">
            <v>15458</v>
          </cell>
          <cell r="P1107">
            <v>15458</v>
          </cell>
          <cell r="Q1107">
            <v>15462</v>
          </cell>
        </row>
        <row r="1108">
          <cell r="B1108" t="str">
            <v>30506032704</v>
          </cell>
          <cell r="C1108" t="str">
            <v>30506</v>
          </cell>
          <cell r="D1108">
            <v>2704</v>
          </cell>
          <cell r="E1108">
            <v>778500</v>
          </cell>
          <cell r="F1108">
            <v>64875</v>
          </cell>
          <cell r="G1108">
            <v>64875</v>
          </cell>
          <cell r="H1108">
            <v>64875</v>
          </cell>
          <cell r="I1108">
            <v>64875</v>
          </cell>
          <cell r="J1108">
            <v>64875</v>
          </cell>
          <cell r="K1108">
            <v>64875</v>
          </cell>
          <cell r="L1108">
            <v>64875</v>
          </cell>
          <cell r="M1108">
            <v>64875</v>
          </cell>
          <cell r="N1108">
            <v>64875</v>
          </cell>
          <cell r="O1108">
            <v>64875</v>
          </cell>
          <cell r="P1108">
            <v>64875</v>
          </cell>
          <cell r="Q1108">
            <v>64875</v>
          </cell>
        </row>
        <row r="1109">
          <cell r="B1109" t="str">
            <v>30506032705</v>
          </cell>
          <cell r="C1109" t="str">
            <v>30506</v>
          </cell>
          <cell r="D1109">
            <v>2705</v>
          </cell>
          <cell r="E1109">
            <v>88100</v>
          </cell>
          <cell r="F1109">
            <v>7342</v>
          </cell>
          <cell r="G1109">
            <v>7342</v>
          </cell>
          <cell r="H1109">
            <v>7342</v>
          </cell>
          <cell r="I1109">
            <v>7342</v>
          </cell>
          <cell r="J1109">
            <v>7342</v>
          </cell>
          <cell r="K1109">
            <v>7342</v>
          </cell>
          <cell r="L1109">
            <v>7342</v>
          </cell>
          <cell r="M1109">
            <v>7342</v>
          </cell>
          <cell r="N1109">
            <v>7342</v>
          </cell>
          <cell r="O1109">
            <v>7342</v>
          </cell>
          <cell r="P1109">
            <v>7342</v>
          </cell>
          <cell r="Q1109">
            <v>7338</v>
          </cell>
        </row>
        <row r="1110">
          <cell r="B1110" t="str">
            <v>30506032710</v>
          </cell>
          <cell r="C1110" t="str">
            <v>30506</v>
          </cell>
          <cell r="D1110">
            <v>2710</v>
          </cell>
          <cell r="E1110">
            <v>34000</v>
          </cell>
          <cell r="F1110">
            <v>2833</v>
          </cell>
          <cell r="G1110">
            <v>2833</v>
          </cell>
          <cell r="H1110">
            <v>2833</v>
          </cell>
          <cell r="I1110">
            <v>2833</v>
          </cell>
          <cell r="J1110">
            <v>2833</v>
          </cell>
          <cell r="K1110">
            <v>2833</v>
          </cell>
          <cell r="L1110">
            <v>2833</v>
          </cell>
          <cell r="M1110">
            <v>2833</v>
          </cell>
          <cell r="N1110">
            <v>2833</v>
          </cell>
          <cell r="O1110">
            <v>2833</v>
          </cell>
          <cell r="P1110">
            <v>2833</v>
          </cell>
          <cell r="Q1110">
            <v>2837</v>
          </cell>
        </row>
        <row r="1111">
          <cell r="B1111" t="str">
            <v>30506032800</v>
          </cell>
          <cell r="C1111" t="str">
            <v>30506</v>
          </cell>
          <cell r="D1111">
            <v>2800</v>
          </cell>
          <cell r="E1111">
            <v>1678000</v>
          </cell>
          <cell r="F1111">
            <v>139833</v>
          </cell>
          <cell r="G1111">
            <v>139833</v>
          </cell>
          <cell r="H1111">
            <v>139833</v>
          </cell>
          <cell r="I1111">
            <v>139833</v>
          </cell>
          <cell r="J1111">
            <v>139833</v>
          </cell>
          <cell r="K1111">
            <v>139833</v>
          </cell>
          <cell r="L1111">
            <v>139833</v>
          </cell>
          <cell r="M1111">
            <v>139833</v>
          </cell>
          <cell r="N1111">
            <v>139833</v>
          </cell>
          <cell r="O1111">
            <v>139833</v>
          </cell>
          <cell r="P1111">
            <v>139833</v>
          </cell>
          <cell r="Q1111">
            <v>139837</v>
          </cell>
        </row>
        <row r="1112">
          <cell r="B1112" t="str">
            <v>30506032900</v>
          </cell>
          <cell r="C1112" t="str">
            <v>30506</v>
          </cell>
          <cell r="D1112">
            <v>2900</v>
          </cell>
          <cell r="E1112">
            <v>3260800</v>
          </cell>
          <cell r="F1112">
            <v>271733</v>
          </cell>
          <cell r="G1112">
            <v>271733</v>
          </cell>
          <cell r="H1112">
            <v>271733</v>
          </cell>
          <cell r="I1112">
            <v>271733</v>
          </cell>
          <cell r="J1112">
            <v>271733</v>
          </cell>
          <cell r="K1112">
            <v>271733</v>
          </cell>
          <cell r="L1112">
            <v>271733</v>
          </cell>
          <cell r="M1112">
            <v>271733</v>
          </cell>
          <cell r="N1112">
            <v>271733</v>
          </cell>
          <cell r="O1112">
            <v>271733</v>
          </cell>
          <cell r="P1112">
            <v>271733</v>
          </cell>
          <cell r="Q1112">
            <v>271737</v>
          </cell>
        </row>
        <row r="1113">
          <cell r="B1113" t="str">
            <v>30506032907</v>
          </cell>
          <cell r="C1113" t="str">
            <v>30506</v>
          </cell>
          <cell r="D1113">
            <v>2907</v>
          </cell>
          <cell r="E1113">
            <v>4313300</v>
          </cell>
          <cell r="F1113">
            <v>359442</v>
          </cell>
          <cell r="G1113">
            <v>359442</v>
          </cell>
          <cell r="H1113">
            <v>359442</v>
          </cell>
          <cell r="I1113">
            <v>359442</v>
          </cell>
          <cell r="J1113">
            <v>359442</v>
          </cell>
          <cell r="K1113">
            <v>359442</v>
          </cell>
          <cell r="L1113">
            <v>359442</v>
          </cell>
          <cell r="M1113">
            <v>359442</v>
          </cell>
          <cell r="N1113">
            <v>359442</v>
          </cell>
          <cell r="O1113">
            <v>359442</v>
          </cell>
          <cell r="P1113">
            <v>359442</v>
          </cell>
          <cell r="Q1113">
            <v>359438</v>
          </cell>
        </row>
        <row r="1114">
          <cell r="B1114" t="str">
            <v>30506032925</v>
          </cell>
          <cell r="C1114" t="str">
            <v>30506</v>
          </cell>
          <cell r="D1114">
            <v>2925</v>
          </cell>
          <cell r="E1114">
            <v>235400</v>
          </cell>
          <cell r="F1114">
            <v>19617</v>
          </cell>
          <cell r="G1114">
            <v>19617</v>
          </cell>
          <cell r="H1114">
            <v>19617</v>
          </cell>
          <cell r="I1114">
            <v>19617</v>
          </cell>
          <cell r="J1114">
            <v>19617</v>
          </cell>
          <cell r="K1114">
            <v>19617</v>
          </cell>
          <cell r="L1114">
            <v>19617</v>
          </cell>
          <cell r="M1114">
            <v>19617</v>
          </cell>
          <cell r="N1114">
            <v>19617</v>
          </cell>
          <cell r="O1114">
            <v>19617</v>
          </cell>
          <cell r="P1114">
            <v>19617</v>
          </cell>
          <cell r="Q1114">
            <v>19613</v>
          </cell>
        </row>
        <row r="1115">
          <cell r="B1115" t="str">
            <v>30506033101</v>
          </cell>
          <cell r="C1115" t="str">
            <v>30506</v>
          </cell>
          <cell r="D1115">
            <v>3101</v>
          </cell>
          <cell r="E1115">
            <v>676900</v>
          </cell>
          <cell r="F1115">
            <v>56408</v>
          </cell>
          <cell r="G1115">
            <v>56408</v>
          </cell>
          <cell r="H1115">
            <v>56408</v>
          </cell>
          <cell r="I1115">
            <v>56408</v>
          </cell>
          <cell r="J1115">
            <v>56408</v>
          </cell>
          <cell r="K1115">
            <v>56408</v>
          </cell>
          <cell r="L1115">
            <v>56408</v>
          </cell>
          <cell r="M1115">
            <v>56408</v>
          </cell>
          <cell r="N1115">
            <v>56408</v>
          </cell>
          <cell r="O1115">
            <v>56408</v>
          </cell>
          <cell r="P1115">
            <v>56408</v>
          </cell>
          <cell r="Q1115">
            <v>56412</v>
          </cell>
        </row>
        <row r="1116">
          <cell r="B1116" t="str">
            <v>30506033103</v>
          </cell>
          <cell r="C1116" t="str">
            <v>30506</v>
          </cell>
          <cell r="D1116">
            <v>3103</v>
          </cell>
          <cell r="E1116">
            <v>587300</v>
          </cell>
          <cell r="F1116">
            <v>48942</v>
          </cell>
          <cell r="G1116">
            <v>48942</v>
          </cell>
          <cell r="H1116">
            <v>48942</v>
          </cell>
          <cell r="I1116">
            <v>48942</v>
          </cell>
          <cell r="J1116">
            <v>48942</v>
          </cell>
          <cell r="K1116">
            <v>48942</v>
          </cell>
          <cell r="L1116">
            <v>48942</v>
          </cell>
          <cell r="M1116">
            <v>48942</v>
          </cell>
          <cell r="N1116">
            <v>48942</v>
          </cell>
          <cell r="O1116">
            <v>48942</v>
          </cell>
          <cell r="P1116">
            <v>48942</v>
          </cell>
          <cell r="Q1116">
            <v>48938</v>
          </cell>
        </row>
        <row r="1117">
          <cell r="B1117" t="str">
            <v>30506033106</v>
          </cell>
          <cell r="C1117" t="str">
            <v>30506</v>
          </cell>
          <cell r="D1117">
            <v>3106</v>
          </cell>
          <cell r="E1117">
            <v>2700</v>
          </cell>
          <cell r="F1117">
            <v>225</v>
          </cell>
          <cell r="G1117">
            <v>225</v>
          </cell>
          <cell r="H1117">
            <v>225</v>
          </cell>
          <cell r="I1117">
            <v>225</v>
          </cell>
          <cell r="J1117">
            <v>225</v>
          </cell>
          <cell r="K1117">
            <v>225</v>
          </cell>
          <cell r="L1117">
            <v>225</v>
          </cell>
          <cell r="M1117">
            <v>225</v>
          </cell>
          <cell r="N1117">
            <v>225</v>
          </cell>
          <cell r="O1117">
            <v>225</v>
          </cell>
          <cell r="P1117">
            <v>225</v>
          </cell>
          <cell r="Q1117">
            <v>225</v>
          </cell>
        </row>
        <row r="1118">
          <cell r="B1118" t="str">
            <v>30506033302</v>
          </cell>
          <cell r="C1118" t="str">
            <v>30506</v>
          </cell>
          <cell r="D1118">
            <v>3302</v>
          </cell>
          <cell r="E1118">
            <v>16929100</v>
          </cell>
          <cell r="F1118">
            <v>1410758</v>
          </cell>
          <cell r="G1118">
            <v>1410758</v>
          </cell>
          <cell r="H1118">
            <v>1410758</v>
          </cell>
          <cell r="I1118">
            <v>1410758</v>
          </cell>
          <cell r="J1118">
            <v>1410758</v>
          </cell>
          <cell r="K1118">
            <v>1410758</v>
          </cell>
          <cell r="L1118">
            <v>1410758</v>
          </cell>
          <cell r="M1118">
            <v>1410758</v>
          </cell>
          <cell r="N1118">
            <v>1410758</v>
          </cell>
          <cell r="O1118">
            <v>1410758</v>
          </cell>
          <cell r="P1118">
            <v>1410758</v>
          </cell>
          <cell r="Q1118">
            <v>1410762</v>
          </cell>
        </row>
        <row r="1119">
          <cell r="B1119" t="str">
            <v>30506033303</v>
          </cell>
          <cell r="C1119" t="str">
            <v>30506</v>
          </cell>
          <cell r="D1119">
            <v>3303</v>
          </cell>
          <cell r="E1119">
            <v>300900</v>
          </cell>
          <cell r="F1119">
            <v>25075</v>
          </cell>
          <cell r="G1119">
            <v>25075</v>
          </cell>
          <cell r="H1119">
            <v>25075</v>
          </cell>
          <cell r="I1119">
            <v>25075</v>
          </cell>
          <cell r="J1119">
            <v>25075</v>
          </cell>
          <cell r="K1119">
            <v>25075</v>
          </cell>
          <cell r="L1119">
            <v>25075</v>
          </cell>
          <cell r="M1119">
            <v>25075</v>
          </cell>
          <cell r="N1119">
            <v>25075</v>
          </cell>
          <cell r="O1119">
            <v>25075</v>
          </cell>
          <cell r="P1119">
            <v>25075</v>
          </cell>
          <cell r="Q1119">
            <v>25075</v>
          </cell>
        </row>
        <row r="1120">
          <cell r="B1120" t="str">
            <v>30506033401</v>
          </cell>
          <cell r="C1120" t="str">
            <v>30506</v>
          </cell>
          <cell r="D1120">
            <v>3401</v>
          </cell>
          <cell r="E1120">
            <v>362100</v>
          </cell>
          <cell r="F1120">
            <v>30175</v>
          </cell>
          <cell r="G1120">
            <v>30175</v>
          </cell>
          <cell r="H1120">
            <v>30175</v>
          </cell>
          <cell r="I1120">
            <v>30175</v>
          </cell>
          <cell r="J1120">
            <v>30175</v>
          </cell>
          <cell r="K1120">
            <v>30175</v>
          </cell>
          <cell r="L1120">
            <v>30175</v>
          </cell>
          <cell r="M1120">
            <v>30175</v>
          </cell>
          <cell r="N1120">
            <v>30175</v>
          </cell>
          <cell r="O1120">
            <v>30175</v>
          </cell>
          <cell r="P1120">
            <v>30175</v>
          </cell>
          <cell r="Q1120">
            <v>30175</v>
          </cell>
        </row>
        <row r="1121">
          <cell r="B1121" t="str">
            <v>30506033404</v>
          </cell>
          <cell r="C1121" t="str">
            <v>30506</v>
          </cell>
          <cell r="D1121">
            <v>3404</v>
          </cell>
          <cell r="E1121">
            <v>88900</v>
          </cell>
          <cell r="F1121">
            <v>7408</v>
          </cell>
          <cell r="G1121">
            <v>7408</v>
          </cell>
          <cell r="H1121">
            <v>7408</v>
          </cell>
          <cell r="I1121">
            <v>7408</v>
          </cell>
          <cell r="J1121">
            <v>7408</v>
          </cell>
          <cell r="K1121">
            <v>7408</v>
          </cell>
          <cell r="L1121">
            <v>7408</v>
          </cell>
          <cell r="M1121">
            <v>7408</v>
          </cell>
          <cell r="N1121">
            <v>7408</v>
          </cell>
          <cell r="O1121">
            <v>7408</v>
          </cell>
          <cell r="P1121">
            <v>7408</v>
          </cell>
          <cell r="Q1121">
            <v>7412</v>
          </cell>
        </row>
        <row r="1122">
          <cell r="B1122" t="str">
            <v>30506033410</v>
          </cell>
          <cell r="C1122" t="str">
            <v>30506</v>
          </cell>
          <cell r="D1122">
            <v>3410</v>
          </cell>
          <cell r="E1122">
            <v>86700</v>
          </cell>
          <cell r="F1122">
            <v>7225</v>
          </cell>
          <cell r="G1122">
            <v>7225</v>
          </cell>
          <cell r="H1122">
            <v>7225</v>
          </cell>
          <cell r="I1122">
            <v>7225</v>
          </cell>
          <cell r="J1122">
            <v>7225</v>
          </cell>
          <cell r="K1122">
            <v>7225</v>
          </cell>
          <cell r="L1122">
            <v>7225</v>
          </cell>
          <cell r="M1122">
            <v>7225</v>
          </cell>
          <cell r="N1122">
            <v>7225</v>
          </cell>
          <cell r="O1122">
            <v>7225</v>
          </cell>
          <cell r="P1122">
            <v>7225</v>
          </cell>
          <cell r="Q1122">
            <v>7225</v>
          </cell>
        </row>
        <row r="1123">
          <cell r="B1123" t="str">
            <v>30507031302</v>
          </cell>
          <cell r="C1123" t="str">
            <v>30507</v>
          </cell>
          <cell r="D1123">
            <v>1302</v>
          </cell>
          <cell r="E1123">
            <v>49500</v>
          </cell>
          <cell r="F1123">
            <v>4125</v>
          </cell>
          <cell r="G1123">
            <v>4125</v>
          </cell>
          <cell r="H1123">
            <v>4125</v>
          </cell>
          <cell r="I1123">
            <v>4125</v>
          </cell>
          <cell r="J1123">
            <v>4125</v>
          </cell>
          <cell r="K1123">
            <v>4125</v>
          </cell>
          <cell r="L1123">
            <v>4125</v>
          </cell>
          <cell r="M1123">
            <v>4125</v>
          </cell>
          <cell r="N1123">
            <v>4125</v>
          </cell>
          <cell r="O1123">
            <v>4125</v>
          </cell>
          <cell r="P1123">
            <v>4125</v>
          </cell>
          <cell r="Q1123">
            <v>4125</v>
          </cell>
        </row>
        <row r="1124">
          <cell r="B1124" t="str">
            <v>30507032201</v>
          </cell>
          <cell r="C1124" t="str">
            <v>30507</v>
          </cell>
          <cell r="D1124">
            <v>2201</v>
          </cell>
          <cell r="E1124">
            <v>16100</v>
          </cell>
          <cell r="F1124">
            <v>1342</v>
          </cell>
          <cell r="G1124">
            <v>1342</v>
          </cell>
          <cell r="H1124">
            <v>1342</v>
          </cell>
          <cell r="I1124">
            <v>1342</v>
          </cell>
          <cell r="J1124">
            <v>1342</v>
          </cell>
          <cell r="K1124">
            <v>1342</v>
          </cell>
          <cell r="L1124">
            <v>1342</v>
          </cell>
          <cell r="M1124">
            <v>1342</v>
          </cell>
          <cell r="N1124">
            <v>1342</v>
          </cell>
          <cell r="O1124">
            <v>1342</v>
          </cell>
          <cell r="P1124">
            <v>1342</v>
          </cell>
          <cell r="Q1124">
            <v>1338</v>
          </cell>
        </row>
        <row r="1125">
          <cell r="B1125" t="str">
            <v>30507032202</v>
          </cell>
          <cell r="C1125" t="str">
            <v>30507</v>
          </cell>
          <cell r="D1125">
            <v>2202</v>
          </cell>
          <cell r="E1125">
            <v>152359</v>
          </cell>
          <cell r="F1125">
            <v>12697</v>
          </cell>
          <cell r="G1125">
            <v>12697</v>
          </cell>
          <cell r="H1125">
            <v>12697</v>
          </cell>
          <cell r="I1125">
            <v>12697</v>
          </cell>
          <cell r="J1125">
            <v>12697</v>
          </cell>
          <cell r="K1125">
            <v>12697</v>
          </cell>
          <cell r="L1125">
            <v>12697</v>
          </cell>
          <cell r="M1125">
            <v>12697</v>
          </cell>
          <cell r="N1125">
            <v>12697</v>
          </cell>
          <cell r="O1125">
            <v>12697</v>
          </cell>
          <cell r="P1125">
            <v>12697</v>
          </cell>
          <cell r="Q1125">
            <v>12692</v>
          </cell>
        </row>
        <row r="1126">
          <cell r="B1126" t="str">
            <v>30507032207</v>
          </cell>
          <cell r="C1126" t="str">
            <v>30507</v>
          </cell>
          <cell r="D1126">
            <v>2207</v>
          </cell>
          <cell r="E1126">
            <v>21822</v>
          </cell>
          <cell r="F1126">
            <v>1818</v>
          </cell>
          <cell r="G1126">
            <v>1818</v>
          </cell>
          <cell r="H1126">
            <v>1818</v>
          </cell>
          <cell r="I1126">
            <v>1818</v>
          </cell>
          <cell r="J1126">
            <v>1818</v>
          </cell>
          <cell r="K1126">
            <v>1818</v>
          </cell>
          <cell r="L1126">
            <v>1818</v>
          </cell>
          <cell r="M1126">
            <v>1818</v>
          </cell>
          <cell r="N1126">
            <v>1818</v>
          </cell>
          <cell r="O1126">
            <v>1818</v>
          </cell>
          <cell r="P1126">
            <v>1818</v>
          </cell>
          <cell r="Q1126">
            <v>1824</v>
          </cell>
        </row>
        <row r="1127">
          <cell r="B1127" t="str">
            <v>30507032208</v>
          </cell>
          <cell r="C1127" t="str">
            <v>30507</v>
          </cell>
          <cell r="D1127">
            <v>2208</v>
          </cell>
          <cell r="E1127">
            <v>2330</v>
          </cell>
          <cell r="F1127">
            <v>194</v>
          </cell>
          <cell r="G1127">
            <v>194</v>
          </cell>
          <cell r="H1127">
            <v>194</v>
          </cell>
          <cell r="I1127">
            <v>194</v>
          </cell>
          <cell r="J1127">
            <v>194</v>
          </cell>
          <cell r="K1127">
            <v>194</v>
          </cell>
          <cell r="L1127">
            <v>194</v>
          </cell>
          <cell r="M1127">
            <v>194</v>
          </cell>
          <cell r="N1127">
            <v>194</v>
          </cell>
          <cell r="O1127">
            <v>194</v>
          </cell>
          <cell r="P1127">
            <v>194</v>
          </cell>
          <cell r="Q1127">
            <v>196</v>
          </cell>
        </row>
        <row r="1128">
          <cell r="B1128" t="str">
            <v>30507032701</v>
          </cell>
          <cell r="C1128" t="str">
            <v>30507</v>
          </cell>
          <cell r="D1128">
            <v>2701</v>
          </cell>
          <cell r="E1128">
            <v>36400</v>
          </cell>
          <cell r="F1128">
            <v>3033</v>
          </cell>
          <cell r="G1128">
            <v>3033</v>
          </cell>
          <cell r="H1128">
            <v>3033</v>
          </cell>
          <cell r="I1128">
            <v>3033</v>
          </cell>
          <cell r="J1128">
            <v>3033</v>
          </cell>
          <cell r="K1128">
            <v>3033</v>
          </cell>
          <cell r="L1128">
            <v>3033</v>
          </cell>
          <cell r="M1128">
            <v>3033</v>
          </cell>
          <cell r="N1128">
            <v>3033</v>
          </cell>
          <cell r="O1128">
            <v>3033</v>
          </cell>
          <cell r="P1128">
            <v>3033</v>
          </cell>
          <cell r="Q1128">
            <v>3037</v>
          </cell>
        </row>
        <row r="1129">
          <cell r="B1129" t="str">
            <v>30507032702</v>
          </cell>
          <cell r="C1129" t="str">
            <v>30507</v>
          </cell>
          <cell r="D1129">
            <v>2702</v>
          </cell>
          <cell r="E1129">
            <v>19300</v>
          </cell>
          <cell r="F1129">
            <v>1608</v>
          </cell>
          <cell r="G1129">
            <v>1608</v>
          </cell>
          <cell r="H1129">
            <v>1608</v>
          </cell>
          <cell r="I1129">
            <v>1608</v>
          </cell>
          <cell r="J1129">
            <v>1608</v>
          </cell>
          <cell r="K1129">
            <v>1608</v>
          </cell>
          <cell r="L1129">
            <v>1608</v>
          </cell>
          <cell r="M1129">
            <v>1608</v>
          </cell>
          <cell r="N1129">
            <v>1608</v>
          </cell>
          <cell r="O1129">
            <v>1608</v>
          </cell>
          <cell r="P1129">
            <v>1608</v>
          </cell>
          <cell r="Q1129">
            <v>1612</v>
          </cell>
        </row>
        <row r="1130">
          <cell r="B1130" t="str">
            <v>30507032704</v>
          </cell>
          <cell r="C1130" t="str">
            <v>30507</v>
          </cell>
          <cell r="D1130">
            <v>2704</v>
          </cell>
          <cell r="E1130">
            <v>21400</v>
          </cell>
          <cell r="F1130">
            <v>1783</v>
          </cell>
          <cell r="G1130">
            <v>1783</v>
          </cell>
          <cell r="H1130">
            <v>1783</v>
          </cell>
          <cell r="I1130">
            <v>1783</v>
          </cell>
          <cell r="J1130">
            <v>1783</v>
          </cell>
          <cell r="K1130">
            <v>1783</v>
          </cell>
          <cell r="L1130">
            <v>1783</v>
          </cell>
          <cell r="M1130">
            <v>1783</v>
          </cell>
          <cell r="N1130">
            <v>1783</v>
          </cell>
          <cell r="O1130">
            <v>1783</v>
          </cell>
          <cell r="P1130">
            <v>1783</v>
          </cell>
          <cell r="Q1130">
            <v>1787</v>
          </cell>
        </row>
        <row r="1131">
          <cell r="B1131" t="str">
            <v>30507032705</v>
          </cell>
          <cell r="C1131" t="str">
            <v>30507</v>
          </cell>
          <cell r="D1131">
            <v>2705</v>
          </cell>
          <cell r="E1131">
            <v>28800</v>
          </cell>
          <cell r="F1131">
            <v>2400</v>
          </cell>
          <cell r="G1131">
            <v>2400</v>
          </cell>
          <cell r="H1131">
            <v>2400</v>
          </cell>
          <cell r="I1131">
            <v>2400</v>
          </cell>
          <cell r="J1131">
            <v>2400</v>
          </cell>
          <cell r="K1131">
            <v>2400</v>
          </cell>
          <cell r="L1131">
            <v>2400</v>
          </cell>
          <cell r="M1131">
            <v>2400</v>
          </cell>
          <cell r="N1131">
            <v>2400</v>
          </cell>
          <cell r="O1131">
            <v>2400</v>
          </cell>
          <cell r="P1131">
            <v>2400</v>
          </cell>
          <cell r="Q1131">
            <v>2400</v>
          </cell>
        </row>
        <row r="1132">
          <cell r="B1132" t="str">
            <v>30507032900</v>
          </cell>
          <cell r="C1132" t="str">
            <v>30507</v>
          </cell>
          <cell r="D1132">
            <v>2900</v>
          </cell>
          <cell r="E1132">
            <v>95900</v>
          </cell>
          <cell r="F1132">
            <v>7992</v>
          </cell>
          <cell r="G1132">
            <v>7992</v>
          </cell>
          <cell r="H1132">
            <v>7992</v>
          </cell>
          <cell r="I1132">
            <v>7992</v>
          </cell>
          <cell r="J1132">
            <v>7992</v>
          </cell>
          <cell r="K1132">
            <v>7992</v>
          </cell>
          <cell r="L1132">
            <v>7992</v>
          </cell>
          <cell r="M1132">
            <v>7992</v>
          </cell>
          <cell r="N1132">
            <v>7992</v>
          </cell>
          <cell r="O1132">
            <v>7992</v>
          </cell>
          <cell r="P1132">
            <v>7992</v>
          </cell>
          <cell r="Q1132">
            <v>7988</v>
          </cell>
        </row>
        <row r="1133">
          <cell r="B1133" t="str">
            <v>30507032907</v>
          </cell>
          <cell r="C1133" t="str">
            <v>30507</v>
          </cell>
          <cell r="D1133">
            <v>2907</v>
          </cell>
          <cell r="E1133">
            <v>72600</v>
          </cell>
          <cell r="F1133">
            <v>6050</v>
          </cell>
          <cell r="G1133">
            <v>6050</v>
          </cell>
          <cell r="H1133">
            <v>6050</v>
          </cell>
          <cell r="I1133">
            <v>6050</v>
          </cell>
          <cell r="J1133">
            <v>6050</v>
          </cell>
          <cell r="K1133">
            <v>6050</v>
          </cell>
          <cell r="L1133">
            <v>6050</v>
          </cell>
          <cell r="M1133">
            <v>6050</v>
          </cell>
          <cell r="N1133">
            <v>6050</v>
          </cell>
          <cell r="O1133">
            <v>6050</v>
          </cell>
          <cell r="P1133">
            <v>6050</v>
          </cell>
          <cell r="Q1133">
            <v>6050</v>
          </cell>
        </row>
        <row r="1134">
          <cell r="B1134" t="str">
            <v>30507032908</v>
          </cell>
          <cell r="C1134" t="str">
            <v>30507</v>
          </cell>
          <cell r="D1134">
            <v>2908</v>
          </cell>
          <cell r="E1134">
            <v>32100</v>
          </cell>
          <cell r="F1134">
            <v>2675</v>
          </cell>
          <cell r="G1134">
            <v>2675</v>
          </cell>
          <cell r="H1134">
            <v>2675</v>
          </cell>
          <cell r="I1134">
            <v>2675</v>
          </cell>
          <cell r="J1134">
            <v>2675</v>
          </cell>
          <cell r="K1134">
            <v>2675</v>
          </cell>
          <cell r="L1134">
            <v>2675</v>
          </cell>
          <cell r="M1134">
            <v>2675</v>
          </cell>
          <cell r="N1134">
            <v>2675</v>
          </cell>
          <cell r="O1134">
            <v>2675</v>
          </cell>
          <cell r="P1134">
            <v>2675</v>
          </cell>
          <cell r="Q1134">
            <v>2675</v>
          </cell>
        </row>
        <row r="1135">
          <cell r="B1135" t="str">
            <v>30507033101</v>
          </cell>
          <cell r="C1135" t="str">
            <v>30507</v>
          </cell>
          <cell r="D1135">
            <v>3101</v>
          </cell>
          <cell r="E1135">
            <v>128500</v>
          </cell>
          <cell r="F1135">
            <v>10708</v>
          </cell>
          <cell r="G1135">
            <v>10708</v>
          </cell>
          <cell r="H1135">
            <v>10708</v>
          </cell>
          <cell r="I1135">
            <v>10708</v>
          </cell>
          <cell r="J1135">
            <v>10708</v>
          </cell>
          <cell r="K1135">
            <v>10708</v>
          </cell>
          <cell r="L1135">
            <v>10708</v>
          </cell>
          <cell r="M1135">
            <v>10708</v>
          </cell>
          <cell r="N1135">
            <v>10708</v>
          </cell>
          <cell r="O1135">
            <v>10708</v>
          </cell>
          <cell r="P1135">
            <v>10708</v>
          </cell>
          <cell r="Q1135">
            <v>10712</v>
          </cell>
        </row>
        <row r="1136">
          <cell r="B1136" t="str">
            <v>30507033103</v>
          </cell>
          <cell r="C1136" t="str">
            <v>30507</v>
          </cell>
          <cell r="D1136">
            <v>3103</v>
          </cell>
          <cell r="E1136">
            <v>78800</v>
          </cell>
          <cell r="F1136">
            <v>6567</v>
          </cell>
          <cell r="G1136">
            <v>6567</v>
          </cell>
          <cell r="H1136">
            <v>6567</v>
          </cell>
          <cell r="I1136">
            <v>6567</v>
          </cell>
          <cell r="J1136">
            <v>6567</v>
          </cell>
          <cell r="K1136">
            <v>6567</v>
          </cell>
          <cell r="L1136">
            <v>6567</v>
          </cell>
          <cell r="M1136">
            <v>6567</v>
          </cell>
          <cell r="N1136">
            <v>6567</v>
          </cell>
          <cell r="O1136">
            <v>6567</v>
          </cell>
          <cell r="P1136">
            <v>6567</v>
          </cell>
          <cell r="Q1136">
            <v>6563</v>
          </cell>
        </row>
        <row r="1137">
          <cell r="B1137" t="str">
            <v>30507033106</v>
          </cell>
          <cell r="C1137" t="str">
            <v>30507</v>
          </cell>
          <cell r="D1137">
            <v>3106</v>
          </cell>
          <cell r="E1137">
            <v>4300</v>
          </cell>
          <cell r="F1137">
            <v>358</v>
          </cell>
          <cell r="G1137">
            <v>358</v>
          </cell>
          <cell r="H1137">
            <v>358</v>
          </cell>
          <cell r="I1137">
            <v>358</v>
          </cell>
          <cell r="J1137">
            <v>358</v>
          </cell>
          <cell r="K1137">
            <v>358</v>
          </cell>
          <cell r="L1137">
            <v>358</v>
          </cell>
          <cell r="M1137">
            <v>358</v>
          </cell>
          <cell r="N1137">
            <v>358</v>
          </cell>
          <cell r="O1137">
            <v>358</v>
          </cell>
          <cell r="P1137">
            <v>358</v>
          </cell>
          <cell r="Q1137">
            <v>362</v>
          </cell>
        </row>
        <row r="1138">
          <cell r="B1138" t="str">
            <v>30507033302</v>
          </cell>
          <cell r="C1138" t="str">
            <v>30507</v>
          </cell>
          <cell r="D1138">
            <v>3302</v>
          </cell>
          <cell r="E1138">
            <v>25700</v>
          </cell>
          <cell r="F1138">
            <v>2142</v>
          </cell>
          <cell r="G1138">
            <v>2142</v>
          </cell>
          <cell r="H1138">
            <v>2142</v>
          </cell>
          <cell r="I1138">
            <v>2142</v>
          </cell>
          <cell r="J1138">
            <v>2142</v>
          </cell>
          <cell r="K1138">
            <v>2142</v>
          </cell>
          <cell r="L1138">
            <v>2142</v>
          </cell>
          <cell r="M1138">
            <v>2142</v>
          </cell>
          <cell r="N1138">
            <v>2142</v>
          </cell>
          <cell r="O1138">
            <v>2142</v>
          </cell>
          <cell r="P1138">
            <v>2142</v>
          </cell>
          <cell r="Q1138">
            <v>2138</v>
          </cell>
        </row>
        <row r="1139">
          <cell r="B1139" t="str">
            <v>30507033303</v>
          </cell>
          <cell r="C1139" t="str">
            <v>30507</v>
          </cell>
          <cell r="D1139">
            <v>3303</v>
          </cell>
          <cell r="E1139">
            <v>29200</v>
          </cell>
          <cell r="F1139">
            <v>2433</v>
          </cell>
          <cell r="G1139">
            <v>2433</v>
          </cell>
          <cell r="H1139">
            <v>2433</v>
          </cell>
          <cell r="I1139">
            <v>2433</v>
          </cell>
          <cell r="J1139">
            <v>2433</v>
          </cell>
          <cell r="K1139">
            <v>2433</v>
          </cell>
          <cell r="L1139">
            <v>2433</v>
          </cell>
          <cell r="M1139">
            <v>2433</v>
          </cell>
          <cell r="N1139">
            <v>2433</v>
          </cell>
          <cell r="O1139">
            <v>2433</v>
          </cell>
          <cell r="P1139">
            <v>2433</v>
          </cell>
          <cell r="Q1139">
            <v>2437</v>
          </cell>
        </row>
        <row r="1140">
          <cell r="B1140" t="str">
            <v>30507033410</v>
          </cell>
          <cell r="C1140" t="str">
            <v>30507</v>
          </cell>
          <cell r="D1140">
            <v>3410</v>
          </cell>
          <cell r="E1140">
            <v>9100</v>
          </cell>
          <cell r="F1140">
            <v>758</v>
          </cell>
          <cell r="G1140">
            <v>758</v>
          </cell>
          <cell r="H1140">
            <v>758</v>
          </cell>
          <cell r="I1140">
            <v>758</v>
          </cell>
          <cell r="J1140">
            <v>758</v>
          </cell>
          <cell r="K1140">
            <v>758</v>
          </cell>
          <cell r="L1140">
            <v>758</v>
          </cell>
          <cell r="M1140">
            <v>758</v>
          </cell>
          <cell r="N1140">
            <v>758</v>
          </cell>
          <cell r="O1140">
            <v>758</v>
          </cell>
          <cell r="P1140">
            <v>758</v>
          </cell>
          <cell r="Q1140">
            <v>762</v>
          </cell>
        </row>
        <row r="1141">
          <cell r="B1141" t="str">
            <v>30508031302</v>
          </cell>
          <cell r="C1141" t="str">
            <v>30508</v>
          </cell>
          <cell r="D1141">
            <v>1302</v>
          </cell>
          <cell r="E1141">
            <v>396000</v>
          </cell>
          <cell r="F1141">
            <v>33000</v>
          </cell>
          <cell r="G1141">
            <v>33000</v>
          </cell>
          <cell r="H1141">
            <v>33000</v>
          </cell>
          <cell r="I1141">
            <v>33000</v>
          </cell>
          <cell r="J1141">
            <v>33000</v>
          </cell>
          <cell r="K1141">
            <v>33000</v>
          </cell>
          <cell r="L1141">
            <v>33000</v>
          </cell>
          <cell r="M1141">
            <v>33000</v>
          </cell>
          <cell r="N1141">
            <v>33000</v>
          </cell>
          <cell r="O1141">
            <v>33000</v>
          </cell>
          <cell r="P1141">
            <v>33000</v>
          </cell>
          <cell r="Q1141">
            <v>33000</v>
          </cell>
        </row>
        <row r="1142">
          <cell r="B1142" t="str">
            <v>30508032103</v>
          </cell>
          <cell r="C1142" t="str">
            <v>30508</v>
          </cell>
          <cell r="D1142">
            <v>2103</v>
          </cell>
          <cell r="E1142">
            <v>91200</v>
          </cell>
          <cell r="F1142">
            <v>7600</v>
          </cell>
          <cell r="G1142">
            <v>7600</v>
          </cell>
          <cell r="H1142">
            <v>7600</v>
          </cell>
          <cell r="I1142">
            <v>7600</v>
          </cell>
          <cell r="J1142">
            <v>7600</v>
          </cell>
          <cell r="K1142">
            <v>7600</v>
          </cell>
          <cell r="L1142">
            <v>7600</v>
          </cell>
          <cell r="M1142">
            <v>7600</v>
          </cell>
          <cell r="N1142">
            <v>7600</v>
          </cell>
          <cell r="O1142">
            <v>7600</v>
          </cell>
          <cell r="P1142">
            <v>7600</v>
          </cell>
          <cell r="Q1142">
            <v>7600</v>
          </cell>
        </row>
        <row r="1143">
          <cell r="B1143" t="str">
            <v>30508032202</v>
          </cell>
          <cell r="C1143" t="str">
            <v>30508</v>
          </cell>
          <cell r="D1143">
            <v>2202</v>
          </cell>
          <cell r="E1143">
            <v>315484</v>
          </cell>
          <cell r="F1143">
            <v>26290</v>
          </cell>
          <cell r="G1143">
            <v>26290</v>
          </cell>
          <cell r="H1143">
            <v>26290</v>
          </cell>
          <cell r="I1143">
            <v>26290</v>
          </cell>
          <cell r="J1143">
            <v>26290</v>
          </cell>
          <cell r="K1143">
            <v>26290</v>
          </cell>
          <cell r="L1143">
            <v>26290</v>
          </cell>
          <cell r="M1143">
            <v>26290</v>
          </cell>
          <cell r="N1143">
            <v>26290</v>
          </cell>
          <cell r="O1143">
            <v>26290</v>
          </cell>
          <cell r="P1143">
            <v>26290</v>
          </cell>
          <cell r="Q1143">
            <v>26294</v>
          </cell>
        </row>
        <row r="1144">
          <cell r="B1144" t="str">
            <v>30508032207</v>
          </cell>
          <cell r="C1144" t="str">
            <v>30508</v>
          </cell>
          <cell r="D1144">
            <v>2207</v>
          </cell>
          <cell r="E1144">
            <v>118073</v>
          </cell>
          <cell r="F1144">
            <v>9839</v>
          </cell>
          <cell r="G1144">
            <v>9839</v>
          </cell>
          <cell r="H1144">
            <v>9839</v>
          </cell>
          <cell r="I1144">
            <v>9839</v>
          </cell>
          <cell r="J1144">
            <v>9839</v>
          </cell>
          <cell r="K1144">
            <v>9839</v>
          </cell>
          <cell r="L1144">
            <v>9839</v>
          </cell>
          <cell r="M1144">
            <v>9839</v>
          </cell>
          <cell r="N1144">
            <v>9839</v>
          </cell>
          <cell r="O1144">
            <v>9839</v>
          </cell>
          <cell r="P1144">
            <v>9839</v>
          </cell>
          <cell r="Q1144">
            <v>9844</v>
          </cell>
        </row>
        <row r="1145">
          <cell r="B1145" t="str">
            <v>30508032208</v>
          </cell>
          <cell r="C1145" t="str">
            <v>30508</v>
          </cell>
          <cell r="D1145">
            <v>2208</v>
          </cell>
          <cell r="E1145">
            <v>56671</v>
          </cell>
          <cell r="F1145">
            <v>4723</v>
          </cell>
          <cell r="G1145">
            <v>4723</v>
          </cell>
          <cell r="H1145">
            <v>4723</v>
          </cell>
          <cell r="I1145">
            <v>4723</v>
          </cell>
          <cell r="J1145">
            <v>4723</v>
          </cell>
          <cell r="K1145">
            <v>4723</v>
          </cell>
          <cell r="L1145">
            <v>4723</v>
          </cell>
          <cell r="M1145">
            <v>4723</v>
          </cell>
          <cell r="N1145">
            <v>4723</v>
          </cell>
          <cell r="O1145">
            <v>4723</v>
          </cell>
          <cell r="P1145">
            <v>4723</v>
          </cell>
          <cell r="Q1145">
            <v>4718</v>
          </cell>
        </row>
        <row r="1146">
          <cell r="B1146" t="str">
            <v>30508032306</v>
          </cell>
          <cell r="C1146" t="str">
            <v>30508</v>
          </cell>
          <cell r="D1146">
            <v>2306</v>
          </cell>
          <cell r="E1146">
            <v>287500</v>
          </cell>
          <cell r="F1146">
            <v>23958</v>
          </cell>
          <cell r="G1146">
            <v>23958</v>
          </cell>
          <cell r="H1146">
            <v>23958</v>
          </cell>
          <cell r="I1146">
            <v>23958</v>
          </cell>
          <cell r="J1146">
            <v>23958</v>
          </cell>
          <cell r="K1146">
            <v>23958</v>
          </cell>
          <cell r="L1146">
            <v>23958</v>
          </cell>
          <cell r="M1146">
            <v>23958</v>
          </cell>
          <cell r="N1146">
            <v>23958</v>
          </cell>
          <cell r="O1146">
            <v>23958</v>
          </cell>
          <cell r="P1146">
            <v>23958</v>
          </cell>
          <cell r="Q1146">
            <v>23962</v>
          </cell>
        </row>
        <row r="1147">
          <cell r="B1147" t="str">
            <v>30508032405</v>
          </cell>
          <cell r="C1147" t="str">
            <v>30508</v>
          </cell>
          <cell r="D1147">
            <v>2405</v>
          </cell>
          <cell r="E1147">
            <v>153520</v>
          </cell>
          <cell r="F1147">
            <v>12793</v>
          </cell>
          <cell r="G1147">
            <v>12793</v>
          </cell>
          <cell r="H1147">
            <v>12793</v>
          </cell>
          <cell r="I1147">
            <v>12793</v>
          </cell>
          <cell r="J1147">
            <v>12793</v>
          </cell>
          <cell r="K1147">
            <v>12793</v>
          </cell>
          <cell r="L1147">
            <v>12793</v>
          </cell>
          <cell r="M1147">
            <v>12793</v>
          </cell>
          <cell r="N1147">
            <v>12793</v>
          </cell>
          <cell r="O1147">
            <v>12793</v>
          </cell>
          <cell r="P1147">
            <v>12793</v>
          </cell>
          <cell r="Q1147">
            <v>12797</v>
          </cell>
        </row>
        <row r="1148">
          <cell r="B1148" t="str">
            <v>30508032701</v>
          </cell>
          <cell r="C1148" t="str">
            <v>30508</v>
          </cell>
          <cell r="D1148">
            <v>2701</v>
          </cell>
          <cell r="E1148">
            <v>149400</v>
          </cell>
          <cell r="F1148">
            <v>12450</v>
          </cell>
          <cell r="G1148">
            <v>12450</v>
          </cell>
          <cell r="H1148">
            <v>12450</v>
          </cell>
          <cell r="I1148">
            <v>12450</v>
          </cell>
          <cell r="J1148">
            <v>12450</v>
          </cell>
          <cell r="K1148">
            <v>12450</v>
          </cell>
          <cell r="L1148">
            <v>12450</v>
          </cell>
          <cell r="M1148">
            <v>12450</v>
          </cell>
          <cell r="N1148">
            <v>12450</v>
          </cell>
          <cell r="O1148">
            <v>12450</v>
          </cell>
          <cell r="P1148">
            <v>12450</v>
          </cell>
          <cell r="Q1148">
            <v>12450</v>
          </cell>
        </row>
        <row r="1149">
          <cell r="B1149" t="str">
            <v>30508032702</v>
          </cell>
          <cell r="C1149" t="str">
            <v>30508</v>
          </cell>
          <cell r="D1149">
            <v>2702</v>
          </cell>
          <cell r="E1149">
            <v>42900</v>
          </cell>
          <cell r="F1149">
            <v>3575</v>
          </cell>
          <cell r="G1149">
            <v>3575</v>
          </cell>
          <cell r="H1149">
            <v>3575</v>
          </cell>
          <cell r="I1149">
            <v>3575</v>
          </cell>
          <cell r="J1149">
            <v>3575</v>
          </cell>
          <cell r="K1149">
            <v>3575</v>
          </cell>
          <cell r="L1149">
            <v>3575</v>
          </cell>
          <cell r="M1149">
            <v>3575</v>
          </cell>
          <cell r="N1149">
            <v>3575</v>
          </cell>
          <cell r="O1149">
            <v>3575</v>
          </cell>
          <cell r="P1149">
            <v>3575</v>
          </cell>
          <cell r="Q1149">
            <v>3575</v>
          </cell>
        </row>
        <row r="1150">
          <cell r="B1150" t="str">
            <v>30508032704</v>
          </cell>
          <cell r="C1150" t="str">
            <v>30508</v>
          </cell>
          <cell r="D1150">
            <v>2704</v>
          </cell>
          <cell r="E1150">
            <v>78500</v>
          </cell>
          <cell r="F1150">
            <v>6542</v>
          </cell>
          <cell r="G1150">
            <v>6542</v>
          </cell>
          <cell r="H1150">
            <v>6542</v>
          </cell>
          <cell r="I1150">
            <v>6542</v>
          </cell>
          <cell r="J1150">
            <v>6542</v>
          </cell>
          <cell r="K1150">
            <v>6542</v>
          </cell>
          <cell r="L1150">
            <v>6542</v>
          </cell>
          <cell r="M1150">
            <v>6542</v>
          </cell>
          <cell r="N1150">
            <v>6542</v>
          </cell>
          <cell r="O1150">
            <v>6542</v>
          </cell>
          <cell r="P1150">
            <v>6542</v>
          </cell>
          <cell r="Q1150">
            <v>6538</v>
          </cell>
        </row>
        <row r="1151">
          <cell r="B1151" t="str">
            <v>30508032705</v>
          </cell>
          <cell r="C1151" t="str">
            <v>30508</v>
          </cell>
          <cell r="D1151">
            <v>2705</v>
          </cell>
          <cell r="E1151">
            <v>32100</v>
          </cell>
          <cell r="F1151">
            <v>2675</v>
          </cell>
          <cell r="G1151">
            <v>2675</v>
          </cell>
          <cell r="H1151">
            <v>2675</v>
          </cell>
          <cell r="I1151">
            <v>2675</v>
          </cell>
          <cell r="J1151">
            <v>2675</v>
          </cell>
          <cell r="K1151">
            <v>2675</v>
          </cell>
          <cell r="L1151">
            <v>2675</v>
          </cell>
          <cell r="M1151">
            <v>2675</v>
          </cell>
          <cell r="N1151">
            <v>2675</v>
          </cell>
          <cell r="O1151">
            <v>2675</v>
          </cell>
          <cell r="P1151">
            <v>2675</v>
          </cell>
          <cell r="Q1151">
            <v>2675</v>
          </cell>
        </row>
        <row r="1152">
          <cell r="B1152" t="str">
            <v>30508032711</v>
          </cell>
          <cell r="C1152" t="str">
            <v>30508</v>
          </cell>
          <cell r="D1152">
            <v>2711</v>
          </cell>
          <cell r="E1152">
            <v>93100</v>
          </cell>
          <cell r="F1152">
            <v>7758</v>
          </cell>
          <cell r="G1152">
            <v>7758</v>
          </cell>
          <cell r="H1152">
            <v>7758</v>
          </cell>
          <cell r="I1152">
            <v>7758</v>
          </cell>
          <cell r="J1152">
            <v>7758</v>
          </cell>
          <cell r="K1152">
            <v>7758</v>
          </cell>
          <cell r="L1152">
            <v>7758</v>
          </cell>
          <cell r="M1152">
            <v>7758</v>
          </cell>
          <cell r="N1152">
            <v>7758</v>
          </cell>
          <cell r="O1152">
            <v>7758</v>
          </cell>
          <cell r="P1152">
            <v>7758</v>
          </cell>
          <cell r="Q1152">
            <v>7762</v>
          </cell>
        </row>
        <row r="1153">
          <cell r="B1153" t="str">
            <v>30508032800</v>
          </cell>
          <cell r="C1153" t="str">
            <v>30508</v>
          </cell>
          <cell r="D1153">
            <v>2800</v>
          </cell>
          <cell r="E1153">
            <v>235900</v>
          </cell>
          <cell r="F1153">
            <v>19658</v>
          </cell>
          <cell r="G1153">
            <v>19658</v>
          </cell>
          <cell r="H1153">
            <v>19658</v>
          </cell>
          <cell r="I1153">
            <v>19658</v>
          </cell>
          <cell r="J1153">
            <v>19658</v>
          </cell>
          <cell r="K1153">
            <v>19658</v>
          </cell>
          <cell r="L1153">
            <v>19658</v>
          </cell>
          <cell r="M1153">
            <v>19658</v>
          </cell>
          <cell r="N1153">
            <v>19658</v>
          </cell>
          <cell r="O1153">
            <v>19658</v>
          </cell>
          <cell r="P1153">
            <v>19658</v>
          </cell>
          <cell r="Q1153">
            <v>19662</v>
          </cell>
        </row>
        <row r="1154">
          <cell r="B1154" t="str">
            <v>30508032900</v>
          </cell>
          <cell r="C1154" t="str">
            <v>30508</v>
          </cell>
          <cell r="D1154">
            <v>2900</v>
          </cell>
          <cell r="E1154">
            <v>384400</v>
          </cell>
          <cell r="F1154">
            <v>32033</v>
          </cell>
          <cell r="G1154">
            <v>32033</v>
          </cell>
          <cell r="H1154">
            <v>32033</v>
          </cell>
          <cell r="I1154">
            <v>32033</v>
          </cell>
          <cell r="J1154">
            <v>32033</v>
          </cell>
          <cell r="K1154">
            <v>32033</v>
          </cell>
          <cell r="L1154">
            <v>32033</v>
          </cell>
          <cell r="M1154">
            <v>32033</v>
          </cell>
          <cell r="N1154">
            <v>32033</v>
          </cell>
          <cell r="O1154">
            <v>32033</v>
          </cell>
          <cell r="P1154">
            <v>32033</v>
          </cell>
          <cell r="Q1154">
            <v>32037</v>
          </cell>
        </row>
        <row r="1155">
          <cell r="B1155" t="str">
            <v>30508032906</v>
          </cell>
          <cell r="C1155" t="str">
            <v>30508</v>
          </cell>
          <cell r="D1155">
            <v>2906</v>
          </cell>
          <cell r="E1155">
            <v>1413300</v>
          </cell>
          <cell r="F1155">
            <v>117775</v>
          </cell>
          <cell r="G1155">
            <v>117775</v>
          </cell>
          <cell r="H1155">
            <v>117775</v>
          </cell>
          <cell r="I1155">
            <v>117775</v>
          </cell>
          <cell r="J1155">
            <v>117775</v>
          </cell>
          <cell r="K1155">
            <v>117775</v>
          </cell>
          <cell r="L1155">
            <v>117775</v>
          </cell>
          <cell r="M1155">
            <v>117775</v>
          </cell>
          <cell r="N1155">
            <v>117775</v>
          </cell>
          <cell r="O1155">
            <v>117775</v>
          </cell>
          <cell r="P1155">
            <v>117775</v>
          </cell>
          <cell r="Q1155">
            <v>117775</v>
          </cell>
        </row>
        <row r="1156">
          <cell r="B1156" t="str">
            <v>30508032907</v>
          </cell>
          <cell r="C1156" t="str">
            <v>30508</v>
          </cell>
          <cell r="D1156">
            <v>2907</v>
          </cell>
          <cell r="E1156">
            <v>187600</v>
          </cell>
          <cell r="F1156">
            <v>15633</v>
          </cell>
          <cell r="G1156">
            <v>15633</v>
          </cell>
          <cell r="H1156">
            <v>15633</v>
          </cell>
          <cell r="I1156">
            <v>15633</v>
          </cell>
          <cell r="J1156">
            <v>15633</v>
          </cell>
          <cell r="K1156">
            <v>15633</v>
          </cell>
          <cell r="L1156">
            <v>15633</v>
          </cell>
          <cell r="M1156">
            <v>15633</v>
          </cell>
          <cell r="N1156">
            <v>15633</v>
          </cell>
          <cell r="O1156">
            <v>15633</v>
          </cell>
          <cell r="P1156">
            <v>15633</v>
          </cell>
          <cell r="Q1156">
            <v>15637</v>
          </cell>
        </row>
        <row r="1157">
          <cell r="B1157" t="str">
            <v>30508033101</v>
          </cell>
          <cell r="C1157" t="str">
            <v>30508</v>
          </cell>
          <cell r="D1157">
            <v>3101</v>
          </cell>
          <cell r="E1157">
            <v>150900</v>
          </cell>
          <cell r="F1157">
            <v>12575</v>
          </cell>
          <cell r="G1157">
            <v>12575</v>
          </cell>
          <cell r="H1157">
            <v>12575</v>
          </cell>
          <cell r="I1157">
            <v>12575</v>
          </cell>
          <cell r="J1157">
            <v>12575</v>
          </cell>
          <cell r="K1157">
            <v>12575</v>
          </cell>
          <cell r="L1157">
            <v>12575</v>
          </cell>
          <cell r="M1157">
            <v>12575</v>
          </cell>
          <cell r="N1157">
            <v>12575</v>
          </cell>
          <cell r="O1157">
            <v>12575</v>
          </cell>
          <cell r="P1157">
            <v>12575</v>
          </cell>
          <cell r="Q1157">
            <v>12575</v>
          </cell>
        </row>
        <row r="1158">
          <cell r="B1158" t="str">
            <v>30508033103</v>
          </cell>
          <cell r="C1158" t="str">
            <v>30508</v>
          </cell>
          <cell r="D1158">
            <v>3103</v>
          </cell>
          <cell r="E1158">
            <v>195800</v>
          </cell>
          <cell r="F1158">
            <v>16317</v>
          </cell>
          <cell r="G1158">
            <v>16317</v>
          </cell>
          <cell r="H1158">
            <v>16317</v>
          </cell>
          <cell r="I1158">
            <v>16317</v>
          </cell>
          <cell r="J1158">
            <v>16317</v>
          </cell>
          <cell r="K1158">
            <v>16317</v>
          </cell>
          <cell r="L1158">
            <v>16317</v>
          </cell>
          <cell r="M1158">
            <v>16317</v>
          </cell>
          <cell r="N1158">
            <v>16317</v>
          </cell>
          <cell r="O1158">
            <v>16317</v>
          </cell>
          <cell r="P1158">
            <v>16317</v>
          </cell>
          <cell r="Q1158">
            <v>16313</v>
          </cell>
        </row>
        <row r="1159">
          <cell r="B1159" t="str">
            <v>30508033106</v>
          </cell>
          <cell r="C1159" t="str">
            <v>30508</v>
          </cell>
          <cell r="D1159">
            <v>3106</v>
          </cell>
          <cell r="E1159">
            <v>27800</v>
          </cell>
          <cell r="F1159">
            <v>2317</v>
          </cell>
          <cell r="G1159">
            <v>2317</v>
          </cell>
          <cell r="H1159">
            <v>2317</v>
          </cell>
          <cell r="I1159">
            <v>2317</v>
          </cell>
          <cell r="J1159">
            <v>2317</v>
          </cell>
          <cell r="K1159">
            <v>2317</v>
          </cell>
          <cell r="L1159">
            <v>2317</v>
          </cell>
          <cell r="M1159">
            <v>2317</v>
          </cell>
          <cell r="N1159">
            <v>2317</v>
          </cell>
          <cell r="O1159">
            <v>2317</v>
          </cell>
          <cell r="P1159">
            <v>2317</v>
          </cell>
          <cell r="Q1159">
            <v>2313</v>
          </cell>
        </row>
        <row r="1160">
          <cell r="B1160" t="str">
            <v>30508033107</v>
          </cell>
          <cell r="C1160" t="str">
            <v>30508</v>
          </cell>
          <cell r="D1160">
            <v>3107</v>
          </cell>
          <cell r="E1160">
            <v>342400</v>
          </cell>
          <cell r="F1160">
            <v>28533</v>
          </cell>
          <cell r="G1160">
            <v>28533</v>
          </cell>
          <cell r="H1160">
            <v>28533</v>
          </cell>
          <cell r="I1160">
            <v>28533</v>
          </cell>
          <cell r="J1160">
            <v>28533</v>
          </cell>
          <cell r="K1160">
            <v>28533</v>
          </cell>
          <cell r="L1160">
            <v>28533</v>
          </cell>
          <cell r="M1160">
            <v>28533</v>
          </cell>
          <cell r="N1160">
            <v>28533</v>
          </cell>
          <cell r="O1160">
            <v>28533</v>
          </cell>
          <cell r="P1160">
            <v>28533</v>
          </cell>
          <cell r="Q1160">
            <v>28537</v>
          </cell>
        </row>
        <row r="1161">
          <cell r="B1161" t="str">
            <v>30508033302</v>
          </cell>
          <cell r="C1161" t="str">
            <v>30508</v>
          </cell>
          <cell r="D1161">
            <v>3302</v>
          </cell>
          <cell r="E1161">
            <v>428100</v>
          </cell>
          <cell r="F1161">
            <v>35675</v>
          </cell>
          <cell r="G1161">
            <v>35675</v>
          </cell>
          <cell r="H1161">
            <v>35675</v>
          </cell>
          <cell r="I1161">
            <v>35675</v>
          </cell>
          <cell r="J1161">
            <v>35675</v>
          </cell>
          <cell r="K1161">
            <v>35675</v>
          </cell>
          <cell r="L1161">
            <v>35675</v>
          </cell>
          <cell r="M1161">
            <v>35675</v>
          </cell>
          <cell r="N1161">
            <v>35675</v>
          </cell>
          <cell r="O1161">
            <v>35675</v>
          </cell>
          <cell r="P1161">
            <v>35675</v>
          </cell>
          <cell r="Q1161">
            <v>35675</v>
          </cell>
        </row>
        <row r="1162">
          <cell r="B1162" t="str">
            <v>30508033303</v>
          </cell>
          <cell r="C1162" t="str">
            <v>30508</v>
          </cell>
          <cell r="D1162">
            <v>3303</v>
          </cell>
          <cell r="E1162">
            <v>38500</v>
          </cell>
          <cell r="F1162">
            <v>3208</v>
          </cell>
          <cell r="G1162">
            <v>3208</v>
          </cell>
          <cell r="H1162">
            <v>3208</v>
          </cell>
          <cell r="I1162">
            <v>3208</v>
          </cell>
          <cell r="J1162">
            <v>3208</v>
          </cell>
          <cell r="K1162">
            <v>3208</v>
          </cell>
          <cell r="L1162">
            <v>3208</v>
          </cell>
          <cell r="M1162">
            <v>3208</v>
          </cell>
          <cell r="N1162">
            <v>3208</v>
          </cell>
          <cell r="O1162">
            <v>3208</v>
          </cell>
          <cell r="P1162">
            <v>3208</v>
          </cell>
          <cell r="Q1162">
            <v>3212</v>
          </cell>
        </row>
        <row r="1163">
          <cell r="B1163" t="str">
            <v>30508033401</v>
          </cell>
          <cell r="C1163" t="str">
            <v>30508</v>
          </cell>
          <cell r="D1163">
            <v>3401</v>
          </cell>
          <cell r="E1163">
            <v>181200</v>
          </cell>
          <cell r="F1163">
            <v>15100</v>
          </cell>
          <cell r="G1163">
            <v>15100</v>
          </cell>
          <cell r="H1163">
            <v>15100</v>
          </cell>
          <cell r="I1163">
            <v>15100</v>
          </cell>
          <cell r="J1163">
            <v>15100</v>
          </cell>
          <cell r="K1163">
            <v>15100</v>
          </cell>
          <cell r="L1163">
            <v>15100</v>
          </cell>
          <cell r="M1163">
            <v>15100</v>
          </cell>
          <cell r="N1163">
            <v>15100</v>
          </cell>
          <cell r="O1163">
            <v>15100</v>
          </cell>
          <cell r="P1163">
            <v>15100</v>
          </cell>
          <cell r="Q1163">
            <v>15100</v>
          </cell>
        </row>
        <row r="1164">
          <cell r="B1164" t="str">
            <v>30508033402</v>
          </cell>
          <cell r="C1164" t="str">
            <v>30508</v>
          </cell>
          <cell r="D1164">
            <v>3402</v>
          </cell>
          <cell r="E1164">
            <v>73100</v>
          </cell>
          <cell r="F1164">
            <v>6092</v>
          </cell>
          <cell r="G1164">
            <v>6092</v>
          </cell>
          <cell r="H1164">
            <v>6092</v>
          </cell>
          <cell r="I1164">
            <v>6092</v>
          </cell>
          <cell r="J1164">
            <v>6092</v>
          </cell>
          <cell r="K1164">
            <v>6092</v>
          </cell>
          <cell r="L1164">
            <v>6092</v>
          </cell>
          <cell r="M1164">
            <v>6092</v>
          </cell>
          <cell r="N1164">
            <v>6092</v>
          </cell>
          <cell r="O1164">
            <v>6092</v>
          </cell>
          <cell r="P1164">
            <v>6092</v>
          </cell>
          <cell r="Q1164">
            <v>6088</v>
          </cell>
        </row>
        <row r="1165">
          <cell r="B1165" t="str">
            <v>30508033404</v>
          </cell>
          <cell r="C1165" t="str">
            <v>30508</v>
          </cell>
          <cell r="D1165">
            <v>3404</v>
          </cell>
          <cell r="E1165">
            <v>316600</v>
          </cell>
          <cell r="F1165">
            <v>26383</v>
          </cell>
          <cell r="G1165">
            <v>26383</v>
          </cell>
          <cell r="H1165">
            <v>26383</v>
          </cell>
          <cell r="I1165">
            <v>26383</v>
          </cell>
          <cell r="J1165">
            <v>26383</v>
          </cell>
          <cell r="K1165">
            <v>26383</v>
          </cell>
          <cell r="L1165">
            <v>26383</v>
          </cell>
          <cell r="M1165">
            <v>26383</v>
          </cell>
          <cell r="N1165">
            <v>26383</v>
          </cell>
          <cell r="O1165">
            <v>26383</v>
          </cell>
          <cell r="P1165">
            <v>26383</v>
          </cell>
          <cell r="Q1165">
            <v>26387</v>
          </cell>
        </row>
        <row r="1166">
          <cell r="B1166" t="str">
            <v>30508033410</v>
          </cell>
          <cell r="C1166" t="str">
            <v>30508</v>
          </cell>
          <cell r="D1166">
            <v>3410</v>
          </cell>
          <cell r="E1166">
            <v>6100</v>
          </cell>
          <cell r="F1166">
            <v>508</v>
          </cell>
          <cell r="G1166">
            <v>508</v>
          </cell>
          <cell r="H1166">
            <v>508</v>
          </cell>
          <cell r="I1166">
            <v>508</v>
          </cell>
          <cell r="J1166">
            <v>508</v>
          </cell>
          <cell r="K1166">
            <v>508</v>
          </cell>
          <cell r="L1166">
            <v>508</v>
          </cell>
          <cell r="M1166">
            <v>508</v>
          </cell>
          <cell r="N1166">
            <v>508</v>
          </cell>
          <cell r="O1166">
            <v>508</v>
          </cell>
          <cell r="P1166">
            <v>508</v>
          </cell>
          <cell r="Q1166">
            <v>512</v>
          </cell>
        </row>
        <row r="1167">
          <cell r="B1167" t="str">
            <v>30509031302</v>
          </cell>
          <cell r="C1167" t="str">
            <v>30509</v>
          </cell>
          <cell r="D1167">
            <v>1302</v>
          </cell>
          <cell r="E1167">
            <v>88000</v>
          </cell>
          <cell r="F1167">
            <v>7333</v>
          </cell>
          <cell r="G1167">
            <v>7333</v>
          </cell>
          <cell r="H1167">
            <v>7333</v>
          </cell>
          <cell r="I1167">
            <v>7333</v>
          </cell>
          <cell r="J1167">
            <v>7333</v>
          </cell>
          <cell r="K1167">
            <v>7333</v>
          </cell>
          <cell r="L1167">
            <v>7333</v>
          </cell>
          <cell r="M1167">
            <v>7333</v>
          </cell>
          <cell r="N1167">
            <v>7333</v>
          </cell>
          <cell r="O1167">
            <v>7333</v>
          </cell>
          <cell r="P1167">
            <v>7333</v>
          </cell>
          <cell r="Q1167">
            <v>7337</v>
          </cell>
        </row>
        <row r="1168">
          <cell r="B1168" t="str">
            <v>30509032103</v>
          </cell>
          <cell r="C1168" t="str">
            <v>30509</v>
          </cell>
          <cell r="D1168">
            <v>2103</v>
          </cell>
          <cell r="E1168">
            <v>13000</v>
          </cell>
          <cell r="F1168">
            <v>1083</v>
          </cell>
          <cell r="G1168">
            <v>1083</v>
          </cell>
          <cell r="H1168">
            <v>1083</v>
          </cell>
          <cell r="I1168">
            <v>1083</v>
          </cell>
          <cell r="J1168">
            <v>1083</v>
          </cell>
          <cell r="K1168">
            <v>1083</v>
          </cell>
          <cell r="L1168">
            <v>1083</v>
          </cell>
          <cell r="M1168">
            <v>1083</v>
          </cell>
          <cell r="N1168">
            <v>1083</v>
          </cell>
          <cell r="O1168">
            <v>1083</v>
          </cell>
          <cell r="P1168">
            <v>1083</v>
          </cell>
          <cell r="Q1168">
            <v>1087</v>
          </cell>
        </row>
        <row r="1169">
          <cell r="B1169" t="str">
            <v>30509032202</v>
          </cell>
          <cell r="C1169" t="str">
            <v>30509</v>
          </cell>
          <cell r="D1169">
            <v>2202</v>
          </cell>
          <cell r="E1169">
            <v>417</v>
          </cell>
          <cell r="F1169">
            <v>35</v>
          </cell>
          <cell r="G1169">
            <v>35</v>
          </cell>
          <cell r="H1169">
            <v>35</v>
          </cell>
          <cell r="I1169">
            <v>35</v>
          </cell>
          <cell r="J1169">
            <v>35</v>
          </cell>
          <cell r="K1169">
            <v>35</v>
          </cell>
          <cell r="L1169">
            <v>35</v>
          </cell>
          <cell r="M1169">
            <v>35</v>
          </cell>
          <cell r="N1169">
            <v>35</v>
          </cell>
          <cell r="O1169">
            <v>35</v>
          </cell>
          <cell r="P1169">
            <v>35</v>
          </cell>
          <cell r="Q1169">
            <v>32</v>
          </cell>
        </row>
        <row r="1170">
          <cell r="B1170" t="str">
            <v>30509032207</v>
          </cell>
          <cell r="C1170" t="str">
            <v>30509</v>
          </cell>
          <cell r="D1170">
            <v>2207</v>
          </cell>
          <cell r="E1170">
            <v>15777</v>
          </cell>
          <cell r="F1170">
            <v>1315</v>
          </cell>
          <cell r="G1170">
            <v>1315</v>
          </cell>
          <cell r="H1170">
            <v>1315</v>
          </cell>
          <cell r="I1170">
            <v>1315</v>
          </cell>
          <cell r="J1170">
            <v>1315</v>
          </cell>
          <cell r="K1170">
            <v>1315</v>
          </cell>
          <cell r="L1170">
            <v>1315</v>
          </cell>
          <cell r="M1170">
            <v>1315</v>
          </cell>
          <cell r="N1170">
            <v>1315</v>
          </cell>
          <cell r="O1170">
            <v>1315</v>
          </cell>
          <cell r="P1170">
            <v>1315</v>
          </cell>
          <cell r="Q1170">
            <v>1312</v>
          </cell>
        </row>
        <row r="1171">
          <cell r="B1171" t="str">
            <v>30509032208</v>
          </cell>
          <cell r="C1171" t="str">
            <v>30509</v>
          </cell>
          <cell r="D1171">
            <v>2208</v>
          </cell>
          <cell r="E1171">
            <v>1658</v>
          </cell>
          <cell r="F1171">
            <v>138</v>
          </cell>
          <cell r="G1171">
            <v>138</v>
          </cell>
          <cell r="H1171">
            <v>138</v>
          </cell>
          <cell r="I1171">
            <v>138</v>
          </cell>
          <cell r="J1171">
            <v>138</v>
          </cell>
          <cell r="K1171">
            <v>138</v>
          </cell>
          <cell r="L1171">
            <v>138</v>
          </cell>
          <cell r="M1171">
            <v>138</v>
          </cell>
          <cell r="N1171">
            <v>138</v>
          </cell>
          <cell r="O1171">
            <v>138</v>
          </cell>
          <cell r="P1171">
            <v>138</v>
          </cell>
          <cell r="Q1171">
            <v>140</v>
          </cell>
        </row>
        <row r="1172">
          <cell r="B1172" t="str">
            <v>30509032702</v>
          </cell>
          <cell r="C1172" t="str">
            <v>30509</v>
          </cell>
          <cell r="D1172">
            <v>2702</v>
          </cell>
          <cell r="E1172">
            <v>5500</v>
          </cell>
          <cell r="F1172">
            <v>458</v>
          </cell>
          <cell r="G1172">
            <v>458</v>
          </cell>
          <cell r="H1172">
            <v>458</v>
          </cell>
          <cell r="I1172">
            <v>458</v>
          </cell>
          <cell r="J1172">
            <v>458</v>
          </cell>
          <cell r="K1172">
            <v>458</v>
          </cell>
          <cell r="L1172">
            <v>458</v>
          </cell>
          <cell r="M1172">
            <v>458</v>
          </cell>
          <cell r="N1172">
            <v>458</v>
          </cell>
          <cell r="O1172">
            <v>458</v>
          </cell>
          <cell r="P1172">
            <v>458</v>
          </cell>
          <cell r="Q1172">
            <v>462</v>
          </cell>
        </row>
        <row r="1173">
          <cell r="B1173" t="str">
            <v>30509032705</v>
          </cell>
          <cell r="C1173" t="str">
            <v>30509</v>
          </cell>
          <cell r="D1173">
            <v>2705</v>
          </cell>
          <cell r="E1173">
            <v>6400</v>
          </cell>
          <cell r="F1173">
            <v>533</v>
          </cell>
          <cell r="G1173">
            <v>533</v>
          </cell>
          <cell r="H1173">
            <v>533</v>
          </cell>
          <cell r="I1173">
            <v>533</v>
          </cell>
          <cell r="J1173">
            <v>533</v>
          </cell>
          <cell r="K1173">
            <v>533</v>
          </cell>
          <cell r="L1173">
            <v>533</v>
          </cell>
          <cell r="M1173">
            <v>533</v>
          </cell>
          <cell r="N1173">
            <v>533</v>
          </cell>
          <cell r="O1173">
            <v>533</v>
          </cell>
          <cell r="P1173">
            <v>533</v>
          </cell>
          <cell r="Q1173">
            <v>537</v>
          </cell>
        </row>
        <row r="1174">
          <cell r="B1174" t="str">
            <v>30509032900</v>
          </cell>
          <cell r="C1174" t="str">
            <v>30509</v>
          </cell>
          <cell r="D1174">
            <v>2900</v>
          </cell>
          <cell r="E1174">
            <v>24200</v>
          </cell>
          <cell r="F1174">
            <v>2017</v>
          </cell>
          <cell r="G1174">
            <v>2017</v>
          </cell>
          <cell r="H1174">
            <v>2017</v>
          </cell>
          <cell r="I1174">
            <v>2017</v>
          </cell>
          <cell r="J1174">
            <v>2017</v>
          </cell>
          <cell r="K1174">
            <v>2017</v>
          </cell>
          <cell r="L1174">
            <v>2017</v>
          </cell>
          <cell r="M1174">
            <v>2017</v>
          </cell>
          <cell r="N1174">
            <v>2017</v>
          </cell>
          <cell r="O1174">
            <v>2017</v>
          </cell>
          <cell r="P1174">
            <v>2017</v>
          </cell>
          <cell r="Q1174">
            <v>2013</v>
          </cell>
        </row>
        <row r="1175">
          <cell r="B1175" t="str">
            <v>30509032907</v>
          </cell>
          <cell r="C1175" t="str">
            <v>30509</v>
          </cell>
          <cell r="D1175">
            <v>2907</v>
          </cell>
          <cell r="E1175">
            <v>14100</v>
          </cell>
          <cell r="F1175">
            <v>1175</v>
          </cell>
          <cell r="G1175">
            <v>1175</v>
          </cell>
          <cell r="H1175">
            <v>1175</v>
          </cell>
          <cell r="I1175">
            <v>1175</v>
          </cell>
          <cell r="J1175">
            <v>1175</v>
          </cell>
          <cell r="K1175">
            <v>1175</v>
          </cell>
          <cell r="L1175">
            <v>1175</v>
          </cell>
          <cell r="M1175">
            <v>1175</v>
          </cell>
          <cell r="N1175">
            <v>1175</v>
          </cell>
          <cell r="O1175">
            <v>1175</v>
          </cell>
          <cell r="P1175">
            <v>1175</v>
          </cell>
          <cell r="Q1175">
            <v>1175</v>
          </cell>
        </row>
        <row r="1176">
          <cell r="B1176" t="str">
            <v>30509033101</v>
          </cell>
          <cell r="C1176" t="str">
            <v>30509</v>
          </cell>
          <cell r="D1176">
            <v>3101</v>
          </cell>
          <cell r="E1176">
            <v>16900</v>
          </cell>
          <cell r="F1176">
            <v>1408</v>
          </cell>
          <cell r="G1176">
            <v>1408</v>
          </cell>
          <cell r="H1176">
            <v>1408</v>
          </cell>
          <cell r="I1176">
            <v>1408</v>
          </cell>
          <cell r="J1176">
            <v>1408</v>
          </cell>
          <cell r="K1176">
            <v>1408</v>
          </cell>
          <cell r="L1176">
            <v>1408</v>
          </cell>
          <cell r="M1176">
            <v>1408</v>
          </cell>
          <cell r="N1176">
            <v>1408</v>
          </cell>
          <cell r="O1176">
            <v>1408</v>
          </cell>
          <cell r="P1176">
            <v>1408</v>
          </cell>
          <cell r="Q1176">
            <v>1412</v>
          </cell>
        </row>
        <row r="1177">
          <cell r="B1177" t="str">
            <v>30509033103</v>
          </cell>
          <cell r="C1177" t="str">
            <v>30509</v>
          </cell>
          <cell r="D1177">
            <v>3103</v>
          </cell>
          <cell r="E1177">
            <v>13300</v>
          </cell>
          <cell r="F1177">
            <v>1108</v>
          </cell>
          <cell r="G1177">
            <v>1108</v>
          </cell>
          <cell r="H1177">
            <v>1108</v>
          </cell>
          <cell r="I1177">
            <v>1108</v>
          </cell>
          <cell r="J1177">
            <v>1108</v>
          </cell>
          <cell r="K1177">
            <v>1108</v>
          </cell>
          <cell r="L1177">
            <v>1108</v>
          </cell>
          <cell r="M1177">
            <v>1108</v>
          </cell>
          <cell r="N1177">
            <v>1108</v>
          </cell>
          <cell r="O1177">
            <v>1108</v>
          </cell>
          <cell r="P1177">
            <v>1108</v>
          </cell>
          <cell r="Q1177">
            <v>1112</v>
          </cell>
        </row>
        <row r="1178">
          <cell r="B1178" t="str">
            <v>30509033106</v>
          </cell>
          <cell r="C1178" t="str">
            <v>30509</v>
          </cell>
          <cell r="D1178">
            <v>3106</v>
          </cell>
          <cell r="E1178">
            <v>5400</v>
          </cell>
          <cell r="F1178">
            <v>450</v>
          </cell>
          <cell r="G1178">
            <v>450</v>
          </cell>
          <cell r="H1178">
            <v>450</v>
          </cell>
          <cell r="I1178">
            <v>450</v>
          </cell>
          <cell r="J1178">
            <v>450</v>
          </cell>
          <cell r="K1178">
            <v>450</v>
          </cell>
          <cell r="L1178">
            <v>450</v>
          </cell>
          <cell r="M1178">
            <v>450</v>
          </cell>
          <cell r="N1178">
            <v>450</v>
          </cell>
          <cell r="O1178">
            <v>450</v>
          </cell>
          <cell r="P1178">
            <v>450</v>
          </cell>
          <cell r="Q1178">
            <v>450</v>
          </cell>
        </row>
        <row r="1179">
          <cell r="B1179" t="str">
            <v>30509033302</v>
          </cell>
          <cell r="C1179" t="str">
            <v>30509</v>
          </cell>
          <cell r="D1179">
            <v>3302</v>
          </cell>
          <cell r="E1179">
            <v>26300</v>
          </cell>
          <cell r="F1179">
            <v>2192</v>
          </cell>
          <cell r="G1179">
            <v>2192</v>
          </cell>
          <cell r="H1179">
            <v>2192</v>
          </cell>
          <cell r="I1179">
            <v>2192</v>
          </cell>
          <cell r="J1179">
            <v>2192</v>
          </cell>
          <cell r="K1179">
            <v>2192</v>
          </cell>
          <cell r="L1179">
            <v>2192</v>
          </cell>
          <cell r="M1179">
            <v>2192</v>
          </cell>
          <cell r="N1179">
            <v>2192</v>
          </cell>
          <cell r="O1179">
            <v>2192</v>
          </cell>
          <cell r="P1179">
            <v>2192</v>
          </cell>
          <cell r="Q1179">
            <v>2188</v>
          </cell>
        </row>
        <row r="1180">
          <cell r="B1180" t="str">
            <v>30509033303</v>
          </cell>
          <cell r="C1180" t="str">
            <v>30509</v>
          </cell>
          <cell r="D1180">
            <v>3303</v>
          </cell>
          <cell r="E1180">
            <v>6400</v>
          </cell>
          <cell r="F1180">
            <v>533</v>
          </cell>
          <cell r="G1180">
            <v>533</v>
          </cell>
          <cell r="H1180">
            <v>533</v>
          </cell>
          <cell r="I1180">
            <v>533</v>
          </cell>
          <cell r="J1180">
            <v>533</v>
          </cell>
          <cell r="K1180">
            <v>533</v>
          </cell>
          <cell r="L1180">
            <v>533</v>
          </cell>
          <cell r="M1180">
            <v>533</v>
          </cell>
          <cell r="N1180">
            <v>533</v>
          </cell>
          <cell r="O1180">
            <v>533</v>
          </cell>
          <cell r="P1180">
            <v>533</v>
          </cell>
          <cell r="Q1180">
            <v>537</v>
          </cell>
        </row>
        <row r="1181">
          <cell r="B1181" t="str">
            <v>30510031302</v>
          </cell>
          <cell r="C1181" t="str">
            <v>30510</v>
          </cell>
          <cell r="D1181">
            <v>1302</v>
          </cell>
          <cell r="E1181">
            <v>39200</v>
          </cell>
          <cell r="F1181">
            <v>3267</v>
          </cell>
          <cell r="G1181">
            <v>3267</v>
          </cell>
          <cell r="H1181">
            <v>3267</v>
          </cell>
          <cell r="I1181">
            <v>3267</v>
          </cell>
          <cell r="J1181">
            <v>3267</v>
          </cell>
          <cell r="K1181">
            <v>3267</v>
          </cell>
          <cell r="L1181">
            <v>3267</v>
          </cell>
          <cell r="M1181">
            <v>3267</v>
          </cell>
          <cell r="N1181">
            <v>3267</v>
          </cell>
          <cell r="O1181">
            <v>3267</v>
          </cell>
          <cell r="P1181">
            <v>3267</v>
          </cell>
          <cell r="Q1181">
            <v>3263</v>
          </cell>
        </row>
        <row r="1182">
          <cell r="B1182" t="str">
            <v>30510032103</v>
          </cell>
          <cell r="C1182" t="str">
            <v>30510</v>
          </cell>
          <cell r="D1182">
            <v>2103</v>
          </cell>
          <cell r="E1182">
            <v>9100</v>
          </cell>
          <cell r="F1182">
            <v>758</v>
          </cell>
          <cell r="G1182">
            <v>758</v>
          </cell>
          <cell r="H1182">
            <v>758</v>
          </cell>
          <cell r="I1182">
            <v>758</v>
          </cell>
          <cell r="J1182">
            <v>758</v>
          </cell>
          <cell r="K1182">
            <v>758</v>
          </cell>
          <cell r="L1182">
            <v>758</v>
          </cell>
          <cell r="M1182">
            <v>758</v>
          </cell>
          <cell r="N1182">
            <v>758</v>
          </cell>
          <cell r="O1182">
            <v>758</v>
          </cell>
          <cell r="P1182">
            <v>758</v>
          </cell>
          <cell r="Q1182">
            <v>762</v>
          </cell>
        </row>
        <row r="1183">
          <cell r="B1183" t="str">
            <v>30510032207</v>
          </cell>
          <cell r="C1183" t="str">
            <v>30510</v>
          </cell>
          <cell r="D1183">
            <v>2207</v>
          </cell>
          <cell r="E1183">
            <v>78102</v>
          </cell>
          <cell r="F1183">
            <v>6508</v>
          </cell>
          <cell r="G1183">
            <v>6508</v>
          </cell>
          <cell r="H1183">
            <v>6508</v>
          </cell>
          <cell r="I1183">
            <v>6508</v>
          </cell>
          <cell r="J1183">
            <v>6508</v>
          </cell>
          <cell r="K1183">
            <v>6508</v>
          </cell>
          <cell r="L1183">
            <v>6508</v>
          </cell>
          <cell r="M1183">
            <v>6508</v>
          </cell>
          <cell r="N1183">
            <v>6508</v>
          </cell>
          <cell r="O1183">
            <v>6508</v>
          </cell>
          <cell r="P1183">
            <v>6508</v>
          </cell>
          <cell r="Q1183">
            <v>6514</v>
          </cell>
        </row>
        <row r="1184">
          <cell r="B1184" t="str">
            <v>30510032208</v>
          </cell>
          <cell r="C1184" t="str">
            <v>30510</v>
          </cell>
          <cell r="D1184">
            <v>2208</v>
          </cell>
          <cell r="E1184">
            <v>13516</v>
          </cell>
          <cell r="F1184">
            <v>1126</v>
          </cell>
          <cell r="G1184">
            <v>1126</v>
          </cell>
          <cell r="H1184">
            <v>1126</v>
          </cell>
          <cell r="I1184">
            <v>1126</v>
          </cell>
          <cell r="J1184">
            <v>1126</v>
          </cell>
          <cell r="K1184">
            <v>1126</v>
          </cell>
          <cell r="L1184">
            <v>1126</v>
          </cell>
          <cell r="M1184">
            <v>1126</v>
          </cell>
          <cell r="N1184">
            <v>1126</v>
          </cell>
          <cell r="O1184">
            <v>1126</v>
          </cell>
          <cell r="P1184">
            <v>1126</v>
          </cell>
          <cell r="Q1184">
            <v>1130</v>
          </cell>
        </row>
        <row r="1185">
          <cell r="B1185" t="str">
            <v>30510032701</v>
          </cell>
          <cell r="C1185" t="str">
            <v>30510</v>
          </cell>
          <cell r="D1185">
            <v>2701</v>
          </cell>
          <cell r="E1185">
            <v>26600</v>
          </cell>
          <cell r="F1185">
            <v>2217</v>
          </cell>
          <cell r="G1185">
            <v>2217</v>
          </cell>
          <cell r="H1185">
            <v>2217</v>
          </cell>
          <cell r="I1185">
            <v>2217</v>
          </cell>
          <cell r="J1185">
            <v>2217</v>
          </cell>
          <cell r="K1185">
            <v>2217</v>
          </cell>
          <cell r="L1185">
            <v>2217</v>
          </cell>
          <cell r="M1185">
            <v>2217</v>
          </cell>
          <cell r="N1185">
            <v>2217</v>
          </cell>
          <cell r="O1185">
            <v>2217</v>
          </cell>
          <cell r="P1185">
            <v>2217</v>
          </cell>
          <cell r="Q1185">
            <v>2213</v>
          </cell>
        </row>
        <row r="1186">
          <cell r="B1186" t="str">
            <v>30510032702</v>
          </cell>
          <cell r="C1186" t="str">
            <v>30510</v>
          </cell>
          <cell r="D1186">
            <v>2702</v>
          </cell>
          <cell r="E1186">
            <v>23100</v>
          </cell>
          <cell r="F1186">
            <v>1925</v>
          </cell>
          <cell r="G1186">
            <v>1925</v>
          </cell>
          <cell r="H1186">
            <v>1925</v>
          </cell>
          <cell r="I1186">
            <v>1925</v>
          </cell>
          <cell r="J1186">
            <v>1925</v>
          </cell>
          <cell r="K1186">
            <v>1925</v>
          </cell>
          <cell r="L1186">
            <v>1925</v>
          </cell>
          <cell r="M1186">
            <v>1925</v>
          </cell>
          <cell r="N1186">
            <v>1925</v>
          </cell>
          <cell r="O1186">
            <v>1925</v>
          </cell>
          <cell r="P1186">
            <v>1925</v>
          </cell>
          <cell r="Q1186">
            <v>1925</v>
          </cell>
        </row>
        <row r="1187">
          <cell r="B1187" t="str">
            <v>30510032704</v>
          </cell>
          <cell r="C1187" t="str">
            <v>30510</v>
          </cell>
          <cell r="D1187">
            <v>2704</v>
          </cell>
          <cell r="E1187">
            <v>3900</v>
          </cell>
          <cell r="F1187">
            <v>325</v>
          </cell>
          <cell r="G1187">
            <v>325</v>
          </cell>
          <cell r="H1187">
            <v>325</v>
          </cell>
          <cell r="I1187">
            <v>325</v>
          </cell>
          <cell r="J1187">
            <v>325</v>
          </cell>
          <cell r="K1187">
            <v>325</v>
          </cell>
          <cell r="L1187">
            <v>325</v>
          </cell>
          <cell r="M1187">
            <v>325</v>
          </cell>
          <cell r="N1187">
            <v>325</v>
          </cell>
          <cell r="O1187">
            <v>325</v>
          </cell>
          <cell r="P1187">
            <v>325</v>
          </cell>
          <cell r="Q1187">
            <v>325</v>
          </cell>
        </row>
        <row r="1188">
          <cell r="B1188" t="str">
            <v>30510032705</v>
          </cell>
          <cell r="C1188" t="str">
            <v>30510</v>
          </cell>
          <cell r="D1188">
            <v>2705</v>
          </cell>
          <cell r="E1188">
            <v>17900</v>
          </cell>
          <cell r="F1188">
            <v>1492</v>
          </cell>
          <cell r="G1188">
            <v>1492</v>
          </cell>
          <cell r="H1188">
            <v>1492</v>
          </cell>
          <cell r="I1188">
            <v>1492</v>
          </cell>
          <cell r="J1188">
            <v>1492</v>
          </cell>
          <cell r="K1188">
            <v>1492</v>
          </cell>
          <cell r="L1188">
            <v>1492</v>
          </cell>
          <cell r="M1188">
            <v>1492</v>
          </cell>
          <cell r="N1188">
            <v>1492</v>
          </cell>
          <cell r="O1188">
            <v>1492</v>
          </cell>
          <cell r="P1188">
            <v>1492</v>
          </cell>
          <cell r="Q1188">
            <v>1488</v>
          </cell>
        </row>
        <row r="1189">
          <cell r="B1189" t="str">
            <v>30510032800</v>
          </cell>
          <cell r="C1189" t="str">
            <v>30510</v>
          </cell>
          <cell r="D1189">
            <v>2800</v>
          </cell>
          <cell r="E1189">
            <v>187400</v>
          </cell>
          <cell r="F1189">
            <v>15617</v>
          </cell>
          <cell r="G1189">
            <v>15617</v>
          </cell>
          <cell r="H1189">
            <v>15617</v>
          </cell>
          <cell r="I1189">
            <v>15617</v>
          </cell>
          <cell r="J1189">
            <v>15617</v>
          </cell>
          <cell r="K1189">
            <v>15617</v>
          </cell>
          <cell r="L1189">
            <v>15617</v>
          </cell>
          <cell r="M1189">
            <v>15617</v>
          </cell>
          <cell r="N1189">
            <v>15617</v>
          </cell>
          <cell r="O1189">
            <v>15617</v>
          </cell>
          <cell r="P1189">
            <v>15617</v>
          </cell>
          <cell r="Q1189">
            <v>15613</v>
          </cell>
        </row>
        <row r="1190">
          <cell r="B1190" t="str">
            <v>30510032900</v>
          </cell>
          <cell r="C1190" t="str">
            <v>30510</v>
          </cell>
          <cell r="D1190">
            <v>2900</v>
          </cell>
          <cell r="E1190">
            <v>46100</v>
          </cell>
          <cell r="F1190">
            <v>3842</v>
          </cell>
          <cell r="G1190">
            <v>3842</v>
          </cell>
          <cell r="H1190">
            <v>3842</v>
          </cell>
          <cell r="I1190">
            <v>3842</v>
          </cell>
          <cell r="J1190">
            <v>3842</v>
          </cell>
          <cell r="K1190">
            <v>3842</v>
          </cell>
          <cell r="L1190">
            <v>3842</v>
          </cell>
          <cell r="M1190">
            <v>3842</v>
          </cell>
          <cell r="N1190">
            <v>3842</v>
          </cell>
          <cell r="O1190">
            <v>3842</v>
          </cell>
          <cell r="P1190">
            <v>3842</v>
          </cell>
          <cell r="Q1190">
            <v>3838</v>
          </cell>
        </row>
        <row r="1191">
          <cell r="B1191" t="str">
            <v>30510033101</v>
          </cell>
          <cell r="C1191" t="str">
            <v>30510</v>
          </cell>
          <cell r="D1191">
            <v>3101</v>
          </cell>
          <cell r="E1191">
            <v>113100</v>
          </cell>
          <cell r="F1191">
            <v>9425</v>
          </cell>
          <cell r="G1191">
            <v>9425</v>
          </cell>
          <cell r="H1191">
            <v>9425</v>
          </cell>
          <cell r="I1191">
            <v>9425</v>
          </cell>
          <cell r="J1191">
            <v>9425</v>
          </cell>
          <cell r="K1191">
            <v>9425</v>
          </cell>
          <cell r="L1191">
            <v>9425</v>
          </cell>
          <cell r="M1191">
            <v>9425</v>
          </cell>
          <cell r="N1191">
            <v>9425</v>
          </cell>
          <cell r="O1191">
            <v>9425</v>
          </cell>
          <cell r="P1191">
            <v>9425</v>
          </cell>
          <cell r="Q1191">
            <v>9425</v>
          </cell>
        </row>
        <row r="1192">
          <cell r="B1192" t="str">
            <v>30510033103</v>
          </cell>
          <cell r="C1192" t="str">
            <v>30510</v>
          </cell>
          <cell r="D1192">
            <v>3103</v>
          </cell>
          <cell r="E1192">
            <v>108000</v>
          </cell>
          <cell r="F1192">
            <v>9000</v>
          </cell>
          <cell r="G1192">
            <v>9000</v>
          </cell>
          <cell r="H1192">
            <v>9000</v>
          </cell>
          <cell r="I1192">
            <v>9000</v>
          </cell>
          <cell r="J1192">
            <v>9000</v>
          </cell>
          <cell r="K1192">
            <v>9000</v>
          </cell>
          <cell r="L1192">
            <v>9000</v>
          </cell>
          <cell r="M1192">
            <v>9000</v>
          </cell>
          <cell r="N1192">
            <v>9000</v>
          </cell>
          <cell r="O1192">
            <v>9000</v>
          </cell>
          <cell r="P1192">
            <v>9000</v>
          </cell>
          <cell r="Q1192">
            <v>9000</v>
          </cell>
        </row>
        <row r="1193">
          <cell r="B1193" t="str">
            <v>30510033106</v>
          </cell>
          <cell r="C1193" t="str">
            <v>30510</v>
          </cell>
          <cell r="D1193">
            <v>3106</v>
          </cell>
          <cell r="E1193">
            <v>3600</v>
          </cell>
          <cell r="F1193">
            <v>300</v>
          </cell>
          <cell r="G1193">
            <v>300</v>
          </cell>
          <cell r="H1193">
            <v>300</v>
          </cell>
          <cell r="I1193">
            <v>300</v>
          </cell>
          <cell r="J1193">
            <v>300</v>
          </cell>
          <cell r="K1193">
            <v>300</v>
          </cell>
          <cell r="L1193">
            <v>300</v>
          </cell>
          <cell r="M1193">
            <v>300</v>
          </cell>
          <cell r="N1193">
            <v>300</v>
          </cell>
          <cell r="O1193">
            <v>300</v>
          </cell>
          <cell r="P1193">
            <v>300</v>
          </cell>
          <cell r="Q1193">
            <v>300</v>
          </cell>
        </row>
        <row r="1194">
          <cell r="B1194" t="str">
            <v>30510033302</v>
          </cell>
          <cell r="C1194" t="str">
            <v>30510</v>
          </cell>
          <cell r="D1194">
            <v>3302</v>
          </cell>
          <cell r="E1194">
            <v>84200</v>
          </cell>
          <cell r="F1194">
            <v>7017</v>
          </cell>
          <cell r="G1194">
            <v>7017</v>
          </cell>
          <cell r="H1194">
            <v>7017</v>
          </cell>
          <cell r="I1194">
            <v>7017</v>
          </cell>
          <cell r="J1194">
            <v>7017</v>
          </cell>
          <cell r="K1194">
            <v>7017</v>
          </cell>
          <cell r="L1194">
            <v>7017</v>
          </cell>
          <cell r="M1194">
            <v>7017</v>
          </cell>
          <cell r="N1194">
            <v>7017</v>
          </cell>
          <cell r="O1194">
            <v>7017</v>
          </cell>
          <cell r="P1194">
            <v>7017</v>
          </cell>
          <cell r="Q1194">
            <v>7013</v>
          </cell>
        </row>
        <row r="1195">
          <cell r="B1195" t="str">
            <v>30510033303</v>
          </cell>
          <cell r="C1195" t="str">
            <v>30510</v>
          </cell>
          <cell r="D1195">
            <v>3303</v>
          </cell>
          <cell r="E1195">
            <v>12800</v>
          </cell>
          <cell r="F1195">
            <v>1067</v>
          </cell>
          <cell r="G1195">
            <v>1067</v>
          </cell>
          <cell r="H1195">
            <v>1067</v>
          </cell>
          <cell r="I1195">
            <v>1067</v>
          </cell>
          <cell r="J1195">
            <v>1067</v>
          </cell>
          <cell r="K1195">
            <v>1067</v>
          </cell>
          <cell r="L1195">
            <v>1067</v>
          </cell>
          <cell r="M1195">
            <v>1067</v>
          </cell>
          <cell r="N1195">
            <v>1067</v>
          </cell>
          <cell r="O1195">
            <v>1067</v>
          </cell>
          <cell r="P1195">
            <v>1067</v>
          </cell>
          <cell r="Q1195">
            <v>1063</v>
          </cell>
        </row>
        <row r="1196">
          <cell r="B1196" t="str">
            <v>30510033404</v>
          </cell>
          <cell r="C1196" t="str">
            <v>30510</v>
          </cell>
          <cell r="D1196">
            <v>3404</v>
          </cell>
          <cell r="E1196">
            <v>12800</v>
          </cell>
          <cell r="F1196">
            <v>1067</v>
          </cell>
          <cell r="G1196">
            <v>1067</v>
          </cell>
          <cell r="H1196">
            <v>1067</v>
          </cell>
          <cell r="I1196">
            <v>1067</v>
          </cell>
          <cell r="J1196">
            <v>1067</v>
          </cell>
          <cell r="K1196">
            <v>1067</v>
          </cell>
          <cell r="L1196">
            <v>1067</v>
          </cell>
          <cell r="M1196">
            <v>1067</v>
          </cell>
          <cell r="N1196">
            <v>1067</v>
          </cell>
          <cell r="O1196">
            <v>1067</v>
          </cell>
          <cell r="P1196">
            <v>1067</v>
          </cell>
          <cell r="Q1196">
            <v>1063</v>
          </cell>
        </row>
        <row r="1197">
          <cell r="B1197" t="str">
            <v>30511041302</v>
          </cell>
          <cell r="C1197" t="str">
            <v>30511</v>
          </cell>
          <cell r="D1197">
            <v>1302</v>
          </cell>
          <cell r="E1197">
            <v>126500</v>
          </cell>
          <cell r="F1197">
            <v>10542</v>
          </cell>
          <cell r="G1197">
            <v>10542</v>
          </cell>
          <cell r="H1197">
            <v>10542</v>
          </cell>
          <cell r="I1197">
            <v>10542</v>
          </cell>
          <cell r="J1197">
            <v>10542</v>
          </cell>
          <cell r="K1197">
            <v>10542</v>
          </cell>
          <cell r="L1197">
            <v>10542</v>
          </cell>
          <cell r="M1197">
            <v>10542</v>
          </cell>
          <cell r="N1197">
            <v>10542</v>
          </cell>
          <cell r="O1197">
            <v>10542</v>
          </cell>
          <cell r="P1197">
            <v>10542</v>
          </cell>
          <cell r="Q1197">
            <v>10538</v>
          </cell>
        </row>
        <row r="1198">
          <cell r="B1198" t="str">
            <v>30511042103</v>
          </cell>
          <cell r="C1198" t="str">
            <v>30511</v>
          </cell>
          <cell r="D1198">
            <v>2103</v>
          </cell>
          <cell r="E1198">
            <v>28600</v>
          </cell>
          <cell r="F1198">
            <v>2383</v>
          </cell>
          <cell r="G1198">
            <v>2383</v>
          </cell>
          <cell r="H1198">
            <v>2383</v>
          </cell>
          <cell r="I1198">
            <v>2383</v>
          </cell>
          <cell r="J1198">
            <v>2383</v>
          </cell>
          <cell r="K1198">
            <v>2383</v>
          </cell>
          <cell r="L1198">
            <v>2383</v>
          </cell>
          <cell r="M1198">
            <v>2383</v>
          </cell>
          <cell r="N1198">
            <v>2383</v>
          </cell>
          <cell r="O1198">
            <v>2383</v>
          </cell>
          <cell r="P1198">
            <v>2383</v>
          </cell>
          <cell r="Q1198">
            <v>2387</v>
          </cell>
        </row>
        <row r="1199">
          <cell r="B1199" t="str">
            <v>30511042202</v>
          </cell>
          <cell r="C1199" t="str">
            <v>30511</v>
          </cell>
          <cell r="D1199">
            <v>2202</v>
          </cell>
          <cell r="E1199">
            <v>115892</v>
          </cell>
          <cell r="F1199">
            <v>9658</v>
          </cell>
          <cell r="G1199">
            <v>9658</v>
          </cell>
          <cell r="H1199">
            <v>9658</v>
          </cell>
          <cell r="I1199">
            <v>9658</v>
          </cell>
          <cell r="J1199">
            <v>9658</v>
          </cell>
          <cell r="K1199">
            <v>9658</v>
          </cell>
          <cell r="L1199">
            <v>9658</v>
          </cell>
          <cell r="M1199">
            <v>9658</v>
          </cell>
          <cell r="N1199">
            <v>9658</v>
          </cell>
          <cell r="O1199">
            <v>9658</v>
          </cell>
          <cell r="P1199">
            <v>9658</v>
          </cell>
          <cell r="Q1199">
            <v>9654</v>
          </cell>
        </row>
        <row r="1200">
          <cell r="B1200" t="str">
            <v>30511042207</v>
          </cell>
          <cell r="C1200" t="str">
            <v>30511</v>
          </cell>
          <cell r="D1200">
            <v>2207</v>
          </cell>
          <cell r="E1200">
            <v>20727</v>
          </cell>
          <cell r="F1200">
            <v>1727</v>
          </cell>
          <cell r="G1200">
            <v>1727</v>
          </cell>
          <cell r="H1200">
            <v>1727</v>
          </cell>
          <cell r="I1200">
            <v>1727</v>
          </cell>
          <cell r="J1200">
            <v>1727</v>
          </cell>
          <cell r="K1200">
            <v>1727</v>
          </cell>
          <cell r="L1200">
            <v>1727</v>
          </cell>
          <cell r="M1200">
            <v>1727</v>
          </cell>
          <cell r="N1200">
            <v>1727</v>
          </cell>
          <cell r="O1200">
            <v>1727</v>
          </cell>
          <cell r="P1200">
            <v>1727</v>
          </cell>
          <cell r="Q1200">
            <v>1730</v>
          </cell>
        </row>
        <row r="1201">
          <cell r="B1201" t="str">
            <v>30511042208</v>
          </cell>
          <cell r="C1201" t="str">
            <v>30511</v>
          </cell>
          <cell r="D1201">
            <v>2208</v>
          </cell>
          <cell r="E1201">
            <v>7598</v>
          </cell>
          <cell r="F1201">
            <v>633</v>
          </cell>
          <cell r="G1201">
            <v>633</v>
          </cell>
          <cell r="H1201">
            <v>633</v>
          </cell>
          <cell r="I1201">
            <v>633</v>
          </cell>
          <cell r="J1201">
            <v>633</v>
          </cell>
          <cell r="K1201">
            <v>633</v>
          </cell>
          <cell r="L1201">
            <v>633</v>
          </cell>
          <cell r="M1201">
            <v>633</v>
          </cell>
          <cell r="N1201">
            <v>633</v>
          </cell>
          <cell r="O1201">
            <v>633</v>
          </cell>
          <cell r="P1201">
            <v>633</v>
          </cell>
          <cell r="Q1201">
            <v>635</v>
          </cell>
        </row>
        <row r="1202">
          <cell r="B1202" t="str">
            <v>30511042701</v>
          </cell>
          <cell r="C1202" t="str">
            <v>30511</v>
          </cell>
          <cell r="D1202">
            <v>2701</v>
          </cell>
          <cell r="E1202">
            <v>13400</v>
          </cell>
          <cell r="F1202">
            <v>1117</v>
          </cell>
          <cell r="G1202">
            <v>1117</v>
          </cell>
          <cell r="H1202">
            <v>1117</v>
          </cell>
          <cell r="I1202">
            <v>1117</v>
          </cell>
          <cell r="J1202">
            <v>1117</v>
          </cell>
          <cell r="K1202">
            <v>1117</v>
          </cell>
          <cell r="L1202">
            <v>1117</v>
          </cell>
          <cell r="M1202">
            <v>1117</v>
          </cell>
          <cell r="N1202">
            <v>1117</v>
          </cell>
          <cell r="O1202">
            <v>1117</v>
          </cell>
          <cell r="P1202">
            <v>1117</v>
          </cell>
          <cell r="Q1202">
            <v>1113</v>
          </cell>
        </row>
        <row r="1203">
          <cell r="B1203" t="str">
            <v>30511042702</v>
          </cell>
          <cell r="C1203" t="str">
            <v>30511</v>
          </cell>
          <cell r="D1203">
            <v>2702</v>
          </cell>
          <cell r="E1203">
            <v>1800</v>
          </cell>
          <cell r="F1203">
            <v>150</v>
          </cell>
          <cell r="G1203">
            <v>150</v>
          </cell>
          <cell r="H1203">
            <v>150</v>
          </cell>
          <cell r="I1203">
            <v>150</v>
          </cell>
          <cell r="J1203">
            <v>150</v>
          </cell>
          <cell r="K1203">
            <v>150</v>
          </cell>
          <cell r="L1203">
            <v>150</v>
          </cell>
          <cell r="M1203">
            <v>150</v>
          </cell>
          <cell r="N1203">
            <v>150</v>
          </cell>
          <cell r="O1203">
            <v>150</v>
          </cell>
          <cell r="P1203">
            <v>150</v>
          </cell>
          <cell r="Q1203">
            <v>150</v>
          </cell>
        </row>
        <row r="1204">
          <cell r="B1204" t="str">
            <v>30511042705</v>
          </cell>
          <cell r="C1204" t="str">
            <v>30511</v>
          </cell>
          <cell r="D1204">
            <v>2705</v>
          </cell>
          <cell r="E1204">
            <v>1100</v>
          </cell>
          <cell r="F1204">
            <v>92</v>
          </cell>
          <cell r="G1204">
            <v>92</v>
          </cell>
          <cell r="H1204">
            <v>92</v>
          </cell>
          <cell r="I1204">
            <v>92</v>
          </cell>
          <cell r="J1204">
            <v>92</v>
          </cell>
          <cell r="K1204">
            <v>92</v>
          </cell>
          <cell r="L1204">
            <v>92</v>
          </cell>
          <cell r="M1204">
            <v>92</v>
          </cell>
          <cell r="N1204">
            <v>92</v>
          </cell>
          <cell r="O1204">
            <v>92</v>
          </cell>
          <cell r="P1204">
            <v>92</v>
          </cell>
          <cell r="Q1204">
            <v>88</v>
          </cell>
        </row>
        <row r="1205">
          <cell r="B1205" t="str">
            <v>30511042900</v>
          </cell>
          <cell r="C1205" t="str">
            <v>30511</v>
          </cell>
          <cell r="D1205">
            <v>2900</v>
          </cell>
          <cell r="E1205">
            <v>146400</v>
          </cell>
          <cell r="F1205">
            <v>12200</v>
          </cell>
          <cell r="G1205">
            <v>12200</v>
          </cell>
          <cell r="H1205">
            <v>12200</v>
          </cell>
          <cell r="I1205">
            <v>12200</v>
          </cell>
          <cell r="J1205">
            <v>12200</v>
          </cell>
          <cell r="K1205">
            <v>12200</v>
          </cell>
          <cell r="L1205">
            <v>12200</v>
          </cell>
          <cell r="M1205">
            <v>12200</v>
          </cell>
          <cell r="N1205">
            <v>12200</v>
          </cell>
          <cell r="O1205">
            <v>12200</v>
          </cell>
          <cell r="P1205">
            <v>12200</v>
          </cell>
          <cell r="Q1205">
            <v>12200</v>
          </cell>
        </row>
        <row r="1206">
          <cell r="B1206" t="str">
            <v>30511042907</v>
          </cell>
          <cell r="C1206" t="str">
            <v>30511</v>
          </cell>
          <cell r="D1206">
            <v>2907</v>
          </cell>
          <cell r="E1206">
            <v>17200</v>
          </cell>
          <cell r="F1206">
            <v>1433</v>
          </cell>
          <cell r="G1206">
            <v>1433</v>
          </cell>
          <cell r="H1206">
            <v>1433</v>
          </cell>
          <cell r="I1206">
            <v>1433</v>
          </cell>
          <cell r="J1206">
            <v>1433</v>
          </cell>
          <cell r="K1206">
            <v>1433</v>
          </cell>
          <cell r="L1206">
            <v>1433</v>
          </cell>
          <cell r="M1206">
            <v>1433</v>
          </cell>
          <cell r="N1206">
            <v>1433</v>
          </cell>
          <cell r="O1206">
            <v>1433</v>
          </cell>
          <cell r="P1206">
            <v>1433</v>
          </cell>
          <cell r="Q1206">
            <v>1437</v>
          </cell>
        </row>
        <row r="1207">
          <cell r="B1207" t="str">
            <v>30511043101</v>
          </cell>
          <cell r="C1207" t="str">
            <v>30511</v>
          </cell>
          <cell r="D1207">
            <v>3101</v>
          </cell>
          <cell r="E1207">
            <v>11300</v>
          </cell>
          <cell r="F1207">
            <v>942</v>
          </cell>
          <cell r="G1207">
            <v>942</v>
          </cell>
          <cell r="H1207">
            <v>942</v>
          </cell>
          <cell r="I1207">
            <v>942</v>
          </cell>
          <cell r="J1207">
            <v>942</v>
          </cell>
          <cell r="K1207">
            <v>942</v>
          </cell>
          <cell r="L1207">
            <v>942</v>
          </cell>
          <cell r="M1207">
            <v>942</v>
          </cell>
          <cell r="N1207">
            <v>942</v>
          </cell>
          <cell r="O1207">
            <v>942</v>
          </cell>
          <cell r="P1207">
            <v>942</v>
          </cell>
          <cell r="Q1207">
            <v>938</v>
          </cell>
        </row>
        <row r="1208">
          <cell r="B1208" t="str">
            <v>30511043103</v>
          </cell>
          <cell r="C1208" t="str">
            <v>30511</v>
          </cell>
          <cell r="D1208">
            <v>3103</v>
          </cell>
          <cell r="E1208">
            <v>11300</v>
          </cell>
          <cell r="F1208">
            <v>942</v>
          </cell>
          <cell r="G1208">
            <v>942</v>
          </cell>
          <cell r="H1208">
            <v>942</v>
          </cell>
          <cell r="I1208">
            <v>942</v>
          </cell>
          <cell r="J1208">
            <v>942</v>
          </cell>
          <cell r="K1208">
            <v>942</v>
          </cell>
          <cell r="L1208">
            <v>942</v>
          </cell>
          <cell r="M1208">
            <v>942</v>
          </cell>
          <cell r="N1208">
            <v>942</v>
          </cell>
          <cell r="O1208">
            <v>942</v>
          </cell>
          <cell r="P1208">
            <v>942</v>
          </cell>
          <cell r="Q1208">
            <v>938</v>
          </cell>
        </row>
        <row r="1209">
          <cell r="B1209" t="str">
            <v>30511043106</v>
          </cell>
          <cell r="C1209" t="str">
            <v>30511</v>
          </cell>
          <cell r="D1209">
            <v>3106</v>
          </cell>
          <cell r="E1209">
            <v>3600</v>
          </cell>
          <cell r="F1209">
            <v>300</v>
          </cell>
          <cell r="G1209">
            <v>300</v>
          </cell>
          <cell r="H1209">
            <v>300</v>
          </cell>
          <cell r="I1209">
            <v>300</v>
          </cell>
          <cell r="J1209">
            <v>300</v>
          </cell>
          <cell r="K1209">
            <v>300</v>
          </cell>
          <cell r="L1209">
            <v>300</v>
          </cell>
          <cell r="M1209">
            <v>300</v>
          </cell>
          <cell r="N1209">
            <v>300</v>
          </cell>
          <cell r="O1209">
            <v>300</v>
          </cell>
          <cell r="P1209">
            <v>300</v>
          </cell>
          <cell r="Q1209">
            <v>300</v>
          </cell>
        </row>
        <row r="1210">
          <cell r="B1210" t="str">
            <v>30511043302</v>
          </cell>
          <cell r="C1210" t="str">
            <v>30511</v>
          </cell>
          <cell r="D1210">
            <v>3302</v>
          </cell>
          <cell r="E1210">
            <v>55200</v>
          </cell>
          <cell r="F1210">
            <v>4600</v>
          </cell>
          <cell r="G1210">
            <v>4600</v>
          </cell>
          <cell r="H1210">
            <v>4600</v>
          </cell>
          <cell r="I1210">
            <v>4600</v>
          </cell>
          <cell r="J1210">
            <v>4600</v>
          </cell>
          <cell r="K1210">
            <v>4600</v>
          </cell>
          <cell r="L1210">
            <v>4600</v>
          </cell>
          <cell r="M1210">
            <v>4600</v>
          </cell>
          <cell r="N1210">
            <v>4600</v>
          </cell>
          <cell r="O1210">
            <v>4600</v>
          </cell>
          <cell r="P1210">
            <v>4600</v>
          </cell>
          <cell r="Q1210">
            <v>4600</v>
          </cell>
        </row>
        <row r="1211">
          <cell r="B1211" t="str">
            <v>30511043303</v>
          </cell>
          <cell r="C1211" t="str">
            <v>30511</v>
          </cell>
          <cell r="D1211">
            <v>3303</v>
          </cell>
          <cell r="E1211">
            <v>8500</v>
          </cell>
          <cell r="F1211">
            <v>708</v>
          </cell>
          <cell r="G1211">
            <v>708</v>
          </cell>
          <cell r="H1211">
            <v>708</v>
          </cell>
          <cell r="I1211">
            <v>708</v>
          </cell>
          <cell r="J1211">
            <v>708</v>
          </cell>
          <cell r="K1211">
            <v>708</v>
          </cell>
          <cell r="L1211">
            <v>708</v>
          </cell>
          <cell r="M1211">
            <v>708</v>
          </cell>
          <cell r="N1211">
            <v>708</v>
          </cell>
          <cell r="O1211">
            <v>708</v>
          </cell>
          <cell r="P1211">
            <v>708</v>
          </cell>
          <cell r="Q1211">
            <v>712</v>
          </cell>
        </row>
        <row r="1212">
          <cell r="B1212" t="str">
            <v>30512041302</v>
          </cell>
          <cell r="C1212" t="str">
            <v>30512</v>
          </cell>
          <cell r="D1212">
            <v>1302</v>
          </cell>
          <cell r="E1212">
            <v>38500</v>
          </cell>
          <cell r="F1212">
            <v>3208</v>
          </cell>
          <cell r="G1212">
            <v>3208</v>
          </cell>
          <cell r="H1212">
            <v>3208</v>
          </cell>
          <cell r="I1212">
            <v>3208</v>
          </cell>
          <cell r="J1212">
            <v>3208</v>
          </cell>
          <cell r="K1212">
            <v>3208</v>
          </cell>
          <cell r="L1212">
            <v>3208</v>
          </cell>
          <cell r="M1212">
            <v>3208</v>
          </cell>
          <cell r="N1212">
            <v>3208</v>
          </cell>
          <cell r="O1212">
            <v>3208</v>
          </cell>
          <cell r="P1212">
            <v>3208</v>
          </cell>
          <cell r="Q1212">
            <v>3212</v>
          </cell>
        </row>
        <row r="1213">
          <cell r="B1213" t="str">
            <v>30512042103</v>
          </cell>
          <cell r="C1213" t="str">
            <v>30512</v>
          </cell>
          <cell r="D1213">
            <v>2103</v>
          </cell>
          <cell r="E1213">
            <v>21700</v>
          </cell>
          <cell r="F1213">
            <v>1808</v>
          </cell>
          <cell r="G1213">
            <v>1808</v>
          </cell>
          <cell r="H1213">
            <v>1808</v>
          </cell>
          <cell r="I1213">
            <v>1808</v>
          </cell>
          <cell r="J1213">
            <v>1808</v>
          </cell>
          <cell r="K1213">
            <v>1808</v>
          </cell>
          <cell r="L1213">
            <v>1808</v>
          </cell>
          <cell r="M1213">
            <v>1808</v>
          </cell>
          <cell r="N1213">
            <v>1808</v>
          </cell>
          <cell r="O1213">
            <v>1808</v>
          </cell>
          <cell r="P1213">
            <v>1808</v>
          </cell>
          <cell r="Q1213">
            <v>1812</v>
          </cell>
        </row>
        <row r="1214">
          <cell r="B1214" t="str">
            <v>30512042207</v>
          </cell>
          <cell r="C1214" t="str">
            <v>30512</v>
          </cell>
          <cell r="D1214">
            <v>2207</v>
          </cell>
          <cell r="E1214">
            <v>13742</v>
          </cell>
          <cell r="F1214">
            <v>1145</v>
          </cell>
          <cell r="G1214">
            <v>1145</v>
          </cell>
          <cell r="H1214">
            <v>1145</v>
          </cell>
          <cell r="I1214">
            <v>1145</v>
          </cell>
          <cell r="J1214">
            <v>1145</v>
          </cell>
          <cell r="K1214">
            <v>1145</v>
          </cell>
          <cell r="L1214">
            <v>1145</v>
          </cell>
          <cell r="M1214">
            <v>1145</v>
          </cell>
          <cell r="N1214">
            <v>1145</v>
          </cell>
          <cell r="O1214">
            <v>1145</v>
          </cell>
          <cell r="P1214">
            <v>1145</v>
          </cell>
          <cell r="Q1214">
            <v>1147</v>
          </cell>
        </row>
        <row r="1215">
          <cell r="B1215" t="str">
            <v>30512042208</v>
          </cell>
          <cell r="C1215" t="str">
            <v>30512</v>
          </cell>
          <cell r="D1215">
            <v>2208</v>
          </cell>
          <cell r="E1215">
            <v>4144</v>
          </cell>
          <cell r="F1215">
            <v>345</v>
          </cell>
          <cell r="G1215">
            <v>345</v>
          </cell>
          <cell r="H1215">
            <v>345</v>
          </cell>
          <cell r="I1215">
            <v>345</v>
          </cell>
          <cell r="J1215">
            <v>345</v>
          </cell>
          <cell r="K1215">
            <v>345</v>
          </cell>
          <cell r="L1215">
            <v>345</v>
          </cell>
          <cell r="M1215">
            <v>345</v>
          </cell>
          <cell r="N1215">
            <v>345</v>
          </cell>
          <cell r="O1215">
            <v>345</v>
          </cell>
          <cell r="P1215">
            <v>345</v>
          </cell>
          <cell r="Q1215">
            <v>349</v>
          </cell>
        </row>
        <row r="1216">
          <cell r="B1216" t="str">
            <v>30512042701</v>
          </cell>
          <cell r="C1216" t="str">
            <v>30512</v>
          </cell>
          <cell r="D1216">
            <v>2701</v>
          </cell>
          <cell r="E1216">
            <v>8100</v>
          </cell>
          <cell r="F1216">
            <v>675</v>
          </cell>
          <cell r="G1216">
            <v>675</v>
          </cell>
          <cell r="H1216">
            <v>675</v>
          </cell>
          <cell r="I1216">
            <v>675</v>
          </cell>
          <cell r="J1216">
            <v>675</v>
          </cell>
          <cell r="K1216">
            <v>675</v>
          </cell>
          <cell r="L1216">
            <v>675</v>
          </cell>
          <cell r="M1216">
            <v>675</v>
          </cell>
          <cell r="N1216">
            <v>675</v>
          </cell>
          <cell r="O1216">
            <v>675</v>
          </cell>
          <cell r="P1216">
            <v>675</v>
          </cell>
          <cell r="Q1216">
            <v>675</v>
          </cell>
        </row>
        <row r="1217">
          <cell r="B1217" t="str">
            <v>30512042702</v>
          </cell>
          <cell r="C1217" t="str">
            <v>30512</v>
          </cell>
          <cell r="D1217">
            <v>2702</v>
          </cell>
          <cell r="E1217">
            <v>1500</v>
          </cell>
          <cell r="F1217">
            <v>125</v>
          </cell>
          <cell r="G1217">
            <v>125</v>
          </cell>
          <cell r="H1217">
            <v>125</v>
          </cell>
          <cell r="I1217">
            <v>125</v>
          </cell>
          <cell r="J1217">
            <v>125</v>
          </cell>
          <cell r="K1217">
            <v>125</v>
          </cell>
          <cell r="L1217">
            <v>125</v>
          </cell>
          <cell r="M1217">
            <v>125</v>
          </cell>
          <cell r="N1217">
            <v>125</v>
          </cell>
          <cell r="O1217">
            <v>125</v>
          </cell>
          <cell r="P1217">
            <v>125</v>
          </cell>
          <cell r="Q1217">
            <v>125</v>
          </cell>
        </row>
        <row r="1218">
          <cell r="B1218" t="str">
            <v>30512042705</v>
          </cell>
          <cell r="C1218" t="str">
            <v>30512</v>
          </cell>
          <cell r="D1218">
            <v>2705</v>
          </cell>
          <cell r="E1218">
            <v>6200</v>
          </cell>
          <cell r="F1218">
            <v>517</v>
          </cell>
          <cell r="G1218">
            <v>517</v>
          </cell>
          <cell r="H1218">
            <v>517</v>
          </cell>
          <cell r="I1218">
            <v>517</v>
          </cell>
          <cell r="J1218">
            <v>517</v>
          </cell>
          <cell r="K1218">
            <v>517</v>
          </cell>
          <cell r="L1218">
            <v>517</v>
          </cell>
          <cell r="M1218">
            <v>517</v>
          </cell>
          <cell r="N1218">
            <v>517</v>
          </cell>
          <cell r="O1218">
            <v>517</v>
          </cell>
          <cell r="P1218">
            <v>517</v>
          </cell>
          <cell r="Q1218">
            <v>513</v>
          </cell>
        </row>
        <row r="1219">
          <cell r="B1219" t="str">
            <v>30512042800</v>
          </cell>
          <cell r="C1219" t="str">
            <v>30512</v>
          </cell>
          <cell r="D1219">
            <v>2800</v>
          </cell>
          <cell r="E1219">
            <v>21400</v>
          </cell>
          <cell r="F1219">
            <v>1783</v>
          </cell>
          <cell r="G1219">
            <v>1783</v>
          </cell>
          <cell r="H1219">
            <v>1783</v>
          </cell>
          <cell r="I1219">
            <v>1783</v>
          </cell>
          <cell r="J1219">
            <v>1783</v>
          </cell>
          <cell r="K1219">
            <v>1783</v>
          </cell>
          <cell r="L1219">
            <v>1783</v>
          </cell>
          <cell r="M1219">
            <v>1783</v>
          </cell>
          <cell r="N1219">
            <v>1783</v>
          </cell>
          <cell r="O1219">
            <v>1783</v>
          </cell>
          <cell r="P1219">
            <v>1783</v>
          </cell>
          <cell r="Q1219">
            <v>1787</v>
          </cell>
        </row>
        <row r="1220">
          <cell r="B1220" t="str">
            <v>30512042900</v>
          </cell>
          <cell r="C1220" t="str">
            <v>30512</v>
          </cell>
          <cell r="D1220">
            <v>2900</v>
          </cell>
          <cell r="E1220">
            <v>12800</v>
          </cell>
          <cell r="F1220">
            <v>1067</v>
          </cell>
          <cell r="G1220">
            <v>1067</v>
          </cell>
          <cell r="H1220">
            <v>1067</v>
          </cell>
          <cell r="I1220">
            <v>1067</v>
          </cell>
          <cell r="J1220">
            <v>1067</v>
          </cell>
          <cell r="K1220">
            <v>1067</v>
          </cell>
          <cell r="L1220">
            <v>1067</v>
          </cell>
          <cell r="M1220">
            <v>1067</v>
          </cell>
          <cell r="N1220">
            <v>1067</v>
          </cell>
          <cell r="O1220">
            <v>1067</v>
          </cell>
          <cell r="P1220">
            <v>1067</v>
          </cell>
          <cell r="Q1220">
            <v>1063</v>
          </cell>
        </row>
        <row r="1221">
          <cell r="B1221" t="str">
            <v>30512042907</v>
          </cell>
          <cell r="C1221" t="str">
            <v>30512</v>
          </cell>
          <cell r="D1221">
            <v>2907</v>
          </cell>
          <cell r="E1221">
            <v>2000</v>
          </cell>
          <cell r="F1221">
            <v>167</v>
          </cell>
          <cell r="G1221">
            <v>167</v>
          </cell>
          <cell r="H1221">
            <v>167</v>
          </cell>
          <cell r="I1221">
            <v>167</v>
          </cell>
          <cell r="J1221">
            <v>167</v>
          </cell>
          <cell r="K1221">
            <v>167</v>
          </cell>
          <cell r="L1221">
            <v>167</v>
          </cell>
          <cell r="M1221">
            <v>167</v>
          </cell>
          <cell r="N1221">
            <v>167</v>
          </cell>
          <cell r="O1221">
            <v>167</v>
          </cell>
          <cell r="P1221">
            <v>167</v>
          </cell>
          <cell r="Q1221">
            <v>163</v>
          </cell>
        </row>
        <row r="1222">
          <cell r="B1222" t="str">
            <v>30512043101</v>
          </cell>
          <cell r="C1222" t="str">
            <v>30512</v>
          </cell>
          <cell r="D1222">
            <v>3101</v>
          </cell>
          <cell r="E1222">
            <v>9400</v>
          </cell>
          <cell r="F1222">
            <v>783</v>
          </cell>
          <cell r="G1222">
            <v>783</v>
          </cell>
          <cell r="H1222">
            <v>783</v>
          </cell>
          <cell r="I1222">
            <v>783</v>
          </cell>
          <cell r="J1222">
            <v>783</v>
          </cell>
          <cell r="K1222">
            <v>783</v>
          </cell>
          <cell r="L1222">
            <v>783</v>
          </cell>
          <cell r="M1222">
            <v>783</v>
          </cell>
          <cell r="N1222">
            <v>783</v>
          </cell>
          <cell r="O1222">
            <v>783</v>
          </cell>
          <cell r="P1222">
            <v>783</v>
          </cell>
          <cell r="Q1222">
            <v>787</v>
          </cell>
        </row>
        <row r="1223">
          <cell r="B1223" t="str">
            <v>30512043103</v>
          </cell>
          <cell r="C1223" t="str">
            <v>30512</v>
          </cell>
          <cell r="D1223">
            <v>3103</v>
          </cell>
          <cell r="E1223">
            <v>14800</v>
          </cell>
          <cell r="F1223">
            <v>1233</v>
          </cell>
          <cell r="G1223">
            <v>1233</v>
          </cell>
          <cell r="H1223">
            <v>1233</v>
          </cell>
          <cell r="I1223">
            <v>1233</v>
          </cell>
          <cell r="J1223">
            <v>1233</v>
          </cell>
          <cell r="K1223">
            <v>1233</v>
          </cell>
          <cell r="L1223">
            <v>1233</v>
          </cell>
          <cell r="M1223">
            <v>1233</v>
          </cell>
          <cell r="N1223">
            <v>1233</v>
          </cell>
          <cell r="O1223">
            <v>1233</v>
          </cell>
          <cell r="P1223">
            <v>1233</v>
          </cell>
          <cell r="Q1223">
            <v>1237</v>
          </cell>
        </row>
        <row r="1224">
          <cell r="B1224" t="str">
            <v>30512043302</v>
          </cell>
          <cell r="C1224" t="str">
            <v>30512</v>
          </cell>
          <cell r="D1224">
            <v>3302</v>
          </cell>
          <cell r="E1224">
            <v>13000</v>
          </cell>
          <cell r="F1224">
            <v>1083</v>
          </cell>
          <cell r="G1224">
            <v>1083</v>
          </cell>
          <cell r="H1224">
            <v>1083</v>
          </cell>
          <cell r="I1224">
            <v>1083</v>
          </cell>
          <cell r="J1224">
            <v>1083</v>
          </cell>
          <cell r="K1224">
            <v>1083</v>
          </cell>
          <cell r="L1224">
            <v>1083</v>
          </cell>
          <cell r="M1224">
            <v>1083</v>
          </cell>
          <cell r="N1224">
            <v>1083</v>
          </cell>
          <cell r="O1224">
            <v>1083</v>
          </cell>
          <cell r="P1224">
            <v>1083</v>
          </cell>
          <cell r="Q1224">
            <v>1087</v>
          </cell>
        </row>
        <row r="1225">
          <cell r="B1225" t="str">
            <v>30513041302</v>
          </cell>
          <cell r="C1225" t="str">
            <v>30513</v>
          </cell>
          <cell r="D1225">
            <v>1302</v>
          </cell>
          <cell r="E1225">
            <v>330000</v>
          </cell>
          <cell r="F1225">
            <v>27500</v>
          </cell>
          <cell r="G1225">
            <v>27500</v>
          </cell>
          <cell r="H1225">
            <v>27500</v>
          </cell>
          <cell r="I1225">
            <v>27500</v>
          </cell>
          <cell r="J1225">
            <v>27500</v>
          </cell>
          <cell r="K1225">
            <v>27500</v>
          </cell>
          <cell r="L1225">
            <v>27500</v>
          </cell>
          <cell r="M1225">
            <v>27500</v>
          </cell>
          <cell r="N1225">
            <v>27500</v>
          </cell>
          <cell r="O1225">
            <v>27500</v>
          </cell>
          <cell r="P1225">
            <v>27500</v>
          </cell>
          <cell r="Q1225">
            <v>27500</v>
          </cell>
        </row>
        <row r="1226">
          <cell r="B1226" t="str">
            <v>30513042202</v>
          </cell>
          <cell r="C1226" t="str">
            <v>30513</v>
          </cell>
          <cell r="D1226">
            <v>2202</v>
          </cell>
          <cell r="E1226">
            <v>161486</v>
          </cell>
          <cell r="F1226">
            <v>13457</v>
          </cell>
          <cell r="G1226">
            <v>13457</v>
          </cell>
          <cell r="H1226">
            <v>13457</v>
          </cell>
          <cell r="I1226">
            <v>13457</v>
          </cell>
          <cell r="J1226">
            <v>13457</v>
          </cell>
          <cell r="K1226">
            <v>13457</v>
          </cell>
          <cell r="L1226">
            <v>13457</v>
          </cell>
          <cell r="M1226">
            <v>13457</v>
          </cell>
          <cell r="N1226">
            <v>13457</v>
          </cell>
          <cell r="O1226">
            <v>13457</v>
          </cell>
          <cell r="P1226">
            <v>13457</v>
          </cell>
          <cell r="Q1226">
            <v>13459</v>
          </cell>
        </row>
        <row r="1227">
          <cell r="B1227" t="str">
            <v>30513042207</v>
          </cell>
          <cell r="C1227" t="str">
            <v>30513</v>
          </cell>
          <cell r="D1227">
            <v>2207</v>
          </cell>
          <cell r="E1227">
            <v>17428</v>
          </cell>
          <cell r="F1227">
            <v>1452</v>
          </cell>
          <cell r="G1227">
            <v>1452</v>
          </cell>
          <cell r="H1227">
            <v>1452</v>
          </cell>
          <cell r="I1227">
            <v>1452</v>
          </cell>
          <cell r="J1227">
            <v>1452</v>
          </cell>
          <cell r="K1227">
            <v>1452</v>
          </cell>
          <cell r="L1227">
            <v>1452</v>
          </cell>
          <cell r="M1227">
            <v>1452</v>
          </cell>
          <cell r="N1227">
            <v>1452</v>
          </cell>
          <cell r="O1227">
            <v>1452</v>
          </cell>
          <cell r="P1227">
            <v>1452</v>
          </cell>
          <cell r="Q1227">
            <v>1456</v>
          </cell>
        </row>
        <row r="1228">
          <cell r="B1228" t="str">
            <v>30513042208</v>
          </cell>
          <cell r="C1228" t="str">
            <v>30513</v>
          </cell>
          <cell r="D1228">
            <v>2208</v>
          </cell>
          <cell r="E1228">
            <v>15524</v>
          </cell>
          <cell r="F1228">
            <v>1294</v>
          </cell>
          <cell r="G1228">
            <v>1294</v>
          </cell>
          <cell r="H1228">
            <v>1294</v>
          </cell>
          <cell r="I1228">
            <v>1294</v>
          </cell>
          <cell r="J1228">
            <v>1294</v>
          </cell>
          <cell r="K1228">
            <v>1294</v>
          </cell>
          <cell r="L1228">
            <v>1294</v>
          </cell>
          <cell r="M1228">
            <v>1294</v>
          </cell>
          <cell r="N1228">
            <v>1294</v>
          </cell>
          <cell r="O1228">
            <v>1294</v>
          </cell>
          <cell r="P1228">
            <v>1294</v>
          </cell>
          <cell r="Q1228">
            <v>1290</v>
          </cell>
        </row>
        <row r="1229">
          <cell r="B1229" t="str">
            <v>30513042701</v>
          </cell>
          <cell r="C1229" t="str">
            <v>30513</v>
          </cell>
          <cell r="D1229">
            <v>2701</v>
          </cell>
          <cell r="E1229">
            <v>94000</v>
          </cell>
          <cell r="F1229">
            <v>7833</v>
          </cell>
          <cell r="G1229">
            <v>7833</v>
          </cell>
          <cell r="H1229">
            <v>7833</v>
          </cell>
          <cell r="I1229">
            <v>7833</v>
          </cell>
          <cell r="J1229">
            <v>7833</v>
          </cell>
          <cell r="K1229">
            <v>7833</v>
          </cell>
          <cell r="L1229">
            <v>7833</v>
          </cell>
          <cell r="M1229">
            <v>7833</v>
          </cell>
          <cell r="N1229">
            <v>7833</v>
          </cell>
          <cell r="O1229">
            <v>7833</v>
          </cell>
          <cell r="P1229">
            <v>7833</v>
          </cell>
          <cell r="Q1229">
            <v>7837</v>
          </cell>
        </row>
        <row r="1230">
          <cell r="B1230" t="str">
            <v>30513042702</v>
          </cell>
          <cell r="C1230" t="str">
            <v>30513</v>
          </cell>
          <cell r="D1230">
            <v>2702</v>
          </cell>
          <cell r="E1230">
            <v>23500</v>
          </cell>
          <cell r="F1230">
            <v>1958</v>
          </cell>
          <cell r="G1230">
            <v>1958</v>
          </cell>
          <cell r="H1230">
            <v>1958</v>
          </cell>
          <cell r="I1230">
            <v>1958</v>
          </cell>
          <cell r="J1230">
            <v>1958</v>
          </cell>
          <cell r="K1230">
            <v>1958</v>
          </cell>
          <cell r="L1230">
            <v>1958</v>
          </cell>
          <cell r="M1230">
            <v>1958</v>
          </cell>
          <cell r="N1230">
            <v>1958</v>
          </cell>
          <cell r="O1230">
            <v>1958</v>
          </cell>
          <cell r="P1230">
            <v>1958</v>
          </cell>
          <cell r="Q1230">
            <v>1962</v>
          </cell>
        </row>
        <row r="1231">
          <cell r="B1231" t="str">
            <v>30513042704</v>
          </cell>
          <cell r="C1231" t="str">
            <v>30513</v>
          </cell>
          <cell r="D1231">
            <v>2704</v>
          </cell>
          <cell r="E1231">
            <v>6700</v>
          </cell>
          <cell r="F1231">
            <v>558</v>
          </cell>
          <cell r="G1231">
            <v>558</v>
          </cell>
          <cell r="H1231">
            <v>558</v>
          </cell>
          <cell r="I1231">
            <v>558</v>
          </cell>
          <cell r="J1231">
            <v>558</v>
          </cell>
          <cell r="K1231">
            <v>558</v>
          </cell>
          <cell r="L1231">
            <v>558</v>
          </cell>
          <cell r="M1231">
            <v>558</v>
          </cell>
          <cell r="N1231">
            <v>558</v>
          </cell>
          <cell r="O1231">
            <v>558</v>
          </cell>
          <cell r="P1231">
            <v>558</v>
          </cell>
          <cell r="Q1231">
            <v>562</v>
          </cell>
        </row>
        <row r="1232">
          <cell r="B1232" t="str">
            <v>30513042705</v>
          </cell>
          <cell r="C1232" t="str">
            <v>30513</v>
          </cell>
          <cell r="D1232">
            <v>2705</v>
          </cell>
          <cell r="E1232">
            <v>5900</v>
          </cell>
          <cell r="F1232">
            <v>492</v>
          </cell>
          <cell r="G1232">
            <v>492</v>
          </cell>
          <cell r="H1232">
            <v>492</v>
          </cell>
          <cell r="I1232">
            <v>492</v>
          </cell>
          <cell r="J1232">
            <v>492</v>
          </cell>
          <cell r="K1232">
            <v>492</v>
          </cell>
          <cell r="L1232">
            <v>492</v>
          </cell>
          <cell r="M1232">
            <v>492</v>
          </cell>
          <cell r="N1232">
            <v>492</v>
          </cell>
          <cell r="O1232">
            <v>492</v>
          </cell>
          <cell r="P1232">
            <v>492</v>
          </cell>
          <cell r="Q1232">
            <v>488</v>
          </cell>
        </row>
        <row r="1233">
          <cell r="B1233" t="str">
            <v>30513042800</v>
          </cell>
          <cell r="C1233" t="str">
            <v>30513</v>
          </cell>
          <cell r="D1233">
            <v>2800</v>
          </cell>
          <cell r="E1233">
            <v>198500</v>
          </cell>
          <cell r="F1233">
            <v>16542</v>
          </cell>
          <cell r="G1233">
            <v>16542</v>
          </cell>
          <cell r="H1233">
            <v>16542</v>
          </cell>
          <cell r="I1233">
            <v>16542</v>
          </cell>
          <cell r="J1233">
            <v>16542</v>
          </cell>
          <cell r="K1233">
            <v>16542</v>
          </cell>
          <cell r="L1233">
            <v>16542</v>
          </cell>
          <cell r="M1233">
            <v>16542</v>
          </cell>
          <cell r="N1233">
            <v>16542</v>
          </cell>
          <cell r="O1233">
            <v>16542</v>
          </cell>
          <cell r="P1233">
            <v>16542</v>
          </cell>
          <cell r="Q1233">
            <v>16538</v>
          </cell>
        </row>
        <row r="1234">
          <cell r="B1234" t="str">
            <v>30513042900</v>
          </cell>
          <cell r="C1234" t="str">
            <v>30513</v>
          </cell>
          <cell r="D1234">
            <v>2900</v>
          </cell>
          <cell r="E1234">
            <v>107000</v>
          </cell>
          <cell r="F1234">
            <v>8917</v>
          </cell>
          <cell r="G1234">
            <v>8917</v>
          </cell>
          <cell r="H1234">
            <v>8917</v>
          </cell>
          <cell r="I1234">
            <v>8917</v>
          </cell>
          <cell r="J1234">
            <v>8917</v>
          </cell>
          <cell r="K1234">
            <v>8917</v>
          </cell>
          <cell r="L1234">
            <v>8917</v>
          </cell>
          <cell r="M1234">
            <v>8917</v>
          </cell>
          <cell r="N1234">
            <v>8917</v>
          </cell>
          <cell r="O1234">
            <v>8917</v>
          </cell>
          <cell r="P1234">
            <v>8917</v>
          </cell>
          <cell r="Q1234">
            <v>8913</v>
          </cell>
        </row>
        <row r="1235">
          <cell r="B1235" t="str">
            <v>30513043101</v>
          </cell>
          <cell r="C1235" t="str">
            <v>30513</v>
          </cell>
          <cell r="D1235">
            <v>3101</v>
          </cell>
          <cell r="E1235">
            <v>121000</v>
          </cell>
          <cell r="F1235">
            <v>10083</v>
          </cell>
          <cell r="G1235">
            <v>10083</v>
          </cell>
          <cell r="H1235">
            <v>10083</v>
          </cell>
          <cell r="I1235">
            <v>10083</v>
          </cell>
          <cell r="J1235">
            <v>10083</v>
          </cell>
          <cell r="K1235">
            <v>10083</v>
          </cell>
          <cell r="L1235">
            <v>10083</v>
          </cell>
          <cell r="M1235">
            <v>10083</v>
          </cell>
          <cell r="N1235">
            <v>10083</v>
          </cell>
          <cell r="O1235">
            <v>10083</v>
          </cell>
          <cell r="P1235">
            <v>10083</v>
          </cell>
          <cell r="Q1235">
            <v>10087</v>
          </cell>
        </row>
        <row r="1236">
          <cell r="B1236" t="str">
            <v>30513043103</v>
          </cell>
          <cell r="C1236" t="str">
            <v>30513</v>
          </cell>
          <cell r="D1236">
            <v>3103</v>
          </cell>
          <cell r="E1236">
            <v>45500</v>
          </cell>
          <cell r="F1236">
            <v>3792</v>
          </cell>
          <cell r="G1236">
            <v>3792</v>
          </cell>
          <cell r="H1236">
            <v>3792</v>
          </cell>
          <cell r="I1236">
            <v>3792</v>
          </cell>
          <cell r="J1236">
            <v>3792</v>
          </cell>
          <cell r="K1236">
            <v>3792</v>
          </cell>
          <cell r="L1236">
            <v>3792</v>
          </cell>
          <cell r="M1236">
            <v>3792</v>
          </cell>
          <cell r="N1236">
            <v>3792</v>
          </cell>
          <cell r="O1236">
            <v>3792</v>
          </cell>
          <cell r="P1236">
            <v>3792</v>
          </cell>
          <cell r="Q1236">
            <v>3788</v>
          </cell>
        </row>
        <row r="1237">
          <cell r="B1237" t="str">
            <v>30513043106</v>
          </cell>
          <cell r="C1237" t="str">
            <v>30513</v>
          </cell>
          <cell r="D1237">
            <v>3106</v>
          </cell>
          <cell r="E1237">
            <v>4400</v>
          </cell>
          <cell r="F1237">
            <v>367</v>
          </cell>
          <cell r="G1237">
            <v>367</v>
          </cell>
          <cell r="H1237">
            <v>367</v>
          </cell>
          <cell r="I1237">
            <v>367</v>
          </cell>
          <cell r="J1237">
            <v>367</v>
          </cell>
          <cell r="K1237">
            <v>367</v>
          </cell>
          <cell r="L1237">
            <v>367</v>
          </cell>
          <cell r="M1237">
            <v>367</v>
          </cell>
          <cell r="N1237">
            <v>367</v>
          </cell>
          <cell r="O1237">
            <v>367</v>
          </cell>
          <cell r="P1237">
            <v>367</v>
          </cell>
          <cell r="Q1237">
            <v>363</v>
          </cell>
        </row>
        <row r="1238">
          <cell r="B1238" t="str">
            <v>30513043302</v>
          </cell>
          <cell r="C1238" t="str">
            <v>30513</v>
          </cell>
          <cell r="D1238">
            <v>3302</v>
          </cell>
          <cell r="E1238">
            <v>216200</v>
          </cell>
          <cell r="F1238">
            <v>18017</v>
          </cell>
          <cell r="G1238">
            <v>18017</v>
          </cell>
          <cell r="H1238">
            <v>18017</v>
          </cell>
          <cell r="I1238">
            <v>18017</v>
          </cell>
          <cell r="J1238">
            <v>18017</v>
          </cell>
          <cell r="K1238">
            <v>18017</v>
          </cell>
          <cell r="L1238">
            <v>18017</v>
          </cell>
          <cell r="M1238">
            <v>18017</v>
          </cell>
          <cell r="N1238">
            <v>18017</v>
          </cell>
          <cell r="O1238">
            <v>18017</v>
          </cell>
          <cell r="P1238">
            <v>18017</v>
          </cell>
          <cell r="Q1238">
            <v>18013</v>
          </cell>
        </row>
        <row r="1239">
          <cell r="B1239" t="str">
            <v>30513043303</v>
          </cell>
          <cell r="C1239" t="str">
            <v>30513</v>
          </cell>
          <cell r="D1239">
            <v>3303</v>
          </cell>
          <cell r="E1239">
            <v>48500</v>
          </cell>
          <cell r="F1239">
            <v>4042</v>
          </cell>
          <cell r="G1239">
            <v>4042</v>
          </cell>
          <cell r="H1239">
            <v>4042</v>
          </cell>
          <cell r="I1239">
            <v>4042</v>
          </cell>
          <cell r="J1239">
            <v>4042</v>
          </cell>
          <cell r="K1239">
            <v>4042</v>
          </cell>
          <cell r="L1239">
            <v>4042</v>
          </cell>
          <cell r="M1239">
            <v>4042</v>
          </cell>
          <cell r="N1239">
            <v>4042</v>
          </cell>
          <cell r="O1239">
            <v>4042</v>
          </cell>
          <cell r="P1239">
            <v>4042</v>
          </cell>
          <cell r="Q1239">
            <v>4038</v>
          </cell>
        </row>
        <row r="1240">
          <cell r="B1240" t="str">
            <v>30513043404</v>
          </cell>
          <cell r="C1240" t="str">
            <v>30513</v>
          </cell>
          <cell r="D1240">
            <v>3404</v>
          </cell>
          <cell r="E1240">
            <v>12800</v>
          </cell>
          <cell r="F1240">
            <v>1067</v>
          </cell>
          <cell r="G1240">
            <v>1067</v>
          </cell>
          <cell r="H1240">
            <v>1067</v>
          </cell>
          <cell r="I1240">
            <v>1067</v>
          </cell>
          <cell r="J1240">
            <v>1067</v>
          </cell>
          <cell r="K1240">
            <v>1067</v>
          </cell>
          <cell r="L1240">
            <v>1067</v>
          </cell>
          <cell r="M1240">
            <v>1067</v>
          </cell>
          <cell r="N1240">
            <v>1067</v>
          </cell>
          <cell r="O1240">
            <v>1067</v>
          </cell>
          <cell r="P1240">
            <v>1067</v>
          </cell>
          <cell r="Q1240">
            <v>1063</v>
          </cell>
        </row>
        <row r="1241">
          <cell r="B1241" t="str">
            <v>30514031302</v>
          </cell>
          <cell r="C1241" t="str">
            <v>30514</v>
          </cell>
          <cell r="D1241">
            <v>1302</v>
          </cell>
          <cell r="E1241">
            <v>27800</v>
          </cell>
          <cell r="F1241">
            <v>2317</v>
          </cell>
          <cell r="G1241">
            <v>2317</v>
          </cell>
          <cell r="H1241">
            <v>2317</v>
          </cell>
          <cell r="I1241">
            <v>2317</v>
          </cell>
          <cell r="J1241">
            <v>2317</v>
          </cell>
          <cell r="K1241">
            <v>2317</v>
          </cell>
          <cell r="L1241">
            <v>2317</v>
          </cell>
          <cell r="M1241">
            <v>2317</v>
          </cell>
          <cell r="N1241">
            <v>2317</v>
          </cell>
          <cell r="O1241">
            <v>2317</v>
          </cell>
          <cell r="P1241">
            <v>2317</v>
          </cell>
          <cell r="Q1241">
            <v>2313</v>
          </cell>
        </row>
        <row r="1242">
          <cell r="B1242" t="str">
            <v>30514032103</v>
          </cell>
          <cell r="C1242" t="str">
            <v>30514</v>
          </cell>
          <cell r="D1242">
            <v>2103</v>
          </cell>
          <cell r="E1242">
            <v>7200</v>
          </cell>
          <cell r="F1242">
            <v>600</v>
          </cell>
          <cell r="G1242">
            <v>600</v>
          </cell>
          <cell r="H1242">
            <v>600</v>
          </cell>
          <cell r="I1242">
            <v>600</v>
          </cell>
          <cell r="J1242">
            <v>600</v>
          </cell>
          <cell r="K1242">
            <v>600</v>
          </cell>
          <cell r="L1242">
            <v>600</v>
          </cell>
          <cell r="M1242">
            <v>600</v>
          </cell>
          <cell r="N1242">
            <v>600</v>
          </cell>
          <cell r="O1242">
            <v>600</v>
          </cell>
          <cell r="P1242">
            <v>600</v>
          </cell>
          <cell r="Q1242">
            <v>600</v>
          </cell>
        </row>
        <row r="1243">
          <cell r="B1243" t="str">
            <v>30514032201</v>
          </cell>
          <cell r="C1243" t="str">
            <v>30514</v>
          </cell>
          <cell r="D1243">
            <v>2201</v>
          </cell>
          <cell r="E1243">
            <v>2100</v>
          </cell>
          <cell r="F1243">
            <v>175</v>
          </cell>
          <cell r="G1243">
            <v>175</v>
          </cell>
          <cell r="H1243">
            <v>175</v>
          </cell>
          <cell r="I1243">
            <v>175</v>
          </cell>
          <cell r="J1243">
            <v>175</v>
          </cell>
          <cell r="K1243">
            <v>175</v>
          </cell>
          <cell r="L1243">
            <v>175</v>
          </cell>
          <cell r="M1243">
            <v>175</v>
          </cell>
          <cell r="N1243">
            <v>175</v>
          </cell>
          <cell r="O1243">
            <v>175</v>
          </cell>
          <cell r="P1243">
            <v>175</v>
          </cell>
          <cell r="Q1243">
            <v>175</v>
          </cell>
        </row>
        <row r="1244">
          <cell r="B1244" t="str">
            <v>30514032202</v>
          </cell>
          <cell r="C1244" t="str">
            <v>30514</v>
          </cell>
          <cell r="D1244">
            <v>2202</v>
          </cell>
          <cell r="E1244">
            <v>42280</v>
          </cell>
          <cell r="F1244">
            <v>3523</v>
          </cell>
          <cell r="G1244">
            <v>3523</v>
          </cell>
          <cell r="H1244">
            <v>3523</v>
          </cell>
          <cell r="I1244">
            <v>3523</v>
          </cell>
          <cell r="J1244">
            <v>3523</v>
          </cell>
          <cell r="K1244">
            <v>3523</v>
          </cell>
          <cell r="L1244">
            <v>3523</v>
          </cell>
          <cell r="M1244">
            <v>3523</v>
          </cell>
          <cell r="N1244">
            <v>3523</v>
          </cell>
          <cell r="O1244">
            <v>3523</v>
          </cell>
          <cell r="P1244">
            <v>3523</v>
          </cell>
          <cell r="Q1244">
            <v>3527</v>
          </cell>
        </row>
        <row r="1245">
          <cell r="B1245" t="str">
            <v>30514032207</v>
          </cell>
          <cell r="C1245" t="str">
            <v>30514</v>
          </cell>
          <cell r="D1245">
            <v>2207</v>
          </cell>
          <cell r="E1245">
            <v>26326</v>
          </cell>
          <cell r="F1245">
            <v>2194</v>
          </cell>
          <cell r="G1245">
            <v>2194</v>
          </cell>
          <cell r="H1245">
            <v>2194</v>
          </cell>
          <cell r="I1245">
            <v>2194</v>
          </cell>
          <cell r="J1245">
            <v>2194</v>
          </cell>
          <cell r="K1245">
            <v>2194</v>
          </cell>
          <cell r="L1245">
            <v>2194</v>
          </cell>
          <cell r="M1245">
            <v>2194</v>
          </cell>
          <cell r="N1245">
            <v>2194</v>
          </cell>
          <cell r="O1245">
            <v>2194</v>
          </cell>
          <cell r="P1245">
            <v>2194</v>
          </cell>
          <cell r="Q1245">
            <v>2192</v>
          </cell>
        </row>
        <row r="1246">
          <cell r="B1246" t="str">
            <v>30514032208</v>
          </cell>
          <cell r="C1246" t="str">
            <v>30514</v>
          </cell>
          <cell r="D1246">
            <v>2208</v>
          </cell>
          <cell r="E1246">
            <v>7835</v>
          </cell>
          <cell r="F1246">
            <v>653</v>
          </cell>
          <cell r="G1246">
            <v>653</v>
          </cell>
          <cell r="H1246">
            <v>653</v>
          </cell>
          <cell r="I1246">
            <v>653</v>
          </cell>
          <cell r="J1246">
            <v>653</v>
          </cell>
          <cell r="K1246">
            <v>653</v>
          </cell>
          <cell r="L1246">
            <v>653</v>
          </cell>
          <cell r="M1246">
            <v>653</v>
          </cell>
          <cell r="N1246">
            <v>653</v>
          </cell>
          <cell r="O1246">
            <v>653</v>
          </cell>
          <cell r="P1246">
            <v>653</v>
          </cell>
          <cell r="Q1246">
            <v>652</v>
          </cell>
        </row>
        <row r="1247">
          <cell r="B1247" t="str">
            <v>30514032306</v>
          </cell>
          <cell r="C1247" t="str">
            <v>30514</v>
          </cell>
          <cell r="D1247">
            <v>2306</v>
          </cell>
          <cell r="E1247">
            <v>76000</v>
          </cell>
          <cell r="F1247">
            <v>6333</v>
          </cell>
          <cell r="G1247">
            <v>6333</v>
          </cell>
          <cell r="H1247">
            <v>6333</v>
          </cell>
          <cell r="I1247">
            <v>6333</v>
          </cell>
          <cell r="J1247">
            <v>6333</v>
          </cell>
          <cell r="K1247">
            <v>6333</v>
          </cell>
          <cell r="L1247">
            <v>6333</v>
          </cell>
          <cell r="M1247">
            <v>6333</v>
          </cell>
          <cell r="N1247">
            <v>6333</v>
          </cell>
          <cell r="O1247">
            <v>6333</v>
          </cell>
          <cell r="P1247">
            <v>6333</v>
          </cell>
          <cell r="Q1247">
            <v>6337</v>
          </cell>
        </row>
        <row r="1248">
          <cell r="B1248" t="str">
            <v>30514032405</v>
          </cell>
          <cell r="C1248" t="str">
            <v>30514</v>
          </cell>
          <cell r="D1248">
            <v>2405</v>
          </cell>
          <cell r="E1248">
            <v>89680</v>
          </cell>
          <cell r="F1248">
            <v>7473</v>
          </cell>
          <cell r="G1248">
            <v>7473</v>
          </cell>
          <cell r="H1248">
            <v>7473</v>
          </cell>
          <cell r="I1248">
            <v>7473</v>
          </cell>
          <cell r="J1248">
            <v>7473</v>
          </cell>
          <cell r="K1248">
            <v>7473</v>
          </cell>
          <cell r="L1248">
            <v>7473</v>
          </cell>
          <cell r="M1248">
            <v>7473</v>
          </cell>
          <cell r="N1248">
            <v>7473</v>
          </cell>
          <cell r="O1248">
            <v>7473</v>
          </cell>
          <cell r="P1248">
            <v>7473</v>
          </cell>
          <cell r="Q1248">
            <v>7477</v>
          </cell>
        </row>
        <row r="1249">
          <cell r="B1249" t="str">
            <v>30514032701</v>
          </cell>
          <cell r="C1249" t="str">
            <v>30514</v>
          </cell>
          <cell r="D1249">
            <v>2701</v>
          </cell>
          <cell r="E1249">
            <v>6300</v>
          </cell>
          <cell r="F1249">
            <v>525</v>
          </cell>
          <cell r="G1249">
            <v>525</v>
          </cell>
          <cell r="H1249">
            <v>525</v>
          </cell>
          <cell r="I1249">
            <v>525</v>
          </cell>
          <cell r="J1249">
            <v>525</v>
          </cell>
          <cell r="K1249">
            <v>525</v>
          </cell>
          <cell r="L1249">
            <v>525</v>
          </cell>
          <cell r="M1249">
            <v>525</v>
          </cell>
          <cell r="N1249">
            <v>525</v>
          </cell>
          <cell r="O1249">
            <v>525</v>
          </cell>
          <cell r="P1249">
            <v>525</v>
          </cell>
          <cell r="Q1249">
            <v>525</v>
          </cell>
        </row>
        <row r="1250">
          <cell r="B1250" t="str">
            <v>30514032702</v>
          </cell>
          <cell r="C1250" t="str">
            <v>30514</v>
          </cell>
          <cell r="D1250">
            <v>2702</v>
          </cell>
          <cell r="E1250">
            <v>21900</v>
          </cell>
          <cell r="F1250">
            <v>1825</v>
          </cell>
          <cell r="G1250">
            <v>1825</v>
          </cell>
          <cell r="H1250">
            <v>1825</v>
          </cell>
          <cell r="I1250">
            <v>1825</v>
          </cell>
          <cell r="J1250">
            <v>1825</v>
          </cell>
          <cell r="K1250">
            <v>1825</v>
          </cell>
          <cell r="L1250">
            <v>1825</v>
          </cell>
          <cell r="M1250">
            <v>1825</v>
          </cell>
          <cell r="N1250">
            <v>1825</v>
          </cell>
          <cell r="O1250">
            <v>1825</v>
          </cell>
          <cell r="P1250">
            <v>1825</v>
          </cell>
          <cell r="Q1250">
            <v>1825</v>
          </cell>
        </row>
        <row r="1251">
          <cell r="B1251" t="str">
            <v>30514032705</v>
          </cell>
          <cell r="C1251" t="str">
            <v>30514</v>
          </cell>
          <cell r="D1251">
            <v>2705</v>
          </cell>
          <cell r="E1251">
            <v>27800</v>
          </cell>
          <cell r="F1251">
            <v>2317</v>
          </cell>
          <cell r="G1251">
            <v>2317</v>
          </cell>
          <cell r="H1251">
            <v>2317</v>
          </cell>
          <cell r="I1251">
            <v>2317</v>
          </cell>
          <cell r="J1251">
            <v>2317</v>
          </cell>
          <cell r="K1251">
            <v>2317</v>
          </cell>
          <cell r="L1251">
            <v>2317</v>
          </cell>
          <cell r="M1251">
            <v>2317</v>
          </cell>
          <cell r="N1251">
            <v>2317</v>
          </cell>
          <cell r="O1251">
            <v>2317</v>
          </cell>
          <cell r="P1251">
            <v>2317</v>
          </cell>
          <cell r="Q1251">
            <v>2313</v>
          </cell>
        </row>
        <row r="1252">
          <cell r="B1252" t="str">
            <v>30514032900</v>
          </cell>
          <cell r="C1252" t="str">
            <v>30514</v>
          </cell>
          <cell r="D1252">
            <v>2900</v>
          </cell>
          <cell r="E1252">
            <v>57600</v>
          </cell>
          <cell r="F1252">
            <v>4800</v>
          </cell>
          <cell r="G1252">
            <v>4800</v>
          </cell>
          <cell r="H1252">
            <v>4800</v>
          </cell>
          <cell r="I1252">
            <v>4800</v>
          </cell>
          <cell r="J1252">
            <v>4800</v>
          </cell>
          <cell r="K1252">
            <v>4800</v>
          </cell>
          <cell r="L1252">
            <v>4800</v>
          </cell>
          <cell r="M1252">
            <v>4800</v>
          </cell>
          <cell r="N1252">
            <v>4800</v>
          </cell>
          <cell r="O1252">
            <v>4800</v>
          </cell>
          <cell r="P1252">
            <v>4800</v>
          </cell>
          <cell r="Q1252">
            <v>4800</v>
          </cell>
        </row>
        <row r="1253">
          <cell r="B1253" t="str">
            <v>30514032907</v>
          </cell>
          <cell r="C1253" t="str">
            <v>30514</v>
          </cell>
          <cell r="D1253">
            <v>2907</v>
          </cell>
          <cell r="E1253">
            <v>14100</v>
          </cell>
          <cell r="F1253">
            <v>1175</v>
          </cell>
          <cell r="G1253">
            <v>1175</v>
          </cell>
          <cell r="H1253">
            <v>1175</v>
          </cell>
          <cell r="I1253">
            <v>1175</v>
          </cell>
          <cell r="J1253">
            <v>1175</v>
          </cell>
          <cell r="K1253">
            <v>1175</v>
          </cell>
          <cell r="L1253">
            <v>1175</v>
          </cell>
          <cell r="M1253">
            <v>1175</v>
          </cell>
          <cell r="N1253">
            <v>1175</v>
          </cell>
          <cell r="O1253">
            <v>1175</v>
          </cell>
          <cell r="P1253">
            <v>1175</v>
          </cell>
          <cell r="Q1253">
            <v>1175</v>
          </cell>
        </row>
        <row r="1254">
          <cell r="B1254" t="str">
            <v>30514033101</v>
          </cell>
          <cell r="C1254" t="str">
            <v>30514</v>
          </cell>
          <cell r="D1254">
            <v>3101</v>
          </cell>
          <cell r="E1254">
            <v>51700</v>
          </cell>
          <cell r="F1254">
            <v>4308</v>
          </cell>
          <cell r="G1254">
            <v>4308</v>
          </cell>
          <cell r="H1254">
            <v>4308</v>
          </cell>
          <cell r="I1254">
            <v>4308</v>
          </cell>
          <cell r="J1254">
            <v>4308</v>
          </cell>
          <cell r="K1254">
            <v>4308</v>
          </cell>
          <cell r="L1254">
            <v>4308</v>
          </cell>
          <cell r="M1254">
            <v>4308</v>
          </cell>
          <cell r="N1254">
            <v>4308</v>
          </cell>
          <cell r="O1254">
            <v>4308</v>
          </cell>
          <cell r="P1254">
            <v>4308</v>
          </cell>
          <cell r="Q1254">
            <v>4312</v>
          </cell>
        </row>
        <row r="1255">
          <cell r="B1255" t="str">
            <v>30514033103</v>
          </cell>
          <cell r="C1255" t="str">
            <v>30514</v>
          </cell>
          <cell r="D1255">
            <v>3103</v>
          </cell>
          <cell r="E1255">
            <v>25100</v>
          </cell>
          <cell r="F1255">
            <v>2092</v>
          </cell>
          <cell r="G1255">
            <v>2092</v>
          </cell>
          <cell r="H1255">
            <v>2092</v>
          </cell>
          <cell r="I1255">
            <v>2092</v>
          </cell>
          <cell r="J1255">
            <v>2092</v>
          </cell>
          <cell r="K1255">
            <v>2092</v>
          </cell>
          <cell r="L1255">
            <v>2092</v>
          </cell>
          <cell r="M1255">
            <v>2092</v>
          </cell>
          <cell r="N1255">
            <v>2092</v>
          </cell>
          <cell r="O1255">
            <v>2092</v>
          </cell>
          <cell r="P1255">
            <v>2092</v>
          </cell>
          <cell r="Q1255">
            <v>2088</v>
          </cell>
        </row>
        <row r="1256">
          <cell r="B1256" t="str">
            <v>30514033106</v>
          </cell>
          <cell r="C1256" t="str">
            <v>30514</v>
          </cell>
          <cell r="D1256">
            <v>3106</v>
          </cell>
          <cell r="E1256">
            <v>1100</v>
          </cell>
          <cell r="F1256">
            <v>92</v>
          </cell>
          <cell r="G1256">
            <v>92</v>
          </cell>
          <cell r="H1256">
            <v>92</v>
          </cell>
          <cell r="I1256">
            <v>92</v>
          </cell>
          <cell r="J1256">
            <v>92</v>
          </cell>
          <cell r="K1256">
            <v>92</v>
          </cell>
          <cell r="L1256">
            <v>92</v>
          </cell>
          <cell r="M1256">
            <v>92</v>
          </cell>
          <cell r="N1256">
            <v>92</v>
          </cell>
          <cell r="O1256">
            <v>92</v>
          </cell>
          <cell r="P1256">
            <v>92</v>
          </cell>
          <cell r="Q1256">
            <v>88</v>
          </cell>
        </row>
        <row r="1257">
          <cell r="B1257" t="str">
            <v>30514033302</v>
          </cell>
          <cell r="C1257" t="str">
            <v>30514</v>
          </cell>
          <cell r="D1257">
            <v>3302</v>
          </cell>
          <cell r="E1257">
            <v>29300</v>
          </cell>
          <cell r="F1257">
            <v>2442</v>
          </cell>
          <cell r="G1257">
            <v>2442</v>
          </cell>
          <cell r="H1257">
            <v>2442</v>
          </cell>
          <cell r="I1257">
            <v>2442</v>
          </cell>
          <cell r="J1257">
            <v>2442</v>
          </cell>
          <cell r="K1257">
            <v>2442</v>
          </cell>
          <cell r="L1257">
            <v>2442</v>
          </cell>
          <cell r="M1257">
            <v>2442</v>
          </cell>
          <cell r="N1257">
            <v>2442</v>
          </cell>
          <cell r="O1257">
            <v>2442</v>
          </cell>
          <cell r="P1257">
            <v>2442</v>
          </cell>
          <cell r="Q1257">
            <v>2438</v>
          </cell>
        </row>
        <row r="1258">
          <cell r="B1258" t="str">
            <v>30514033303</v>
          </cell>
          <cell r="C1258" t="str">
            <v>30514</v>
          </cell>
          <cell r="D1258">
            <v>3303</v>
          </cell>
          <cell r="E1258">
            <v>30000</v>
          </cell>
          <cell r="F1258">
            <v>2500</v>
          </cell>
          <cell r="G1258">
            <v>2500</v>
          </cell>
          <cell r="H1258">
            <v>2500</v>
          </cell>
          <cell r="I1258">
            <v>2500</v>
          </cell>
          <cell r="J1258">
            <v>2500</v>
          </cell>
          <cell r="K1258">
            <v>2500</v>
          </cell>
          <cell r="L1258">
            <v>2500</v>
          </cell>
          <cell r="M1258">
            <v>2500</v>
          </cell>
          <cell r="N1258">
            <v>2500</v>
          </cell>
          <cell r="O1258">
            <v>2500</v>
          </cell>
          <cell r="P1258">
            <v>2500</v>
          </cell>
          <cell r="Q1258">
            <v>2500</v>
          </cell>
        </row>
        <row r="1259">
          <cell r="B1259" t="str">
            <v>30514033402</v>
          </cell>
          <cell r="C1259" t="str">
            <v>30514</v>
          </cell>
          <cell r="D1259">
            <v>3402</v>
          </cell>
          <cell r="E1259">
            <v>27800</v>
          </cell>
          <cell r="F1259">
            <v>2317</v>
          </cell>
          <cell r="G1259">
            <v>2317</v>
          </cell>
          <cell r="H1259">
            <v>2317</v>
          </cell>
          <cell r="I1259">
            <v>2317</v>
          </cell>
          <cell r="J1259">
            <v>2317</v>
          </cell>
          <cell r="K1259">
            <v>2317</v>
          </cell>
          <cell r="L1259">
            <v>2317</v>
          </cell>
          <cell r="M1259">
            <v>2317</v>
          </cell>
          <cell r="N1259">
            <v>2317</v>
          </cell>
          <cell r="O1259">
            <v>2317</v>
          </cell>
          <cell r="P1259">
            <v>2317</v>
          </cell>
          <cell r="Q1259">
            <v>2313</v>
          </cell>
        </row>
        <row r="1260">
          <cell r="B1260" t="str">
            <v>30514033404</v>
          </cell>
          <cell r="C1260" t="str">
            <v>30514</v>
          </cell>
          <cell r="D1260">
            <v>3404</v>
          </cell>
          <cell r="E1260">
            <v>13900</v>
          </cell>
          <cell r="F1260">
            <v>1158</v>
          </cell>
          <cell r="G1260">
            <v>1158</v>
          </cell>
          <cell r="H1260">
            <v>1158</v>
          </cell>
          <cell r="I1260">
            <v>1158</v>
          </cell>
          <cell r="J1260">
            <v>1158</v>
          </cell>
          <cell r="K1260">
            <v>1158</v>
          </cell>
          <cell r="L1260">
            <v>1158</v>
          </cell>
          <cell r="M1260">
            <v>1158</v>
          </cell>
          <cell r="N1260">
            <v>1158</v>
          </cell>
          <cell r="O1260">
            <v>1158</v>
          </cell>
          <cell r="P1260">
            <v>1158</v>
          </cell>
          <cell r="Q1260">
            <v>1162</v>
          </cell>
        </row>
        <row r="1261">
          <cell r="B1261" t="str">
            <v>30515031302</v>
          </cell>
          <cell r="C1261" t="str">
            <v>30515</v>
          </cell>
          <cell r="D1261">
            <v>1302</v>
          </cell>
          <cell r="E1261">
            <v>72400</v>
          </cell>
          <cell r="F1261">
            <v>6033</v>
          </cell>
          <cell r="G1261">
            <v>6033</v>
          </cell>
          <cell r="H1261">
            <v>6033</v>
          </cell>
          <cell r="I1261">
            <v>6033</v>
          </cell>
          <cell r="J1261">
            <v>6033</v>
          </cell>
          <cell r="K1261">
            <v>6033</v>
          </cell>
          <cell r="L1261">
            <v>6033</v>
          </cell>
          <cell r="M1261">
            <v>6033</v>
          </cell>
          <cell r="N1261">
            <v>6033</v>
          </cell>
          <cell r="O1261">
            <v>6033</v>
          </cell>
          <cell r="P1261">
            <v>6033</v>
          </cell>
          <cell r="Q1261">
            <v>6037</v>
          </cell>
        </row>
        <row r="1262">
          <cell r="B1262" t="str">
            <v>30515032103</v>
          </cell>
          <cell r="C1262" t="str">
            <v>30515</v>
          </cell>
          <cell r="D1262">
            <v>2103</v>
          </cell>
          <cell r="E1262">
            <v>1000</v>
          </cell>
          <cell r="F1262">
            <v>83</v>
          </cell>
          <cell r="G1262">
            <v>83</v>
          </cell>
          <cell r="H1262">
            <v>83</v>
          </cell>
          <cell r="I1262">
            <v>83</v>
          </cell>
          <cell r="J1262">
            <v>83</v>
          </cell>
          <cell r="K1262">
            <v>83</v>
          </cell>
          <cell r="L1262">
            <v>83</v>
          </cell>
          <cell r="M1262">
            <v>83</v>
          </cell>
          <cell r="N1262">
            <v>83</v>
          </cell>
          <cell r="O1262">
            <v>83</v>
          </cell>
          <cell r="P1262">
            <v>83</v>
          </cell>
          <cell r="Q1262">
            <v>87</v>
          </cell>
        </row>
        <row r="1263">
          <cell r="B1263" t="str">
            <v>30515032207</v>
          </cell>
          <cell r="C1263" t="str">
            <v>30515</v>
          </cell>
          <cell r="D1263">
            <v>2207</v>
          </cell>
          <cell r="E1263">
            <v>2471</v>
          </cell>
          <cell r="F1263">
            <v>206</v>
          </cell>
          <cell r="G1263">
            <v>206</v>
          </cell>
          <cell r="H1263">
            <v>206</v>
          </cell>
          <cell r="I1263">
            <v>206</v>
          </cell>
          <cell r="J1263">
            <v>206</v>
          </cell>
          <cell r="K1263">
            <v>206</v>
          </cell>
          <cell r="L1263">
            <v>206</v>
          </cell>
          <cell r="M1263">
            <v>206</v>
          </cell>
          <cell r="N1263">
            <v>206</v>
          </cell>
          <cell r="O1263">
            <v>206</v>
          </cell>
          <cell r="P1263">
            <v>206</v>
          </cell>
          <cell r="Q1263">
            <v>205</v>
          </cell>
        </row>
        <row r="1264">
          <cell r="B1264" t="str">
            <v>30515032208</v>
          </cell>
          <cell r="C1264" t="str">
            <v>30515</v>
          </cell>
          <cell r="D1264">
            <v>2208</v>
          </cell>
          <cell r="E1264">
            <v>1655</v>
          </cell>
          <cell r="F1264">
            <v>138</v>
          </cell>
          <cell r="G1264">
            <v>138</v>
          </cell>
          <cell r="H1264">
            <v>138</v>
          </cell>
          <cell r="I1264">
            <v>138</v>
          </cell>
          <cell r="J1264">
            <v>138</v>
          </cell>
          <cell r="K1264">
            <v>138</v>
          </cell>
          <cell r="L1264">
            <v>138</v>
          </cell>
          <cell r="M1264">
            <v>138</v>
          </cell>
          <cell r="N1264">
            <v>138</v>
          </cell>
          <cell r="O1264">
            <v>138</v>
          </cell>
          <cell r="P1264">
            <v>138</v>
          </cell>
          <cell r="Q1264">
            <v>137</v>
          </cell>
        </row>
        <row r="1265">
          <cell r="B1265" t="str">
            <v>30515032701</v>
          </cell>
          <cell r="C1265" t="str">
            <v>30515</v>
          </cell>
          <cell r="D1265">
            <v>2701</v>
          </cell>
          <cell r="E1265">
            <v>11300</v>
          </cell>
          <cell r="F1265">
            <v>942</v>
          </cell>
          <cell r="G1265">
            <v>942</v>
          </cell>
          <cell r="H1265">
            <v>942</v>
          </cell>
          <cell r="I1265">
            <v>942</v>
          </cell>
          <cell r="J1265">
            <v>942</v>
          </cell>
          <cell r="K1265">
            <v>942</v>
          </cell>
          <cell r="L1265">
            <v>942</v>
          </cell>
          <cell r="M1265">
            <v>942</v>
          </cell>
          <cell r="N1265">
            <v>942</v>
          </cell>
          <cell r="O1265">
            <v>942</v>
          </cell>
          <cell r="P1265">
            <v>942</v>
          </cell>
          <cell r="Q1265">
            <v>938</v>
          </cell>
        </row>
        <row r="1266">
          <cell r="B1266" t="str">
            <v>30515032702</v>
          </cell>
          <cell r="C1266" t="str">
            <v>30515</v>
          </cell>
          <cell r="D1266">
            <v>2702</v>
          </cell>
          <cell r="E1266">
            <v>10100</v>
          </cell>
          <cell r="F1266">
            <v>842</v>
          </cell>
          <cell r="G1266">
            <v>842</v>
          </cell>
          <cell r="H1266">
            <v>842</v>
          </cell>
          <cell r="I1266">
            <v>842</v>
          </cell>
          <cell r="J1266">
            <v>842</v>
          </cell>
          <cell r="K1266">
            <v>842</v>
          </cell>
          <cell r="L1266">
            <v>842</v>
          </cell>
          <cell r="M1266">
            <v>842</v>
          </cell>
          <cell r="N1266">
            <v>842</v>
          </cell>
          <cell r="O1266">
            <v>842</v>
          </cell>
          <cell r="P1266">
            <v>842</v>
          </cell>
          <cell r="Q1266">
            <v>838</v>
          </cell>
        </row>
        <row r="1267">
          <cell r="B1267" t="str">
            <v>30515032705</v>
          </cell>
          <cell r="C1267" t="str">
            <v>30515</v>
          </cell>
          <cell r="D1267">
            <v>2705</v>
          </cell>
          <cell r="E1267">
            <v>4100</v>
          </cell>
          <cell r="F1267">
            <v>342</v>
          </cell>
          <cell r="G1267">
            <v>342</v>
          </cell>
          <cell r="H1267">
            <v>342</v>
          </cell>
          <cell r="I1267">
            <v>342</v>
          </cell>
          <cell r="J1267">
            <v>342</v>
          </cell>
          <cell r="K1267">
            <v>342</v>
          </cell>
          <cell r="L1267">
            <v>342</v>
          </cell>
          <cell r="M1267">
            <v>342</v>
          </cell>
          <cell r="N1267">
            <v>342</v>
          </cell>
          <cell r="O1267">
            <v>342</v>
          </cell>
          <cell r="P1267">
            <v>342</v>
          </cell>
          <cell r="Q1267">
            <v>338</v>
          </cell>
        </row>
        <row r="1268">
          <cell r="B1268" t="str">
            <v>30515032900</v>
          </cell>
          <cell r="C1268" t="str">
            <v>30515</v>
          </cell>
          <cell r="D1268">
            <v>2900</v>
          </cell>
          <cell r="E1268">
            <v>20100</v>
          </cell>
          <cell r="F1268">
            <v>1675</v>
          </cell>
          <cell r="G1268">
            <v>1675</v>
          </cell>
          <cell r="H1268">
            <v>1675</v>
          </cell>
          <cell r="I1268">
            <v>1675</v>
          </cell>
          <cell r="J1268">
            <v>1675</v>
          </cell>
          <cell r="K1268">
            <v>1675</v>
          </cell>
          <cell r="L1268">
            <v>1675</v>
          </cell>
          <cell r="M1268">
            <v>1675</v>
          </cell>
          <cell r="N1268">
            <v>1675</v>
          </cell>
          <cell r="O1268">
            <v>1675</v>
          </cell>
          <cell r="P1268">
            <v>1675</v>
          </cell>
          <cell r="Q1268">
            <v>1675</v>
          </cell>
        </row>
        <row r="1269">
          <cell r="B1269" t="str">
            <v>30515032907</v>
          </cell>
          <cell r="C1269" t="str">
            <v>30515</v>
          </cell>
          <cell r="D1269">
            <v>2907</v>
          </cell>
          <cell r="E1269">
            <v>33300</v>
          </cell>
          <cell r="F1269">
            <v>2775</v>
          </cell>
          <cell r="G1269">
            <v>2775</v>
          </cell>
          <cell r="H1269">
            <v>2775</v>
          </cell>
          <cell r="I1269">
            <v>2775</v>
          </cell>
          <cell r="J1269">
            <v>2775</v>
          </cell>
          <cell r="K1269">
            <v>2775</v>
          </cell>
          <cell r="L1269">
            <v>2775</v>
          </cell>
          <cell r="M1269">
            <v>2775</v>
          </cell>
          <cell r="N1269">
            <v>2775</v>
          </cell>
          <cell r="O1269">
            <v>2775</v>
          </cell>
          <cell r="P1269">
            <v>2775</v>
          </cell>
          <cell r="Q1269">
            <v>2775</v>
          </cell>
        </row>
        <row r="1270">
          <cell r="B1270" t="str">
            <v>30515033101</v>
          </cell>
          <cell r="C1270" t="str">
            <v>30515</v>
          </cell>
          <cell r="D1270">
            <v>3101</v>
          </cell>
          <cell r="E1270">
            <v>26400</v>
          </cell>
          <cell r="F1270">
            <v>2200</v>
          </cell>
          <cell r="G1270">
            <v>2200</v>
          </cell>
          <cell r="H1270">
            <v>2200</v>
          </cell>
          <cell r="I1270">
            <v>2200</v>
          </cell>
          <cell r="J1270">
            <v>2200</v>
          </cell>
          <cell r="K1270">
            <v>2200</v>
          </cell>
          <cell r="L1270">
            <v>2200</v>
          </cell>
          <cell r="M1270">
            <v>2200</v>
          </cell>
          <cell r="N1270">
            <v>2200</v>
          </cell>
          <cell r="O1270">
            <v>2200</v>
          </cell>
          <cell r="P1270">
            <v>2200</v>
          </cell>
          <cell r="Q1270">
            <v>2200</v>
          </cell>
        </row>
        <row r="1271">
          <cell r="B1271" t="str">
            <v>30515033103</v>
          </cell>
          <cell r="C1271" t="str">
            <v>30515</v>
          </cell>
          <cell r="D1271">
            <v>3103</v>
          </cell>
          <cell r="E1271">
            <v>15300</v>
          </cell>
          <cell r="F1271">
            <v>1275</v>
          </cell>
          <cell r="G1271">
            <v>1275</v>
          </cell>
          <cell r="H1271">
            <v>1275</v>
          </cell>
          <cell r="I1271">
            <v>1275</v>
          </cell>
          <cell r="J1271">
            <v>1275</v>
          </cell>
          <cell r="K1271">
            <v>1275</v>
          </cell>
          <cell r="L1271">
            <v>1275</v>
          </cell>
          <cell r="M1271">
            <v>1275</v>
          </cell>
          <cell r="N1271">
            <v>1275</v>
          </cell>
          <cell r="O1271">
            <v>1275</v>
          </cell>
          <cell r="P1271">
            <v>1275</v>
          </cell>
          <cell r="Q1271">
            <v>1275</v>
          </cell>
        </row>
        <row r="1272">
          <cell r="B1272" t="str">
            <v>30515033302</v>
          </cell>
          <cell r="C1272" t="str">
            <v>30515</v>
          </cell>
          <cell r="D1272">
            <v>3302</v>
          </cell>
          <cell r="E1272">
            <v>38400</v>
          </cell>
          <cell r="F1272">
            <v>3200</v>
          </cell>
          <cell r="G1272">
            <v>3200</v>
          </cell>
          <cell r="H1272">
            <v>3200</v>
          </cell>
          <cell r="I1272">
            <v>3200</v>
          </cell>
          <cell r="J1272">
            <v>3200</v>
          </cell>
          <cell r="K1272">
            <v>3200</v>
          </cell>
          <cell r="L1272">
            <v>3200</v>
          </cell>
          <cell r="M1272">
            <v>3200</v>
          </cell>
          <cell r="N1272">
            <v>3200</v>
          </cell>
          <cell r="O1272">
            <v>3200</v>
          </cell>
          <cell r="P1272">
            <v>3200</v>
          </cell>
          <cell r="Q1272">
            <v>3200</v>
          </cell>
        </row>
        <row r="1273">
          <cell r="B1273" t="str">
            <v>30515033303</v>
          </cell>
          <cell r="C1273" t="str">
            <v>30515</v>
          </cell>
          <cell r="D1273">
            <v>3303</v>
          </cell>
          <cell r="E1273">
            <v>8400</v>
          </cell>
          <cell r="F1273">
            <v>700</v>
          </cell>
          <cell r="G1273">
            <v>700</v>
          </cell>
          <cell r="H1273">
            <v>700</v>
          </cell>
          <cell r="I1273">
            <v>700</v>
          </cell>
          <cell r="J1273">
            <v>700</v>
          </cell>
          <cell r="K1273">
            <v>700</v>
          </cell>
          <cell r="L1273">
            <v>700</v>
          </cell>
          <cell r="M1273">
            <v>700</v>
          </cell>
          <cell r="N1273">
            <v>700</v>
          </cell>
          <cell r="O1273">
            <v>700</v>
          </cell>
          <cell r="P1273">
            <v>700</v>
          </cell>
          <cell r="Q1273">
            <v>700</v>
          </cell>
        </row>
        <row r="1274">
          <cell r="B1274" t="str">
            <v>30516031302</v>
          </cell>
          <cell r="C1274" t="str">
            <v>30516</v>
          </cell>
          <cell r="D1274">
            <v>1302</v>
          </cell>
          <cell r="E1274">
            <v>27900</v>
          </cell>
          <cell r="F1274">
            <v>2325</v>
          </cell>
          <cell r="G1274">
            <v>2325</v>
          </cell>
          <cell r="H1274">
            <v>2325</v>
          </cell>
          <cell r="I1274">
            <v>2325</v>
          </cell>
          <cell r="J1274">
            <v>2325</v>
          </cell>
          <cell r="K1274">
            <v>2325</v>
          </cell>
          <cell r="L1274">
            <v>2325</v>
          </cell>
          <cell r="M1274">
            <v>2325</v>
          </cell>
          <cell r="N1274">
            <v>2325</v>
          </cell>
          <cell r="O1274">
            <v>2325</v>
          </cell>
          <cell r="P1274">
            <v>2325</v>
          </cell>
          <cell r="Q1274">
            <v>2325</v>
          </cell>
        </row>
        <row r="1275">
          <cell r="B1275" t="str">
            <v>30516032103</v>
          </cell>
          <cell r="C1275" t="str">
            <v>30516</v>
          </cell>
          <cell r="D1275">
            <v>2103</v>
          </cell>
          <cell r="E1275">
            <v>7200</v>
          </cell>
          <cell r="F1275">
            <v>600</v>
          </cell>
          <cell r="G1275">
            <v>600</v>
          </cell>
          <cell r="H1275">
            <v>600</v>
          </cell>
          <cell r="I1275">
            <v>600</v>
          </cell>
          <cell r="J1275">
            <v>600</v>
          </cell>
          <cell r="K1275">
            <v>600</v>
          </cell>
          <cell r="L1275">
            <v>600</v>
          </cell>
          <cell r="M1275">
            <v>600</v>
          </cell>
          <cell r="N1275">
            <v>600</v>
          </cell>
          <cell r="O1275">
            <v>600</v>
          </cell>
          <cell r="P1275">
            <v>600</v>
          </cell>
          <cell r="Q1275">
            <v>600</v>
          </cell>
        </row>
        <row r="1276">
          <cell r="B1276" t="str">
            <v>30516032201</v>
          </cell>
          <cell r="C1276" t="str">
            <v>30516</v>
          </cell>
          <cell r="D1276">
            <v>2201</v>
          </cell>
          <cell r="E1276">
            <v>2800</v>
          </cell>
          <cell r="F1276">
            <v>233</v>
          </cell>
          <cell r="G1276">
            <v>233</v>
          </cell>
          <cell r="H1276">
            <v>233</v>
          </cell>
          <cell r="I1276">
            <v>233</v>
          </cell>
          <cell r="J1276">
            <v>233</v>
          </cell>
          <cell r="K1276">
            <v>233</v>
          </cell>
          <cell r="L1276">
            <v>233</v>
          </cell>
          <cell r="M1276">
            <v>233</v>
          </cell>
          <cell r="N1276">
            <v>233</v>
          </cell>
          <cell r="O1276">
            <v>233</v>
          </cell>
          <cell r="P1276">
            <v>233</v>
          </cell>
          <cell r="Q1276">
            <v>237</v>
          </cell>
        </row>
        <row r="1277">
          <cell r="B1277" t="str">
            <v>30516032207</v>
          </cell>
          <cell r="C1277" t="str">
            <v>30516</v>
          </cell>
          <cell r="D1277">
            <v>2207</v>
          </cell>
          <cell r="E1277">
            <v>19826</v>
          </cell>
          <cell r="F1277">
            <v>1652</v>
          </cell>
          <cell r="G1277">
            <v>1652</v>
          </cell>
          <cell r="H1277">
            <v>1652</v>
          </cell>
          <cell r="I1277">
            <v>1652</v>
          </cell>
          <cell r="J1277">
            <v>1652</v>
          </cell>
          <cell r="K1277">
            <v>1652</v>
          </cell>
          <cell r="L1277">
            <v>1652</v>
          </cell>
          <cell r="M1277">
            <v>1652</v>
          </cell>
          <cell r="N1277">
            <v>1652</v>
          </cell>
          <cell r="O1277">
            <v>1652</v>
          </cell>
          <cell r="P1277">
            <v>1652</v>
          </cell>
          <cell r="Q1277">
            <v>1654</v>
          </cell>
        </row>
        <row r="1278">
          <cell r="B1278" t="str">
            <v>30516032208</v>
          </cell>
          <cell r="C1278" t="str">
            <v>30516</v>
          </cell>
          <cell r="D1278">
            <v>2208</v>
          </cell>
          <cell r="E1278">
            <v>9647</v>
          </cell>
          <cell r="F1278">
            <v>804</v>
          </cell>
          <cell r="G1278">
            <v>804</v>
          </cell>
          <cell r="H1278">
            <v>804</v>
          </cell>
          <cell r="I1278">
            <v>804</v>
          </cell>
          <cell r="J1278">
            <v>804</v>
          </cell>
          <cell r="K1278">
            <v>804</v>
          </cell>
          <cell r="L1278">
            <v>804</v>
          </cell>
          <cell r="M1278">
            <v>804</v>
          </cell>
          <cell r="N1278">
            <v>804</v>
          </cell>
          <cell r="O1278">
            <v>804</v>
          </cell>
          <cell r="P1278">
            <v>804</v>
          </cell>
          <cell r="Q1278">
            <v>803</v>
          </cell>
        </row>
        <row r="1279">
          <cell r="B1279" t="str">
            <v>30516032306</v>
          </cell>
          <cell r="C1279" t="str">
            <v>30516</v>
          </cell>
          <cell r="D1279">
            <v>2306</v>
          </cell>
          <cell r="E1279">
            <v>5600</v>
          </cell>
          <cell r="F1279">
            <v>467</v>
          </cell>
          <cell r="G1279">
            <v>467</v>
          </cell>
          <cell r="H1279">
            <v>467</v>
          </cell>
          <cell r="I1279">
            <v>467</v>
          </cell>
          <cell r="J1279">
            <v>467</v>
          </cell>
          <cell r="K1279">
            <v>467</v>
          </cell>
          <cell r="L1279">
            <v>467</v>
          </cell>
          <cell r="M1279">
            <v>467</v>
          </cell>
          <cell r="N1279">
            <v>467</v>
          </cell>
          <cell r="O1279">
            <v>467</v>
          </cell>
          <cell r="P1279">
            <v>467</v>
          </cell>
          <cell r="Q1279">
            <v>463</v>
          </cell>
        </row>
        <row r="1280">
          <cell r="B1280" t="str">
            <v>30516032701</v>
          </cell>
          <cell r="C1280" t="str">
            <v>30516</v>
          </cell>
          <cell r="D1280">
            <v>2701</v>
          </cell>
          <cell r="E1280">
            <v>51000</v>
          </cell>
          <cell r="F1280">
            <v>4250</v>
          </cell>
          <cell r="G1280">
            <v>4250</v>
          </cell>
          <cell r="H1280">
            <v>4250</v>
          </cell>
          <cell r="I1280">
            <v>4250</v>
          </cell>
          <cell r="J1280">
            <v>4250</v>
          </cell>
          <cell r="K1280">
            <v>4250</v>
          </cell>
          <cell r="L1280">
            <v>4250</v>
          </cell>
          <cell r="M1280">
            <v>4250</v>
          </cell>
          <cell r="N1280">
            <v>4250</v>
          </cell>
          <cell r="O1280">
            <v>4250</v>
          </cell>
          <cell r="P1280">
            <v>4250</v>
          </cell>
          <cell r="Q1280">
            <v>4250</v>
          </cell>
        </row>
        <row r="1281">
          <cell r="B1281" t="str">
            <v>30516032702</v>
          </cell>
          <cell r="C1281" t="str">
            <v>30516</v>
          </cell>
          <cell r="D1281">
            <v>2702</v>
          </cell>
          <cell r="E1281">
            <v>38800</v>
          </cell>
          <cell r="F1281">
            <v>3233</v>
          </cell>
          <cell r="G1281">
            <v>3233</v>
          </cell>
          <cell r="H1281">
            <v>3233</v>
          </cell>
          <cell r="I1281">
            <v>3233</v>
          </cell>
          <cell r="J1281">
            <v>3233</v>
          </cell>
          <cell r="K1281">
            <v>3233</v>
          </cell>
          <cell r="L1281">
            <v>3233</v>
          </cell>
          <cell r="M1281">
            <v>3233</v>
          </cell>
          <cell r="N1281">
            <v>3233</v>
          </cell>
          <cell r="O1281">
            <v>3233</v>
          </cell>
          <cell r="P1281">
            <v>3233</v>
          </cell>
          <cell r="Q1281">
            <v>3237</v>
          </cell>
        </row>
        <row r="1282">
          <cell r="B1282" t="str">
            <v>30516032704</v>
          </cell>
          <cell r="C1282" t="str">
            <v>30516</v>
          </cell>
          <cell r="D1282">
            <v>2704</v>
          </cell>
          <cell r="E1282">
            <v>20700</v>
          </cell>
          <cell r="F1282">
            <v>1725</v>
          </cell>
          <cell r="G1282">
            <v>1725</v>
          </cell>
          <cell r="H1282">
            <v>1725</v>
          </cell>
          <cell r="I1282">
            <v>1725</v>
          </cell>
          <cell r="J1282">
            <v>1725</v>
          </cell>
          <cell r="K1282">
            <v>1725</v>
          </cell>
          <cell r="L1282">
            <v>1725</v>
          </cell>
          <cell r="M1282">
            <v>1725</v>
          </cell>
          <cell r="N1282">
            <v>1725</v>
          </cell>
          <cell r="O1282">
            <v>1725</v>
          </cell>
          <cell r="P1282">
            <v>1725</v>
          </cell>
          <cell r="Q1282">
            <v>1725</v>
          </cell>
        </row>
        <row r="1283">
          <cell r="B1283" t="str">
            <v>30516032705</v>
          </cell>
          <cell r="C1283" t="str">
            <v>30516</v>
          </cell>
          <cell r="D1283">
            <v>2705</v>
          </cell>
          <cell r="E1283">
            <v>21000</v>
          </cell>
          <cell r="F1283">
            <v>1750</v>
          </cell>
          <cell r="G1283">
            <v>1750</v>
          </cell>
          <cell r="H1283">
            <v>1750</v>
          </cell>
          <cell r="I1283">
            <v>1750</v>
          </cell>
          <cell r="J1283">
            <v>1750</v>
          </cell>
          <cell r="K1283">
            <v>1750</v>
          </cell>
          <cell r="L1283">
            <v>1750</v>
          </cell>
          <cell r="M1283">
            <v>1750</v>
          </cell>
          <cell r="N1283">
            <v>1750</v>
          </cell>
          <cell r="O1283">
            <v>1750</v>
          </cell>
          <cell r="P1283">
            <v>1750</v>
          </cell>
          <cell r="Q1283">
            <v>1750</v>
          </cell>
        </row>
        <row r="1284">
          <cell r="B1284" t="str">
            <v>30516032900</v>
          </cell>
          <cell r="C1284" t="str">
            <v>30516</v>
          </cell>
          <cell r="D1284">
            <v>2900</v>
          </cell>
          <cell r="E1284">
            <v>63100</v>
          </cell>
          <cell r="F1284">
            <v>5258</v>
          </cell>
          <cell r="G1284">
            <v>5258</v>
          </cell>
          <cell r="H1284">
            <v>5258</v>
          </cell>
          <cell r="I1284">
            <v>5258</v>
          </cell>
          <cell r="J1284">
            <v>5258</v>
          </cell>
          <cell r="K1284">
            <v>5258</v>
          </cell>
          <cell r="L1284">
            <v>5258</v>
          </cell>
          <cell r="M1284">
            <v>5258</v>
          </cell>
          <cell r="N1284">
            <v>5258</v>
          </cell>
          <cell r="O1284">
            <v>5258</v>
          </cell>
          <cell r="P1284">
            <v>5258</v>
          </cell>
          <cell r="Q1284">
            <v>5262</v>
          </cell>
        </row>
        <row r="1285">
          <cell r="B1285" t="str">
            <v>30516032907</v>
          </cell>
          <cell r="C1285" t="str">
            <v>30516</v>
          </cell>
          <cell r="D1285">
            <v>2907</v>
          </cell>
          <cell r="E1285">
            <v>77300</v>
          </cell>
          <cell r="F1285">
            <v>6442</v>
          </cell>
          <cell r="G1285">
            <v>6442</v>
          </cell>
          <cell r="H1285">
            <v>6442</v>
          </cell>
          <cell r="I1285">
            <v>6442</v>
          </cell>
          <cell r="J1285">
            <v>6442</v>
          </cell>
          <cell r="K1285">
            <v>6442</v>
          </cell>
          <cell r="L1285">
            <v>6442</v>
          </cell>
          <cell r="M1285">
            <v>6442</v>
          </cell>
          <cell r="N1285">
            <v>6442</v>
          </cell>
          <cell r="O1285">
            <v>6442</v>
          </cell>
          <cell r="P1285">
            <v>6442</v>
          </cell>
          <cell r="Q1285">
            <v>6438</v>
          </cell>
        </row>
        <row r="1286">
          <cell r="B1286" t="str">
            <v>30516033102</v>
          </cell>
          <cell r="C1286" t="str">
            <v>30516</v>
          </cell>
          <cell r="D1286">
            <v>3102</v>
          </cell>
          <cell r="E1286">
            <v>132800</v>
          </cell>
          <cell r="F1286">
            <v>11067</v>
          </cell>
          <cell r="G1286">
            <v>11067</v>
          </cell>
          <cell r="H1286">
            <v>11067</v>
          </cell>
          <cell r="I1286">
            <v>11067</v>
          </cell>
          <cell r="J1286">
            <v>11067</v>
          </cell>
          <cell r="K1286">
            <v>11067</v>
          </cell>
          <cell r="L1286">
            <v>11067</v>
          </cell>
          <cell r="M1286">
            <v>11067</v>
          </cell>
          <cell r="N1286">
            <v>11067</v>
          </cell>
          <cell r="O1286">
            <v>11067</v>
          </cell>
          <cell r="P1286">
            <v>11067</v>
          </cell>
          <cell r="Q1286">
            <v>11063</v>
          </cell>
        </row>
        <row r="1287">
          <cell r="B1287" t="str">
            <v>30516033103</v>
          </cell>
          <cell r="C1287" t="str">
            <v>30516</v>
          </cell>
          <cell r="D1287">
            <v>3103</v>
          </cell>
          <cell r="E1287">
            <v>26000</v>
          </cell>
          <cell r="F1287">
            <v>2167</v>
          </cell>
          <cell r="G1287">
            <v>2167</v>
          </cell>
          <cell r="H1287">
            <v>2167</v>
          </cell>
          <cell r="I1287">
            <v>2167</v>
          </cell>
          <cell r="J1287">
            <v>2167</v>
          </cell>
          <cell r="K1287">
            <v>2167</v>
          </cell>
          <cell r="L1287">
            <v>2167</v>
          </cell>
          <cell r="M1287">
            <v>2167</v>
          </cell>
          <cell r="N1287">
            <v>2167</v>
          </cell>
          <cell r="O1287">
            <v>2167</v>
          </cell>
          <cell r="P1287">
            <v>2167</v>
          </cell>
          <cell r="Q1287">
            <v>2163</v>
          </cell>
        </row>
        <row r="1288">
          <cell r="B1288" t="str">
            <v>30516033106</v>
          </cell>
          <cell r="C1288" t="str">
            <v>30516</v>
          </cell>
          <cell r="D1288">
            <v>3106</v>
          </cell>
          <cell r="E1288">
            <v>1200</v>
          </cell>
          <cell r="F1288">
            <v>100</v>
          </cell>
          <cell r="G1288">
            <v>100</v>
          </cell>
          <cell r="H1288">
            <v>100</v>
          </cell>
          <cell r="I1288">
            <v>100</v>
          </cell>
          <cell r="J1288">
            <v>100</v>
          </cell>
          <cell r="K1288">
            <v>100</v>
          </cell>
          <cell r="L1288">
            <v>100</v>
          </cell>
          <cell r="M1288">
            <v>100</v>
          </cell>
          <cell r="N1288">
            <v>100</v>
          </cell>
          <cell r="O1288">
            <v>100</v>
          </cell>
          <cell r="P1288">
            <v>100</v>
          </cell>
          <cell r="Q1288">
            <v>100</v>
          </cell>
        </row>
        <row r="1289">
          <cell r="B1289" t="str">
            <v>30516033302</v>
          </cell>
          <cell r="C1289" t="str">
            <v>30516</v>
          </cell>
          <cell r="D1289">
            <v>3302</v>
          </cell>
          <cell r="E1289">
            <v>114900</v>
          </cell>
          <cell r="F1289">
            <v>9575</v>
          </cell>
          <cell r="G1289">
            <v>9575</v>
          </cell>
          <cell r="H1289">
            <v>9575</v>
          </cell>
          <cell r="I1289">
            <v>9575</v>
          </cell>
          <cell r="J1289">
            <v>9575</v>
          </cell>
          <cell r="K1289">
            <v>9575</v>
          </cell>
          <cell r="L1289">
            <v>9575</v>
          </cell>
          <cell r="M1289">
            <v>9575</v>
          </cell>
          <cell r="N1289">
            <v>9575</v>
          </cell>
          <cell r="O1289">
            <v>9575</v>
          </cell>
          <cell r="P1289">
            <v>9575</v>
          </cell>
          <cell r="Q1289">
            <v>9575</v>
          </cell>
        </row>
        <row r="1290">
          <cell r="B1290" t="str">
            <v>30516033303</v>
          </cell>
          <cell r="C1290" t="str">
            <v>30516</v>
          </cell>
          <cell r="D1290">
            <v>3303</v>
          </cell>
          <cell r="E1290">
            <v>38400</v>
          </cell>
          <cell r="F1290">
            <v>3200</v>
          </cell>
          <cell r="G1290">
            <v>3200</v>
          </cell>
          <cell r="H1290">
            <v>3200</v>
          </cell>
          <cell r="I1290">
            <v>3200</v>
          </cell>
          <cell r="J1290">
            <v>3200</v>
          </cell>
          <cell r="K1290">
            <v>3200</v>
          </cell>
          <cell r="L1290">
            <v>3200</v>
          </cell>
          <cell r="M1290">
            <v>3200</v>
          </cell>
          <cell r="N1290">
            <v>3200</v>
          </cell>
          <cell r="O1290">
            <v>3200</v>
          </cell>
          <cell r="P1290">
            <v>3200</v>
          </cell>
          <cell r="Q1290">
            <v>3200</v>
          </cell>
        </row>
        <row r="1291">
          <cell r="B1291" t="str">
            <v>30600052306</v>
          </cell>
          <cell r="C1291" t="str">
            <v>30600</v>
          </cell>
          <cell r="D1291">
            <v>2306</v>
          </cell>
          <cell r="E1291">
            <v>97420</v>
          </cell>
          <cell r="F1291">
            <v>8118</v>
          </cell>
          <cell r="G1291">
            <v>8118</v>
          </cell>
          <cell r="H1291">
            <v>8118</v>
          </cell>
          <cell r="I1291">
            <v>8118</v>
          </cell>
          <cell r="J1291">
            <v>8118</v>
          </cell>
          <cell r="K1291">
            <v>8118</v>
          </cell>
          <cell r="L1291">
            <v>8118</v>
          </cell>
          <cell r="M1291">
            <v>8118</v>
          </cell>
          <cell r="N1291">
            <v>8118</v>
          </cell>
          <cell r="O1291">
            <v>8118</v>
          </cell>
          <cell r="P1291">
            <v>8118</v>
          </cell>
          <cell r="Q1291">
            <v>8122</v>
          </cell>
        </row>
        <row r="1292">
          <cell r="B1292" t="str">
            <v>30601052900</v>
          </cell>
          <cell r="C1292" t="str">
            <v>30601</v>
          </cell>
          <cell r="D1292">
            <v>2900</v>
          </cell>
          <cell r="E1292">
            <v>12800</v>
          </cell>
          <cell r="F1292">
            <v>1067</v>
          </cell>
          <cell r="G1292">
            <v>1067</v>
          </cell>
          <cell r="H1292">
            <v>1067</v>
          </cell>
          <cell r="I1292">
            <v>1067</v>
          </cell>
          <cell r="J1292">
            <v>1067</v>
          </cell>
          <cell r="K1292">
            <v>1067</v>
          </cell>
          <cell r="L1292">
            <v>1067</v>
          </cell>
          <cell r="M1292">
            <v>1067</v>
          </cell>
          <cell r="N1292">
            <v>1067</v>
          </cell>
          <cell r="O1292">
            <v>1067</v>
          </cell>
          <cell r="P1292">
            <v>1067</v>
          </cell>
          <cell r="Q1292">
            <v>1063</v>
          </cell>
        </row>
        <row r="1293">
          <cell r="B1293" t="str">
            <v>30601053101</v>
          </cell>
          <cell r="C1293" t="str">
            <v>30601</v>
          </cell>
          <cell r="D1293">
            <v>3101</v>
          </cell>
          <cell r="E1293">
            <v>15400</v>
          </cell>
          <cell r="F1293">
            <v>1283</v>
          </cell>
          <cell r="G1293">
            <v>1283</v>
          </cell>
          <cell r="H1293">
            <v>1283</v>
          </cell>
          <cell r="I1293">
            <v>1283</v>
          </cell>
          <cell r="J1293">
            <v>1283</v>
          </cell>
          <cell r="K1293">
            <v>1283</v>
          </cell>
          <cell r="L1293">
            <v>1283</v>
          </cell>
          <cell r="M1293">
            <v>1283</v>
          </cell>
          <cell r="N1293">
            <v>1283</v>
          </cell>
          <cell r="O1293">
            <v>1283</v>
          </cell>
          <cell r="P1293">
            <v>1283</v>
          </cell>
          <cell r="Q1293">
            <v>1287</v>
          </cell>
        </row>
        <row r="1294">
          <cell r="B1294" t="str">
            <v>30601053103</v>
          </cell>
          <cell r="C1294" t="str">
            <v>30601</v>
          </cell>
          <cell r="D1294">
            <v>3103</v>
          </cell>
          <cell r="E1294">
            <v>12800</v>
          </cell>
          <cell r="F1294">
            <v>1067</v>
          </cell>
          <cell r="G1294">
            <v>1067</v>
          </cell>
          <cell r="H1294">
            <v>1067</v>
          </cell>
          <cell r="I1294">
            <v>1067</v>
          </cell>
          <cell r="J1294">
            <v>1067</v>
          </cell>
          <cell r="K1294">
            <v>1067</v>
          </cell>
          <cell r="L1294">
            <v>1067</v>
          </cell>
          <cell r="M1294">
            <v>1067</v>
          </cell>
          <cell r="N1294">
            <v>1067</v>
          </cell>
          <cell r="O1294">
            <v>1067</v>
          </cell>
          <cell r="P1294">
            <v>1067</v>
          </cell>
          <cell r="Q1294">
            <v>1063</v>
          </cell>
        </row>
        <row r="1295">
          <cell r="B1295" t="str">
            <v>30601053302</v>
          </cell>
          <cell r="C1295" t="str">
            <v>30601</v>
          </cell>
          <cell r="D1295">
            <v>3302</v>
          </cell>
          <cell r="E1295">
            <v>15600</v>
          </cell>
          <cell r="F1295">
            <v>1300</v>
          </cell>
          <cell r="G1295">
            <v>1300</v>
          </cell>
          <cell r="H1295">
            <v>1300</v>
          </cell>
          <cell r="I1295">
            <v>1300</v>
          </cell>
          <cell r="J1295">
            <v>1300</v>
          </cell>
          <cell r="K1295">
            <v>1300</v>
          </cell>
          <cell r="L1295">
            <v>1300</v>
          </cell>
          <cell r="M1295">
            <v>1300</v>
          </cell>
          <cell r="N1295">
            <v>1300</v>
          </cell>
          <cell r="O1295">
            <v>1300</v>
          </cell>
          <cell r="P1295">
            <v>1300</v>
          </cell>
          <cell r="Q1295">
            <v>1300</v>
          </cell>
        </row>
        <row r="1296">
          <cell r="B1296" t="str">
            <v>30602052201</v>
          </cell>
          <cell r="C1296" t="str">
            <v>30602</v>
          </cell>
          <cell r="D1296">
            <v>2201</v>
          </cell>
          <cell r="E1296">
            <v>10200</v>
          </cell>
          <cell r="F1296">
            <v>850</v>
          </cell>
          <cell r="G1296">
            <v>850</v>
          </cell>
          <cell r="H1296">
            <v>850</v>
          </cell>
          <cell r="I1296">
            <v>850</v>
          </cell>
          <cell r="J1296">
            <v>850</v>
          </cell>
          <cell r="K1296">
            <v>850</v>
          </cell>
          <cell r="L1296">
            <v>850</v>
          </cell>
          <cell r="M1296">
            <v>850</v>
          </cell>
          <cell r="N1296">
            <v>850</v>
          </cell>
          <cell r="O1296">
            <v>850</v>
          </cell>
          <cell r="P1296">
            <v>850</v>
          </cell>
          <cell r="Q1296">
            <v>850</v>
          </cell>
        </row>
        <row r="1297">
          <cell r="B1297" t="str">
            <v>30602052207</v>
          </cell>
          <cell r="C1297" t="str">
            <v>30602</v>
          </cell>
          <cell r="D1297">
            <v>2207</v>
          </cell>
          <cell r="E1297">
            <v>91080</v>
          </cell>
          <cell r="F1297">
            <v>7590</v>
          </cell>
          <cell r="G1297">
            <v>7590</v>
          </cell>
          <cell r="H1297">
            <v>7590</v>
          </cell>
          <cell r="I1297">
            <v>7590</v>
          </cell>
          <cell r="J1297">
            <v>7590</v>
          </cell>
          <cell r="K1297">
            <v>7590</v>
          </cell>
          <cell r="L1297">
            <v>7590</v>
          </cell>
          <cell r="M1297">
            <v>7590</v>
          </cell>
          <cell r="N1297">
            <v>7590</v>
          </cell>
          <cell r="O1297">
            <v>7590</v>
          </cell>
          <cell r="P1297">
            <v>7590</v>
          </cell>
          <cell r="Q1297">
            <v>7590</v>
          </cell>
        </row>
        <row r="1298">
          <cell r="B1298" t="str">
            <v>30602052208</v>
          </cell>
          <cell r="C1298" t="str">
            <v>30602</v>
          </cell>
          <cell r="D1298">
            <v>2208</v>
          </cell>
          <cell r="E1298">
            <v>31838</v>
          </cell>
          <cell r="F1298">
            <v>2653</v>
          </cell>
          <cell r="G1298">
            <v>2653</v>
          </cell>
          <cell r="H1298">
            <v>2653</v>
          </cell>
          <cell r="I1298">
            <v>2653</v>
          </cell>
          <cell r="J1298">
            <v>2653</v>
          </cell>
          <cell r="K1298">
            <v>2653</v>
          </cell>
          <cell r="L1298">
            <v>2653</v>
          </cell>
          <cell r="M1298">
            <v>2653</v>
          </cell>
          <cell r="N1298">
            <v>2653</v>
          </cell>
          <cell r="O1298">
            <v>2653</v>
          </cell>
          <cell r="P1298">
            <v>2653</v>
          </cell>
          <cell r="Q1298">
            <v>2655</v>
          </cell>
        </row>
        <row r="1299">
          <cell r="B1299" t="str">
            <v>30602052701</v>
          </cell>
          <cell r="C1299" t="str">
            <v>30602</v>
          </cell>
          <cell r="D1299">
            <v>2701</v>
          </cell>
          <cell r="E1299">
            <v>187400</v>
          </cell>
          <cell r="F1299">
            <v>15617</v>
          </cell>
          <cell r="G1299">
            <v>15617</v>
          </cell>
          <cell r="H1299">
            <v>15617</v>
          </cell>
          <cell r="I1299">
            <v>15617</v>
          </cell>
          <cell r="J1299">
            <v>15617</v>
          </cell>
          <cell r="K1299">
            <v>15617</v>
          </cell>
          <cell r="L1299">
            <v>15617</v>
          </cell>
          <cell r="M1299">
            <v>15617</v>
          </cell>
          <cell r="N1299">
            <v>15617</v>
          </cell>
          <cell r="O1299">
            <v>15617</v>
          </cell>
          <cell r="P1299">
            <v>15617</v>
          </cell>
          <cell r="Q1299">
            <v>15613</v>
          </cell>
        </row>
        <row r="1300">
          <cell r="B1300" t="str">
            <v>30602052702</v>
          </cell>
          <cell r="C1300" t="str">
            <v>30602</v>
          </cell>
          <cell r="D1300">
            <v>2702</v>
          </cell>
          <cell r="E1300">
            <v>6000</v>
          </cell>
          <cell r="F1300">
            <v>500</v>
          </cell>
          <cell r="G1300">
            <v>500</v>
          </cell>
          <cell r="H1300">
            <v>500</v>
          </cell>
          <cell r="I1300">
            <v>500</v>
          </cell>
          <cell r="J1300">
            <v>500</v>
          </cell>
          <cell r="K1300">
            <v>500</v>
          </cell>
          <cell r="L1300">
            <v>500</v>
          </cell>
          <cell r="M1300">
            <v>500</v>
          </cell>
          <cell r="N1300">
            <v>500</v>
          </cell>
          <cell r="O1300">
            <v>500</v>
          </cell>
          <cell r="P1300">
            <v>500</v>
          </cell>
          <cell r="Q1300">
            <v>500</v>
          </cell>
        </row>
        <row r="1301">
          <cell r="B1301" t="str">
            <v>30602052900</v>
          </cell>
          <cell r="C1301" t="str">
            <v>30602</v>
          </cell>
          <cell r="D1301">
            <v>2900</v>
          </cell>
          <cell r="E1301">
            <v>78800</v>
          </cell>
          <cell r="F1301">
            <v>6567</v>
          </cell>
          <cell r="G1301">
            <v>6567</v>
          </cell>
          <cell r="H1301">
            <v>6567</v>
          </cell>
          <cell r="I1301">
            <v>6567</v>
          </cell>
          <cell r="J1301">
            <v>6567</v>
          </cell>
          <cell r="K1301">
            <v>6567</v>
          </cell>
          <cell r="L1301">
            <v>6567</v>
          </cell>
          <cell r="M1301">
            <v>6567</v>
          </cell>
          <cell r="N1301">
            <v>6567</v>
          </cell>
          <cell r="O1301">
            <v>6567</v>
          </cell>
          <cell r="P1301">
            <v>6567</v>
          </cell>
          <cell r="Q1301">
            <v>6563</v>
          </cell>
        </row>
        <row r="1302">
          <cell r="B1302" t="str">
            <v>30602052907</v>
          </cell>
          <cell r="C1302" t="str">
            <v>30602</v>
          </cell>
          <cell r="D1302">
            <v>2907</v>
          </cell>
          <cell r="E1302">
            <v>34600</v>
          </cell>
          <cell r="F1302">
            <v>2883</v>
          </cell>
          <cell r="G1302">
            <v>2883</v>
          </cell>
          <cell r="H1302">
            <v>2883</v>
          </cell>
          <cell r="I1302">
            <v>2883</v>
          </cell>
          <cell r="J1302">
            <v>2883</v>
          </cell>
          <cell r="K1302">
            <v>2883</v>
          </cell>
          <cell r="L1302">
            <v>2883</v>
          </cell>
          <cell r="M1302">
            <v>2883</v>
          </cell>
          <cell r="N1302">
            <v>2883</v>
          </cell>
          <cell r="O1302">
            <v>2883</v>
          </cell>
          <cell r="P1302">
            <v>2883</v>
          </cell>
          <cell r="Q1302">
            <v>2887</v>
          </cell>
        </row>
        <row r="1303">
          <cell r="B1303" t="str">
            <v>30602052908</v>
          </cell>
          <cell r="C1303" t="str">
            <v>30602</v>
          </cell>
          <cell r="D1303">
            <v>2908</v>
          </cell>
          <cell r="E1303">
            <v>8300</v>
          </cell>
          <cell r="F1303">
            <v>692</v>
          </cell>
          <cell r="G1303">
            <v>692</v>
          </cell>
          <cell r="H1303">
            <v>692</v>
          </cell>
          <cell r="I1303">
            <v>692</v>
          </cell>
          <cell r="J1303">
            <v>692</v>
          </cell>
          <cell r="K1303">
            <v>692</v>
          </cell>
          <cell r="L1303">
            <v>692</v>
          </cell>
          <cell r="M1303">
            <v>692</v>
          </cell>
          <cell r="N1303">
            <v>692</v>
          </cell>
          <cell r="O1303">
            <v>692</v>
          </cell>
          <cell r="P1303">
            <v>692</v>
          </cell>
          <cell r="Q1303">
            <v>688</v>
          </cell>
        </row>
        <row r="1304">
          <cell r="B1304" t="str">
            <v>30602053101</v>
          </cell>
          <cell r="C1304" t="str">
            <v>30602</v>
          </cell>
          <cell r="D1304">
            <v>3101</v>
          </cell>
          <cell r="E1304">
            <v>64200</v>
          </cell>
          <cell r="F1304">
            <v>5350</v>
          </cell>
          <cell r="G1304">
            <v>5350</v>
          </cell>
          <cell r="H1304">
            <v>5350</v>
          </cell>
          <cell r="I1304">
            <v>5350</v>
          </cell>
          <cell r="J1304">
            <v>5350</v>
          </cell>
          <cell r="K1304">
            <v>5350</v>
          </cell>
          <cell r="L1304">
            <v>5350</v>
          </cell>
          <cell r="M1304">
            <v>5350</v>
          </cell>
          <cell r="N1304">
            <v>5350</v>
          </cell>
          <cell r="O1304">
            <v>5350</v>
          </cell>
          <cell r="P1304">
            <v>5350</v>
          </cell>
          <cell r="Q1304">
            <v>5350</v>
          </cell>
        </row>
        <row r="1305">
          <cell r="B1305" t="str">
            <v>30602053103</v>
          </cell>
          <cell r="C1305" t="str">
            <v>30602</v>
          </cell>
          <cell r="D1305">
            <v>3103</v>
          </cell>
          <cell r="E1305">
            <v>7900</v>
          </cell>
          <cell r="F1305">
            <v>658</v>
          </cell>
          <cell r="G1305">
            <v>658</v>
          </cell>
          <cell r="H1305">
            <v>658</v>
          </cell>
          <cell r="I1305">
            <v>658</v>
          </cell>
          <cell r="J1305">
            <v>658</v>
          </cell>
          <cell r="K1305">
            <v>658</v>
          </cell>
          <cell r="L1305">
            <v>658</v>
          </cell>
          <cell r="M1305">
            <v>658</v>
          </cell>
          <cell r="N1305">
            <v>658</v>
          </cell>
          <cell r="O1305">
            <v>658</v>
          </cell>
          <cell r="P1305">
            <v>658</v>
          </cell>
          <cell r="Q1305">
            <v>662</v>
          </cell>
        </row>
        <row r="1306">
          <cell r="B1306" t="str">
            <v>30602053106</v>
          </cell>
          <cell r="C1306" t="str">
            <v>30602</v>
          </cell>
          <cell r="D1306">
            <v>3106</v>
          </cell>
          <cell r="E1306">
            <v>44800</v>
          </cell>
          <cell r="F1306">
            <v>3733</v>
          </cell>
          <cell r="G1306">
            <v>3733</v>
          </cell>
          <cell r="H1306">
            <v>3733</v>
          </cell>
          <cell r="I1306">
            <v>3733</v>
          </cell>
          <cell r="J1306">
            <v>3733</v>
          </cell>
          <cell r="K1306">
            <v>3733</v>
          </cell>
          <cell r="L1306">
            <v>3733</v>
          </cell>
          <cell r="M1306">
            <v>3733</v>
          </cell>
          <cell r="N1306">
            <v>3733</v>
          </cell>
          <cell r="O1306">
            <v>3733</v>
          </cell>
          <cell r="P1306">
            <v>3733</v>
          </cell>
          <cell r="Q1306">
            <v>3737</v>
          </cell>
        </row>
        <row r="1307">
          <cell r="B1307" t="str">
            <v>30602053302</v>
          </cell>
          <cell r="C1307" t="str">
            <v>30602</v>
          </cell>
          <cell r="D1307">
            <v>3302</v>
          </cell>
          <cell r="E1307">
            <v>202100</v>
          </cell>
          <cell r="F1307">
            <v>16842</v>
          </cell>
          <cell r="G1307">
            <v>16842</v>
          </cell>
          <cell r="H1307">
            <v>16842</v>
          </cell>
          <cell r="I1307">
            <v>16842</v>
          </cell>
          <cell r="J1307">
            <v>16842</v>
          </cell>
          <cell r="K1307">
            <v>16842</v>
          </cell>
          <cell r="L1307">
            <v>16842</v>
          </cell>
          <cell r="M1307">
            <v>16842</v>
          </cell>
          <cell r="N1307">
            <v>16842</v>
          </cell>
          <cell r="O1307">
            <v>16842</v>
          </cell>
          <cell r="P1307">
            <v>16842</v>
          </cell>
          <cell r="Q1307">
            <v>16838</v>
          </cell>
        </row>
        <row r="1308">
          <cell r="B1308" t="str">
            <v>30602053303</v>
          </cell>
          <cell r="C1308" t="str">
            <v>30602</v>
          </cell>
          <cell r="D1308">
            <v>3303</v>
          </cell>
          <cell r="E1308">
            <v>7200</v>
          </cell>
          <cell r="F1308">
            <v>600</v>
          </cell>
          <cell r="G1308">
            <v>600</v>
          </cell>
          <cell r="H1308">
            <v>600</v>
          </cell>
          <cell r="I1308">
            <v>600</v>
          </cell>
          <cell r="J1308">
            <v>600</v>
          </cell>
          <cell r="K1308">
            <v>600</v>
          </cell>
          <cell r="L1308">
            <v>600</v>
          </cell>
          <cell r="M1308">
            <v>600</v>
          </cell>
          <cell r="N1308">
            <v>600</v>
          </cell>
          <cell r="O1308">
            <v>600</v>
          </cell>
          <cell r="P1308">
            <v>600</v>
          </cell>
          <cell r="Q1308">
            <v>600</v>
          </cell>
        </row>
        <row r="1309">
          <cell r="B1309" t="str">
            <v>30603053101</v>
          </cell>
          <cell r="C1309" t="str">
            <v>30603</v>
          </cell>
          <cell r="D1309">
            <v>3101</v>
          </cell>
          <cell r="E1309">
            <v>4700</v>
          </cell>
          <cell r="F1309">
            <v>392</v>
          </cell>
          <cell r="G1309">
            <v>392</v>
          </cell>
          <cell r="H1309">
            <v>392</v>
          </cell>
          <cell r="I1309">
            <v>392</v>
          </cell>
          <cell r="J1309">
            <v>392</v>
          </cell>
          <cell r="K1309">
            <v>392</v>
          </cell>
          <cell r="L1309">
            <v>392</v>
          </cell>
          <cell r="M1309">
            <v>392</v>
          </cell>
          <cell r="N1309">
            <v>392</v>
          </cell>
          <cell r="O1309">
            <v>392</v>
          </cell>
          <cell r="P1309">
            <v>392</v>
          </cell>
          <cell r="Q1309">
            <v>388</v>
          </cell>
        </row>
        <row r="1310">
          <cell r="B1310" t="str">
            <v>30603053302</v>
          </cell>
          <cell r="C1310" t="str">
            <v>30603</v>
          </cell>
          <cell r="D1310">
            <v>3302</v>
          </cell>
          <cell r="E1310">
            <v>7100</v>
          </cell>
          <cell r="F1310">
            <v>592</v>
          </cell>
          <cell r="G1310">
            <v>592</v>
          </cell>
          <cell r="H1310">
            <v>592</v>
          </cell>
          <cell r="I1310">
            <v>592</v>
          </cell>
          <cell r="J1310">
            <v>592</v>
          </cell>
          <cell r="K1310">
            <v>592</v>
          </cell>
          <cell r="L1310">
            <v>592</v>
          </cell>
          <cell r="M1310">
            <v>592</v>
          </cell>
          <cell r="N1310">
            <v>592</v>
          </cell>
          <cell r="O1310">
            <v>592</v>
          </cell>
          <cell r="P1310">
            <v>592</v>
          </cell>
          <cell r="Q1310">
            <v>588</v>
          </cell>
        </row>
        <row r="1311">
          <cell r="B1311" t="str">
            <v>30604052900</v>
          </cell>
          <cell r="C1311" t="str">
            <v>30604</v>
          </cell>
          <cell r="D1311">
            <v>2900</v>
          </cell>
          <cell r="E1311">
            <v>12800</v>
          </cell>
          <cell r="F1311">
            <v>1067</v>
          </cell>
          <cell r="G1311">
            <v>1067</v>
          </cell>
          <cell r="H1311">
            <v>1067</v>
          </cell>
          <cell r="I1311">
            <v>1067</v>
          </cell>
          <cell r="J1311">
            <v>1067</v>
          </cell>
          <cell r="K1311">
            <v>1067</v>
          </cell>
          <cell r="L1311">
            <v>1067</v>
          </cell>
          <cell r="M1311">
            <v>1067</v>
          </cell>
          <cell r="N1311">
            <v>1067</v>
          </cell>
          <cell r="O1311">
            <v>1067</v>
          </cell>
          <cell r="P1311">
            <v>1067</v>
          </cell>
          <cell r="Q1311">
            <v>1063</v>
          </cell>
        </row>
        <row r="1312">
          <cell r="B1312" t="str">
            <v>30604053101</v>
          </cell>
          <cell r="C1312" t="str">
            <v>30604</v>
          </cell>
          <cell r="D1312">
            <v>3101</v>
          </cell>
          <cell r="E1312">
            <v>15400</v>
          </cell>
          <cell r="F1312">
            <v>1283</v>
          </cell>
          <cell r="G1312">
            <v>1283</v>
          </cell>
          <cell r="H1312">
            <v>1283</v>
          </cell>
          <cell r="I1312">
            <v>1283</v>
          </cell>
          <cell r="J1312">
            <v>1283</v>
          </cell>
          <cell r="K1312">
            <v>1283</v>
          </cell>
          <cell r="L1312">
            <v>1283</v>
          </cell>
          <cell r="M1312">
            <v>1283</v>
          </cell>
          <cell r="N1312">
            <v>1283</v>
          </cell>
          <cell r="O1312">
            <v>1283</v>
          </cell>
          <cell r="P1312">
            <v>1283</v>
          </cell>
          <cell r="Q1312">
            <v>1287</v>
          </cell>
        </row>
        <row r="1313">
          <cell r="B1313" t="str">
            <v>30604053103</v>
          </cell>
          <cell r="C1313" t="str">
            <v>30604</v>
          </cell>
          <cell r="D1313">
            <v>3103</v>
          </cell>
          <cell r="E1313">
            <v>12800</v>
          </cell>
          <cell r="F1313">
            <v>1067</v>
          </cell>
          <cell r="G1313">
            <v>1067</v>
          </cell>
          <cell r="H1313">
            <v>1067</v>
          </cell>
          <cell r="I1313">
            <v>1067</v>
          </cell>
          <cell r="J1313">
            <v>1067</v>
          </cell>
          <cell r="K1313">
            <v>1067</v>
          </cell>
          <cell r="L1313">
            <v>1067</v>
          </cell>
          <cell r="M1313">
            <v>1067</v>
          </cell>
          <cell r="N1313">
            <v>1067</v>
          </cell>
          <cell r="O1313">
            <v>1067</v>
          </cell>
          <cell r="P1313">
            <v>1067</v>
          </cell>
          <cell r="Q1313">
            <v>1063</v>
          </cell>
        </row>
        <row r="1314">
          <cell r="B1314" t="str">
            <v>30604053302</v>
          </cell>
          <cell r="C1314" t="str">
            <v>30604</v>
          </cell>
          <cell r="D1314">
            <v>3302</v>
          </cell>
          <cell r="E1314">
            <v>15600</v>
          </cell>
          <cell r="F1314">
            <v>1300</v>
          </cell>
          <cell r="G1314">
            <v>1300</v>
          </cell>
          <cell r="H1314">
            <v>1300</v>
          </cell>
          <cell r="I1314">
            <v>1300</v>
          </cell>
          <cell r="J1314">
            <v>1300</v>
          </cell>
          <cell r="K1314">
            <v>1300</v>
          </cell>
          <cell r="L1314">
            <v>1300</v>
          </cell>
          <cell r="M1314">
            <v>1300</v>
          </cell>
          <cell r="N1314">
            <v>1300</v>
          </cell>
          <cell r="O1314">
            <v>1300</v>
          </cell>
          <cell r="P1314">
            <v>1300</v>
          </cell>
          <cell r="Q1314">
            <v>1300</v>
          </cell>
        </row>
        <row r="1315">
          <cell r="B1315" t="str">
            <v>30605052900</v>
          </cell>
          <cell r="C1315" t="str">
            <v>30605</v>
          </cell>
          <cell r="D1315">
            <v>2900</v>
          </cell>
          <cell r="E1315">
            <v>12800</v>
          </cell>
          <cell r="F1315">
            <v>1067</v>
          </cell>
          <cell r="G1315">
            <v>1067</v>
          </cell>
          <cell r="H1315">
            <v>1067</v>
          </cell>
          <cell r="I1315">
            <v>1067</v>
          </cell>
          <cell r="J1315">
            <v>1067</v>
          </cell>
          <cell r="K1315">
            <v>1067</v>
          </cell>
          <cell r="L1315">
            <v>1067</v>
          </cell>
          <cell r="M1315">
            <v>1067</v>
          </cell>
          <cell r="N1315">
            <v>1067</v>
          </cell>
          <cell r="O1315">
            <v>1067</v>
          </cell>
          <cell r="P1315">
            <v>1067</v>
          </cell>
          <cell r="Q1315">
            <v>1063</v>
          </cell>
        </row>
        <row r="1316">
          <cell r="B1316" t="str">
            <v>30605053101</v>
          </cell>
          <cell r="C1316" t="str">
            <v>30605</v>
          </cell>
          <cell r="D1316">
            <v>3101</v>
          </cell>
          <cell r="E1316">
            <v>15400</v>
          </cell>
          <cell r="F1316">
            <v>1283</v>
          </cell>
          <cell r="G1316">
            <v>1283</v>
          </cell>
          <cell r="H1316">
            <v>1283</v>
          </cell>
          <cell r="I1316">
            <v>1283</v>
          </cell>
          <cell r="J1316">
            <v>1283</v>
          </cell>
          <cell r="K1316">
            <v>1283</v>
          </cell>
          <cell r="L1316">
            <v>1283</v>
          </cell>
          <cell r="M1316">
            <v>1283</v>
          </cell>
          <cell r="N1316">
            <v>1283</v>
          </cell>
          <cell r="O1316">
            <v>1283</v>
          </cell>
          <cell r="P1316">
            <v>1283</v>
          </cell>
          <cell r="Q1316">
            <v>1287</v>
          </cell>
        </row>
        <row r="1317">
          <cell r="B1317" t="str">
            <v>30605053103</v>
          </cell>
          <cell r="C1317" t="str">
            <v>30605</v>
          </cell>
          <cell r="D1317">
            <v>3103</v>
          </cell>
          <cell r="E1317">
            <v>12800</v>
          </cell>
          <cell r="F1317">
            <v>1067</v>
          </cell>
          <cell r="G1317">
            <v>1067</v>
          </cell>
          <cell r="H1317">
            <v>1067</v>
          </cell>
          <cell r="I1317">
            <v>1067</v>
          </cell>
          <cell r="J1317">
            <v>1067</v>
          </cell>
          <cell r="K1317">
            <v>1067</v>
          </cell>
          <cell r="L1317">
            <v>1067</v>
          </cell>
          <cell r="M1317">
            <v>1067</v>
          </cell>
          <cell r="N1317">
            <v>1067</v>
          </cell>
          <cell r="O1317">
            <v>1067</v>
          </cell>
          <cell r="P1317">
            <v>1067</v>
          </cell>
          <cell r="Q1317">
            <v>1063</v>
          </cell>
        </row>
        <row r="1318">
          <cell r="B1318" t="str">
            <v>30605053302</v>
          </cell>
          <cell r="C1318" t="str">
            <v>30605</v>
          </cell>
          <cell r="D1318">
            <v>3302</v>
          </cell>
          <cell r="E1318">
            <v>15600</v>
          </cell>
          <cell r="F1318">
            <v>1300</v>
          </cell>
          <cell r="G1318">
            <v>1300</v>
          </cell>
          <cell r="H1318">
            <v>1300</v>
          </cell>
          <cell r="I1318">
            <v>1300</v>
          </cell>
          <cell r="J1318">
            <v>1300</v>
          </cell>
          <cell r="K1318">
            <v>1300</v>
          </cell>
          <cell r="L1318">
            <v>1300</v>
          </cell>
          <cell r="M1318">
            <v>1300</v>
          </cell>
          <cell r="N1318">
            <v>1300</v>
          </cell>
          <cell r="O1318">
            <v>1300</v>
          </cell>
          <cell r="P1318">
            <v>1300</v>
          </cell>
          <cell r="Q1318">
            <v>1300</v>
          </cell>
        </row>
        <row r="1319">
          <cell r="B1319" t="str">
            <v>30606052900</v>
          </cell>
          <cell r="C1319" t="str">
            <v>30606</v>
          </cell>
          <cell r="D1319">
            <v>2900</v>
          </cell>
          <cell r="E1319">
            <v>2800</v>
          </cell>
          <cell r="F1319">
            <v>233</v>
          </cell>
          <cell r="G1319">
            <v>233</v>
          </cell>
          <cell r="H1319">
            <v>233</v>
          </cell>
          <cell r="I1319">
            <v>233</v>
          </cell>
          <cell r="J1319">
            <v>233</v>
          </cell>
          <cell r="K1319">
            <v>233</v>
          </cell>
          <cell r="L1319">
            <v>233</v>
          </cell>
          <cell r="M1319">
            <v>233</v>
          </cell>
          <cell r="N1319">
            <v>233</v>
          </cell>
          <cell r="O1319">
            <v>233</v>
          </cell>
          <cell r="P1319">
            <v>233</v>
          </cell>
          <cell r="Q1319">
            <v>237</v>
          </cell>
        </row>
        <row r="1320">
          <cell r="B1320" t="str">
            <v>30606053101</v>
          </cell>
          <cell r="C1320" t="str">
            <v>30606</v>
          </cell>
          <cell r="D1320">
            <v>3101</v>
          </cell>
          <cell r="E1320">
            <v>25400</v>
          </cell>
          <cell r="F1320">
            <v>2117</v>
          </cell>
          <cell r="G1320">
            <v>2117</v>
          </cell>
          <cell r="H1320">
            <v>2117</v>
          </cell>
          <cell r="I1320">
            <v>2117</v>
          </cell>
          <cell r="J1320">
            <v>2117</v>
          </cell>
          <cell r="K1320">
            <v>2117</v>
          </cell>
          <cell r="L1320">
            <v>2117</v>
          </cell>
          <cell r="M1320">
            <v>2117</v>
          </cell>
          <cell r="N1320">
            <v>2117</v>
          </cell>
          <cell r="O1320">
            <v>2117</v>
          </cell>
          <cell r="P1320">
            <v>2117</v>
          </cell>
          <cell r="Q1320">
            <v>2113</v>
          </cell>
        </row>
        <row r="1321">
          <cell r="B1321" t="str">
            <v>30606053103</v>
          </cell>
          <cell r="C1321" t="str">
            <v>30606</v>
          </cell>
          <cell r="D1321">
            <v>3103</v>
          </cell>
          <cell r="E1321">
            <v>12800</v>
          </cell>
          <cell r="F1321">
            <v>1067</v>
          </cell>
          <cell r="G1321">
            <v>1067</v>
          </cell>
          <cell r="H1321">
            <v>1067</v>
          </cell>
          <cell r="I1321">
            <v>1067</v>
          </cell>
          <cell r="J1321">
            <v>1067</v>
          </cell>
          <cell r="K1321">
            <v>1067</v>
          </cell>
          <cell r="L1321">
            <v>1067</v>
          </cell>
          <cell r="M1321">
            <v>1067</v>
          </cell>
          <cell r="N1321">
            <v>1067</v>
          </cell>
          <cell r="O1321">
            <v>1067</v>
          </cell>
          <cell r="P1321">
            <v>1067</v>
          </cell>
          <cell r="Q1321">
            <v>1063</v>
          </cell>
        </row>
        <row r="1322">
          <cell r="B1322" t="str">
            <v>30606053302</v>
          </cell>
          <cell r="C1322" t="str">
            <v>30606</v>
          </cell>
          <cell r="D1322">
            <v>3302</v>
          </cell>
          <cell r="E1322">
            <v>15600</v>
          </cell>
          <cell r="F1322">
            <v>1300</v>
          </cell>
          <cell r="G1322">
            <v>1300</v>
          </cell>
          <cell r="H1322">
            <v>1300</v>
          </cell>
          <cell r="I1322">
            <v>1300</v>
          </cell>
          <cell r="J1322">
            <v>1300</v>
          </cell>
          <cell r="K1322">
            <v>1300</v>
          </cell>
          <cell r="L1322">
            <v>1300</v>
          </cell>
          <cell r="M1322">
            <v>1300</v>
          </cell>
          <cell r="N1322">
            <v>1300</v>
          </cell>
          <cell r="O1322">
            <v>1300</v>
          </cell>
          <cell r="P1322">
            <v>1300</v>
          </cell>
          <cell r="Q1322">
            <v>1300</v>
          </cell>
        </row>
        <row r="1323">
          <cell r="B1323" t="str">
            <v>30607052900</v>
          </cell>
          <cell r="C1323" t="str">
            <v>30607</v>
          </cell>
          <cell r="D1323">
            <v>2900</v>
          </cell>
          <cell r="E1323">
            <v>12800</v>
          </cell>
          <cell r="F1323">
            <v>1067</v>
          </cell>
          <cell r="G1323">
            <v>1067</v>
          </cell>
          <cell r="H1323">
            <v>1067</v>
          </cell>
          <cell r="I1323">
            <v>1067</v>
          </cell>
          <cell r="J1323">
            <v>1067</v>
          </cell>
          <cell r="K1323">
            <v>1067</v>
          </cell>
          <cell r="L1323">
            <v>1067</v>
          </cell>
          <cell r="M1323">
            <v>1067</v>
          </cell>
          <cell r="N1323">
            <v>1067</v>
          </cell>
          <cell r="O1323">
            <v>1067</v>
          </cell>
          <cell r="P1323">
            <v>1067</v>
          </cell>
          <cell r="Q1323">
            <v>1063</v>
          </cell>
        </row>
        <row r="1324">
          <cell r="B1324" t="str">
            <v>30607053101</v>
          </cell>
          <cell r="C1324" t="str">
            <v>30607</v>
          </cell>
          <cell r="D1324">
            <v>3101</v>
          </cell>
          <cell r="E1324">
            <v>15400</v>
          </cell>
          <cell r="F1324">
            <v>1283</v>
          </cell>
          <cell r="G1324">
            <v>1283</v>
          </cell>
          <cell r="H1324">
            <v>1283</v>
          </cell>
          <cell r="I1324">
            <v>1283</v>
          </cell>
          <cell r="J1324">
            <v>1283</v>
          </cell>
          <cell r="K1324">
            <v>1283</v>
          </cell>
          <cell r="L1324">
            <v>1283</v>
          </cell>
          <cell r="M1324">
            <v>1283</v>
          </cell>
          <cell r="N1324">
            <v>1283</v>
          </cell>
          <cell r="O1324">
            <v>1283</v>
          </cell>
          <cell r="P1324">
            <v>1283</v>
          </cell>
          <cell r="Q1324">
            <v>1287</v>
          </cell>
        </row>
        <row r="1325">
          <cell r="B1325" t="str">
            <v>30607053103</v>
          </cell>
          <cell r="C1325" t="str">
            <v>30607</v>
          </cell>
          <cell r="D1325">
            <v>3103</v>
          </cell>
          <cell r="E1325">
            <v>12800</v>
          </cell>
          <cell r="F1325">
            <v>1067</v>
          </cell>
          <cell r="G1325">
            <v>1067</v>
          </cell>
          <cell r="H1325">
            <v>1067</v>
          </cell>
          <cell r="I1325">
            <v>1067</v>
          </cell>
          <cell r="J1325">
            <v>1067</v>
          </cell>
          <cell r="K1325">
            <v>1067</v>
          </cell>
          <cell r="L1325">
            <v>1067</v>
          </cell>
          <cell r="M1325">
            <v>1067</v>
          </cell>
          <cell r="N1325">
            <v>1067</v>
          </cell>
          <cell r="O1325">
            <v>1067</v>
          </cell>
          <cell r="P1325">
            <v>1067</v>
          </cell>
          <cell r="Q1325">
            <v>1063</v>
          </cell>
        </row>
        <row r="1326">
          <cell r="B1326" t="str">
            <v>30607053302</v>
          </cell>
          <cell r="C1326" t="str">
            <v>30607</v>
          </cell>
          <cell r="D1326">
            <v>3302</v>
          </cell>
          <cell r="E1326">
            <v>15600</v>
          </cell>
          <cell r="F1326">
            <v>1300</v>
          </cell>
          <cell r="G1326">
            <v>1300</v>
          </cell>
          <cell r="H1326">
            <v>1300</v>
          </cell>
          <cell r="I1326">
            <v>1300</v>
          </cell>
          <cell r="J1326">
            <v>1300</v>
          </cell>
          <cell r="K1326">
            <v>1300</v>
          </cell>
          <cell r="L1326">
            <v>1300</v>
          </cell>
          <cell r="M1326">
            <v>1300</v>
          </cell>
          <cell r="N1326">
            <v>1300</v>
          </cell>
          <cell r="O1326">
            <v>1300</v>
          </cell>
          <cell r="P1326">
            <v>1300</v>
          </cell>
          <cell r="Q1326">
            <v>1300</v>
          </cell>
        </row>
        <row r="1327">
          <cell r="B1327" t="str">
            <v>30608052103</v>
          </cell>
          <cell r="C1327" t="str">
            <v>30608</v>
          </cell>
          <cell r="D1327">
            <v>2103</v>
          </cell>
          <cell r="E1327">
            <v>162000</v>
          </cell>
          <cell r="F1327">
            <v>13500</v>
          </cell>
          <cell r="G1327">
            <v>13500</v>
          </cell>
          <cell r="H1327">
            <v>13500</v>
          </cell>
          <cell r="I1327">
            <v>13500</v>
          </cell>
          <cell r="J1327">
            <v>13500</v>
          </cell>
          <cell r="K1327">
            <v>13500</v>
          </cell>
          <cell r="L1327">
            <v>13500</v>
          </cell>
          <cell r="M1327">
            <v>13500</v>
          </cell>
          <cell r="N1327">
            <v>13500</v>
          </cell>
          <cell r="O1327">
            <v>13500</v>
          </cell>
          <cell r="P1327">
            <v>13500</v>
          </cell>
          <cell r="Q1327">
            <v>13500</v>
          </cell>
        </row>
        <row r="1328">
          <cell r="B1328" t="str">
            <v>30608052306</v>
          </cell>
          <cell r="C1328" t="str">
            <v>30608</v>
          </cell>
          <cell r="D1328">
            <v>2306</v>
          </cell>
          <cell r="E1328">
            <v>3185333</v>
          </cell>
          <cell r="F1328">
            <v>265444</v>
          </cell>
          <cell r="G1328">
            <v>265444</v>
          </cell>
          <cell r="H1328">
            <v>265444</v>
          </cell>
          <cell r="I1328">
            <v>265444</v>
          </cell>
          <cell r="J1328">
            <v>265444</v>
          </cell>
          <cell r="K1328">
            <v>265444</v>
          </cell>
          <cell r="L1328">
            <v>265444</v>
          </cell>
          <cell r="M1328">
            <v>265444</v>
          </cell>
          <cell r="N1328">
            <v>265444</v>
          </cell>
          <cell r="O1328">
            <v>265444</v>
          </cell>
          <cell r="P1328">
            <v>265444</v>
          </cell>
          <cell r="Q1328">
            <v>265449</v>
          </cell>
        </row>
        <row r="1329">
          <cell r="B1329" t="str">
            <v>30608053101</v>
          </cell>
          <cell r="C1329" t="str">
            <v>30608</v>
          </cell>
          <cell r="D1329">
            <v>3101</v>
          </cell>
          <cell r="E1329">
            <v>211900</v>
          </cell>
          <cell r="F1329">
            <v>17658</v>
          </cell>
          <cell r="G1329">
            <v>17658</v>
          </cell>
          <cell r="H1329">
            <v>17658</v>
          </cell>
          <cell r="I1329">
            <v>17658</v>
          </cell>
          <cell r="J1329">
            <v>17658</v>
          </cell>
          <cell r="K1329">
            <v>17658</v>
          </cell>
          <cell r="L1329">
            <v>17658</v>
          </cell>
          <cell r="M1329">
            <v>17658</v>
          </cell>
          <cell r="N1329">
            <v>17658</v>
          </cell>
          <cell r="O1329">
            <v>17658</v>
          </cell>
          <cell r="P1329">
            <v>17658</v>
          </cell>
          <cell r="Q1329">
            <v>17662</v>
          </cell>
        </row>
        <row r="1330">
          <cell r="B1330" t="str">
            <v>30608053103</v>
          </cell>
          <cell r="C1330" t="str">
            <v>30608</v>
          </cell>
          <cell r="D1330">
            <v>3103</v>
          </cell>
          <cell r="E1330">
            <v>14100</v>
          </cell>
          <cell r="F1330">
            <v>1175</v>
          </cell>
          <cell r="G1330">
            <v>1175</v>
          </cell>
          <cell r="H1330">
            <v>1175</v>
          </cell>
          <cell r="I1330">
            <v>1175</v>
          </cell>
          <cell r="J1330">
            <v>1175</v>
          </cell>
          <cell r="K1330">
            <v>1175</v>
          </cell>
          <cell r="L1330">
            <v>1175</v>
          </cell>
          <cell r="M1330">
            <v>1175</v>
          </cell>
          <cell r="N1330">
            <v>1175</v>
          </cell>
          <cell r="O1330">
            <v>1175</v>
          </cell>
          <cell r="P1330">
            <v>1175</v>
          </cell>
          <cell r="Q1330">
            <v>1175</v>
          </cell>
        </row>
        <row r="1331">
          <cell r="B1331" t="str">
            <v>30608053111</v>
          </cell>
          <cell r="C1331" t="str">
            <v>30608</v>
          </cell>
          <cell r="D1331">
            <v>3111</v>
          </cell>
          <cell r="E1331">
            <v>296098</v>
          </cell>
          <cell r="F1331">
            <v>24675</v>
          </cell>
          <cell r="G1331">
            <v>24675</v>
          </cell>
          <cell r="H1331">
            <v>24675</v>
          </cell>
          <cell r="I1331">
            <v>24675</v>
          </cell>
          <cell r="J1331">
            <v>24675</v>
          </cell>
          <cell r="K1331">
            <v>24675</v>
          </cell>
          <cell r="L1331">
            <v>24675</v>
          </cell>
          <cell r="M1331">
            <v>24675</v>
          </cell>
          <cell r="N1331">
            <v>24675</v>
          </cell>
          <cell r="O1331">
            <v>24675</v>
          </cell>
          <cell r="P1331">
            <v>24675</v>
          </cell>
          <cell r="Q1331">
            <v>24673</v>
          </cell>
        </row>
        <row r="1332">
          <cell r="B1332" t="str">
            <v>30608053302</v>
          </cell>
          <cell r="C1332" t="str">
            <v>30608</v>
          </cell>
          <cell r="D1332">
            <v>3302</v>
          </cell>
          <cell r="E1332">
            <v>13100</v>
          </cell>
          <cell r="F1332">
            <v>1092</v>
          </cell>
          <cell r="G1332">
            <v>1092</v>
          </cell>
          <cell r="H1332">
            <v>1092</v>
          </cell>
          <cell r="I1332">
            <v>1092</v>
          </cell>
          <cell r="J1332">
            <v>1092</v>
          </cell>
          <cell r="K1332">
            <v>1092</v>
          </cell>
          <cell r="L1332">
            <v>1092</v>
          </cell>
          <cell r="M1332">
            <v>1092</v>
          </cell>
          <cell r="N1332">
            <v>1092</v>
          </cell>
          <cell r="O1332">
            <v>1092</v>
          </cell>
          <cell r="P1332">
            <v>1092</v>
          </cell>
          <cell r="Q1332">
            <v>1088</v>
          </cell>
        </row>
        <row r="1333">
          <cell r="B1333" t="str">
            <v>30609052900</v>
          </cell>
          <cell r="C1333" t="str">
            <v>30609</v>
          </cell>
          <cell r="D1333">
            <v>2900</v>
          </cell>
          <cell r="E1333">
            <v>12800</v>
          </cell>
          <cell r="F1333">
            <v>1067</v>
          </cell>
          <cell r="G1333">
            <v>1067</v>
          </cell>
          <cell r="H1333">
            <v>1067</v>
          </cell>
          <cell r="I1333">
            <v>1067</v>
          </cell>
          <cell r="J1333">
            <v>1067</v>
          </cell>
          <cell r="K1333">
            <v>1067</v>
          </cell>
          <cell r="L1333">
            <v>1067</v>
          </cell>
          <cell r="M1333">
            <v>1067</v>
          </cell>
          <cell r="N1333">
            <v>1067</v>
          </cell>
          <cell r="O1333">
            <v>1067</v>
          </cell>
          <cell r="P1333">
            <v>1067</v>
          </cell>
          <cell r="Q1333">
            <v>1063</v>
          </cell>
        </row>
        <row r="1334">
          <cell r="B1334" t="str">
            <v>30609053101</v>
          </cell>
          <cell r="C1334" t="str">
            <v>30609</v>
          </cell>
          <cell r="D1334">
            <v>3101</v>
          </cell>
          <cell r="E1334">
            <v>4600</v>
          </cell>
          <cell r="F1334">
            <v>383</v>
          </cell>
          <cell r="G1334">
            <v>383</v>
          </cell>
          <cell r="H1334">
            <v>383</v>
          </cell>
          <cell r="I1334">
            <v>383</v>
          </cell>
          <cell r="J1334">
            <v>383</v>
          </cell>
          <cell r="K1334">
            <v>383</v>
          </cell>
          <cell r="L1334">
            <v>383</v>
          </cell>
          <cell r="M1334">
            <v>383</v>
          </cell>
          <cell r="N1334">
            <v>383</v>
          </cell>
          <cell r="O1334">
            <v>383</v>
          </cell>
          <cell r="P1334">
            <v>383</v>
          </cell>
          <cell r="Q1334">
            <v>387</v>
          </cell>
        </row>
        <row r="1335">
          <cell r="B1335" t="str">
            <v>30609053103</v>
          </cell>
          <cell r="C1335" t="str">
            <v>30609</v>
          </cell>
          <cell r="D1335">
            <v>3103</v>
          </cell>
          <cell r="E1335">
            <v>2100</v>
          </cell>
          <cell r="F1335">
            <v>175</v>
          </cell>
          <cell r="G1335">
            <v>175</v>
          </cell>
          <cell r="H1335">
            <v>175</v>
          </cell>
          <cell r="I1335">
            <v>175</v>
          </cell>
          <cell r="J1335">
            <v>175</v>
          </cell>
          <cell r="K1335">
            <v>175</v>
          </cell>
          <cell r="L1335">
            <v>175</v>
          </cell>
          <cell r="M1335">
            <v>175</v>
          </cell>
          <cell r="N1335">
            <v>175</v>
          </cell>
          <cell r="O1335">
            <v>175</v>
          </cell>
          <cell r="P1335">
            <v>175</v>
          </cell>
          <cell r="Q1335">
            <v>175</v>
          </cell>
        </row>
        <row r="1336">
          <cell r="B1336" t="str">
            <v>30609053302</v>
          </cell>
          <cell r="C1336" t="str">
            <v>30609</v>
          </cell>
          <cell r="D1336">
            <v>3302</v>
          </cell>
          <cell r="E1336">
            <v>15600</v>
          </cell>
          <cell r="F1336">
            <v>1300</v>
          </cell>
          <cell r="G1336">
            <v>1300</v>
          </cell>
          <cell r="H1336">
            <v>1300</v>
          </cell>
          <cell r="I1336">
            <v>1300</v>
          </cell>
          <cell r="J1336">
            <v>1300</v>
          </cell>
          <cell r="K1336">
            <v>1300</v>
          </cell>
          <cell r="L1336">
            <v>1300</v>
          </cell>
          <cell r="M1336">
            <v>1300</v>
          </cell>
          <cell r="N1336">
            <v>1300</v>
          </cell>
          <cell r="O1336">
            <v>1300</v>
          </cell>
          <cell r="P1336">
            <v>1300</v>
          </cell>
          <cell r="Q1336">
            <v>1300</v>
          </cell>
        </row>
        <row r="1337">
          <cell r="B1337" t="str">
            <v>30610052103</v>
          </cell>
          <cell r="C1337" t="str">
            <v>30610</v>
          </cell>
          <cell r="D1337">
            <v>2103</v>
          </cell>
          <cell r="E1337">
            <v>3500</v>
          </cell>
          <cell r="F1337">
            <v>292</v>
          </cell>
          <cell r="G1337">
            <v>292</v>
          </cell>
          <cell r="H1337">
            <v>292</v>
          </cell>
          <cell r="I1337">
            <v>292</v>
          </cell>
          <cell r="J1337">
            <v>292</v>
          </cell>
          <cell r="K1337">
            <v>292</v>
          </cell>
          <cell r="L1337">
            <v>292</v>
          </cell>
          <cell r="M1337">
            <v>292</v>
          </cell>
          <cell r="N1337">
            <v>292</v>
          </cell>
          <cell r="O1337">
            <v>292</v>
          </cell>
          <cell r="P1337">
            <v>292</v>
          </cell>
          <cell r="Q1337">
            <v>288</v>
          </cell>
        </row>
        <row r="1338">
          <cell r="B1338" t="str">
            <v>30610052900</v>
          </cell>
          <cell r="C1338" t="str">
            <v>30610</v>
          </cell>
          <cell r="D1338">
            <v>2900</v>
          </cell>
          <cell r="E1338">
            <v>12800</v>
          </cell>
          <cell r="F1338">
            <v>1067</v>
          </cell>
          <cell r="G1338">
            <v>1067</v>
          </cell>
          <cell r="H1338">
            <v>1067</v>
          </cell>
          <cell r="I1338">
            <v>1067</v>
          </cell>
          <cell r="J1338">
            <v>1067</v>
          </cell>
          <cell r="K1338">
            <v>1067</v>
          </cell>
          <cell r="L1338">
            <v>1067</v>
          </cell>
          <cell r="M1338">
            <v>1067</v>
          </cell>
          <cell r="N1338">
            <v>1067</v>
          </cell>
          <cell r="O1338">
            <v>1067</v>
          </cell>
          <cell r="P1338">
            <v>1067</v>
          </cell>
          <cell r="Q1338">
            <v>1063</v>
          </cell>
        </row>
        <row r="1339">
          <cell r="B1339" t="str">
            <v>30610053101</v>
          </cell>
          <cell r="C1339" t="str">
            <v>30610</v>
          </cell>
          <cell r="D1339">
            <v>3101</v>
          </cell>
          <cell r="E1339">
            <v>28900</v>
          </cell>
          <cell r="F1339">
            <v>2408</v>
          </cell>
          <cell r="G1339">
            <v>2408</v>
          </cell>
          <cell r="H1339">
            <v>2408</v>
          </cell>
          <cell r="I1339">
            <v>2408</v>
          </cell>
          <cell r="J1339">
            <v>2408</v>
          </cell>
          <cell r="K1339">
            <v>2408</v>
          </cell>
          <cell r="L1339">
            <v>2408</v>
          </cell>
          <cell r="M1339">
            <v>2408</v>
          </cell>
          <cell r="N1339">
            <v>2408</v>
          </cell>
          <cell r="O1339">
            <v>2408</v>
          </cell>
          <cell r="P1339">
            <v>2408</v>
          </cell>
          <cell r="Q1339">
            <v>2412</v>
          </cell>
        </row>
        <row r="1340">
          <cell r="B1340" t="str">
            <v>30610053103</v>
          </cell>
          <cell r="C1340" t="str">
            <v>30610</v>
          </cell>
          <cell r="D1340">
            <v>3103</v>
          </cell>
          <cell r="E1340">
            <v>24600</v>
          </cell>
          <cell r="F1340">
            <v>2050</v>
          </cell>
          <cell r="G1340">
            <v>2050</v>
          </cell>
          <cell r="H1340">
            <v>2050</v>
          </cell>
          <cell r="I1340">
            <v>2050</v>
          </cell>
          <cell r="J1340">
            <v>2050</v>
          </cell>
          <cell r="K1340">
            <v>2050</v>
          </cell>
          <cell r="L1340">
            <v>2050</v>
          </cell>
          <cell r="M1340">
            <v>2050</v>
          </cell>
          <cell r="N1340">
            <v>2050</v>
          </cell>
          <cell r="O1340">
            <v>2050</v>
          </cell>
          <cell r="P1340">
            <v>2050</v>
          </cell>
          <cell r="Q1340">
            <v>2050</v>
          </cell>
        </row>
        <row r="1341">
          <cell r="B1341" t="str">
            <v>30610053302</v>
          </cell>
          <cell r="C1341" t="str">
            <v>30610</v>
          </cell>
          <cell r="D1341">
            <v>3302</v>
          </cell>
          <cell r="E1341">
            <v>44100</v>
          </cell>
          <cell r="F1341">
            <v>3675</v>
          </cell>
          <cell r="G1341">
            <v>3675</v>
          </cell>
          <cell r="H1341">
            <v>3675</v>
          </cell>
          <cell r="I1341">
            <v>3675</v>
          </cell>
          <cell r="J1341">
            <v>3675</v>
          </cell>
          <cell r="K1341">
            <v>3675</v>
          </cell>
          <cell r="L1341">
            <v>3675</v>
          </cell>
          <cell r="M1341">
            <v>3675</v>
          </cell>
          <cell r="N1341">
            <v>3675</v>
          </cell>
          <cell r="O1341">
            <v>3675</v>
          </cell>
          <cell r="P1341">
            <v>3675</v>
          </cell>
          <cell r="Q1341">
            <v>3675</v>
          </cell>
        </row>
        <row r="1342">
          <cell r="B1342" t="str">
            <v>30611052900</v>
          </cell>
          <cell r="C1342" t="str">
            <v>30611</v>
          </cell>
          <cell r="D1342">
            <v>2900</v>
          </cell>
          <cell r="E1342">
            <v>12800</v>
          </cell>
          <cell r="F1342">
            <v>1067</v>
          </cell>
          <cell r="G1342">
            <v>1067</v>
          </cell>
          <cell r="H1342">
            <v>1067</v>
          </cell>
          <cell r="I1342">
            <v>1067</v>
          </cell>
          <cell r="J1342">
            <v>1067</v>
          </cell>
          <cell r="K1342">
            <v>1067</v>
          </cell>
          <cell r="L1342">
            <v>1067</v>
          </cell>
          <cell r="M1342">
            <v>1067</v>
          </cell>
          <cell r="N1342">
            <v>1067</v>
          </cell>
          <cell r="O1342">
            <v>1067</v>
          </cell>
          <cell r="P1342">
            <v>1067</v>
          </cell>
          <cell r="Q1342">
            <v>1063</v>
          </cell>
        </row>
        <row r="1343">
          <cell r="B1343" t="str">
            <v>30611053101</v>
          </cell>
          <cell r="C1343" t="str">
            <v>30611</v>
          </cell>
          <cell r="D1343">
            <v>3101</v>
          </cell>
          <cell r="E1343">
            <v>15400</v>
          </cell>
          <cell r="F1343">
            <v>1283</v>
          </cell>
          <cell r="G1343">
            <v>1283</v>
          </cell>
          <cell r="H1343">
            <v>1283</v>
          </cell>
          <cell r="I1343">
            <v>1283</v>
          </cell>
          <cell r="J1343">
            <v>1283</v>
          </cell>
          <cell r="K1343">
            <v>1283</v>
          </cell>
          <cell r="L1343">
            <v>1283</v>
          </cell>
          <cell r="M1343">
            <v>1283</v>
          </cell>
          <cell r="N1343">
            <v>1283</v>
          </cell>
          <cell r="O1343">
            <v>1283</v>
          </cell>
          <cell r="P1343">
            <v>1283</v>
          </cell>
          <cell r="Q1343">
            <v>1287</v>
          </cell>
        </row>
        <row r="1344">
          <cell r="B1344" t="str">
            <v>30611053103</v>
          </cell>
          <cell r="C1344" t="str">
            <v>30611</v>
          </cell>
          <cell r="D1344">
            <v>3103</v>
          </cell>
          <cell r="E1344">
            <v>12800</v>
          </cell>
          <cell r="F1344">
            <v>1067</v>
          </cell>
          <cell r="G1344">
            <v>1067</v>
          </cell>
          <cell r="H1344">
            <v>1067</v>
          </cell>
          <cell r="I1344">
            <v>1067</v>
          </cell>
          <cell r="J1344">
            <v>1067</v>
          </cell>
          <cell r="K1344">
            <v>1067</v>
          </cell>
          <cell r="L1344">
            <v>1067</v>
          </cell>
          <cell r="M1344">
            <v>1067</v>
          </cell>
          <cell r="N1344">
            <v>1067</v>
          </cell>
          <cell r="O1344">
            <v>1067</v>
          </cell>
          <cell r="P1344">
            <v>1067</v>
          </cell>
          <cell r="Q1344">
            <v>1063</v>
          </cell>
        </row>
        <row r="1345">
          <cell r="B1345" t="str">
            <v>30611053302</v>
          </cell>
          <cell r="C1345" t="str">
            <v>30611</v>
          </cell>
          <cell r="D1345">
            <v>3302</v>
          </cell>
          <cell r="E1345">
            <v>15600</v>
          </cell>
          <cell r="F1345">
            <v>1300</v>
          </cell>
          <cell r="G1345">
            <v>1300</v>
          </cell>
          <cell r="H1345">
            <v>1300</v>
          </cell>
          <cell r="I1345">
            <v>1300</v>
          </cell>
          <cell r="J1345">
            <v>1300</v>
          </cell>
          <cell r="K1345">
            <v>1300</v>
          </cell>
          <cell r="L1345">
            <v>1300</v>
          </cell>
          <cell r="M1345">
            <v>1300</v>
          </cell>
          <cell r="N1345">
            <v>1300</v>
          </cell>
          <cell r="O1345">
            <v>1300</v>
          </cell>
          <cell r="P1345">
            <v>1300</v>
          </cell>
          <cell r="Q1345">
            <v>1300</v>
          </cell>
        </row>
        <row r="1346">
          <cell r="B1346" t="str">
            <v>30612052900</v>
          </cell>
          <cell r="C1346" t="str">
            <v>30612</v>
          </cell>
          <cell r="D1346">
            <v>2900</v>
          </cell>
          <cell r="E1346">
            <v>12800</v>
          </cell>
          <cell r="F1346">
            <v>1067</v>
          </cell>
          <cell r="G1346">
            <v>1067</v>
          </cell>
          <cell r="H1346">
            <v>1067</v>
          </cell>
          <cell r="I1346">
            <v>1067</v>
          </cell>
          <cell r="J1346">
            <v>1067</v>
          </cell>
          <cell r="K1346">
            <v>1067</v>
          </cell>
          <cell r="L1346">
            <v>1067</v>
          </cell>
          <cell r="M1346">
            <v>1067</v>
          </cell>
          <cell r="N1346">
            <v>1067</v>
          </cell>
          <cell r="O1346">
            <v>1067</v>
          </cell>
          <cell r="P1346">
            <v>1067</v>
          </cell>
          <cell r="Q1346">
            <v>1063</v>
          </cell>
        </row>
        <row r="1347">
          <cell r="B1347" t="str">
            <v>30612053101</v>
          </cell>
          <cell r="C1347" t="str">
            <v>30612</v>
          </cell>
          <cell r="D1347">
            <v>3101</v>
          </cell>
          <cell r="E1347">
            <v>15400</v>
          </cell>
          <cell r="F1347">
            <v>1283</v>
          </cell>
          <cell r="G1347">
            <v>1283</v>
          </cell>
          <cell r="H1347">
            <v>1283</v>
          </cell>
          <cell r="I1347">
            <v>1283</v>
          </cell>
          <cell r="J1347">
            <v>1283</v>
          </cell>
          <cell r="K1347">
            <v>1283</v>
          </cell>
          <cell r="L1347">
            <v>1283</v>
          </cell>
          <cell r="M1347">
            <v>1283</v>
          </cell>
          <cell r="N1347">
            <v>1283</v>
          </cell>
          <cell r="O1347">
            <v>1283</v>
          </cell>
          <cell r="P1347">
            <v>1283</v>
          </cell>
          <cell r="Q1347">
            <v>1287</v>
          </cell>
        </row>
        <row r="1348">
          <cell r="B1348" t="str">
            <v>30612053103</v>
          </cell>
          <cell r="C1348" t="str">
            <v>30612</v>
          </cell>
          <cell r="D1348">
            <v>3103</v>
          </cell>
          <cell r="E1348">
            <v>12800</v>
          </cell>
          <cell r="F1348">
            <v>1067</v>
          </cell>
          <cell r="G1348">
            <v>1067</v>
          </cell>
          <cell r="H1348">
            <v>1067</v>
          </cell>
          <cell r="I1348">
            <v>1067</v>
          </cell>
          <cell r="J1348">
            <v>1067</v>
          </cell>
          <cell r="K1348">
            <v>1067</v>
          </cell>
          <cell r="L1348">
            <v>1067</v>
          </cell>
          <cell r="M1348">
            <v>1067</v>
          </cell>
          <cell r="N1348">
            <v>1067</v>
          </cell>
          <cell r="O1348">
            <v>1067</v>
          </cell>
          <cell r="P1348">
            <v>1067</v>
          </cell>
          <cell r="Q1348">
            <v>1063</v>
          </cell>
        </row>
        <row r="1349">
          <cell r="B1349" t="str">
            <v>30612053302</v>
          </cell>
          <cell r="C1349" t="str">
            <v>30612</v>
          </cell>
          <cell r="D1349">
            <v>3302</v>
          </cell>
          <cell r="E1349">
            <v>15600</v>
          </cell>
          <cell r="F1349">
            <v>1300</v>
          </cell>
          <cell r="G1349">
            <v>1300</v>
          </cell>
          <cell r="H1349">
            <v>1300</v>
          </cell>
          <cell r="I1349">
            <v>1300</v>
          </cell>
          <cell r="J1349">
            <v>1300</v>
          </cell>
          <cell r="K1349">
            <v>1300</v>
          </cell>
          <cell r="L1349">
            <v>1300</v>
          </cell>
          <cell r="M1349">
            <v>1300</v>
          </cell>
          <cell r="N1349">
            <v>1300</v>
          </cell>
          <cell r="O1349">
            <v>1300</v>
          </cell>
          <cell r="P1349">
            <v>1300</v>
          </cell>
          <cell r="Q1349">
            <v>1300</v>
          </cell>
        </row>
        <row r="1350">
          <cell r="B1350" t="str">
            <v>30613051302</v>
          </cell>
          <cell r="C1350" t="str">
            <v>30613</v>
          </cell>
          <cell r="D1350">
            <v>1302</v>
          </cell>
          <cell r="E1350">
            <v>178100</v>
          </cell>
          <cell r="F1350">
            <v>14842</v>
          </cell>
          <cell r="G1350">
            <v>14842</v>
          </cell>
          <cell r="H1350">
            <v>14842</v>
          </cell>
          <cell r="I1350">
            <v>14842</v>
          </cell>
          <cell r="J1350">
            <v>14842</v>
          </cell>
          <cell r="K1350">
            <v>14842</v>
          </cell>
          <cell r="L1350">
            <v>14842</v>
          </cell>
          <cell r="M1350">
            <v>14842</v>
          </cell>
          <cell r="N1350">
            <v>14842</v>
          </cell>
          <cell r="O1350">
            <v>14842</v>
          </cell>
          <cell r="P1350">
            <v>14842</v>
          </cell>
          <cell r="Q1350">
            <v>14838</v>
          </cell>
        </row>
        <row r="1351">
          <cell r="B1351" t="str">
            <v>30613052900</v>
          </cell>
          <cell r="C1351" t="str">
            <v>30613</v>
          </cell>
          <cell r="D1351">
            <v>2900</v>
          </cell>
          <cell r="E1351">
            <v>12800</v>
          </cell>
          <cell r="F1351">
            <v>1067</v>
          </cell>
          <cell r="G1351">
            <v>1067</v>
          </cell>
          <cell r="H1351">
            <v>1067</v>
          </cell>
          <cell r="I1351">
            <v>1067</v>
          </cell>
          <cell r="J1351">
            <v>1067</v>
          </cell>
          <cell r="K1351">
            <v>1067</v>
          </cell>
          <cell r="L1351">
            <v>1067</v>
          </cell>
          <cell r="M1351">
            <v>1067</v>
          </cell>
          <cell r="N1351">
            <v>1067</v>
          </cell>
          <cell r="O1351">
            <v>1067</v>
          </cell>
          <cell r="P1351">
            <v>1067</v>
          </cell>
          <cell r="Q1351">
            <v>1063</v>
          </cell>
        </row>
        <row r="1352">
          <cell r="B1352" t="str">
            <v>30613053101</v>
          </cell>
          <cell r="C1352" t="str">
            <v>30613</v>
          </cell>
          <cell r="D1352">
            <v>3101</v>
          </cell>
          <cell r="E1352">
            <v>15400</v>
          </cell>
          <cell r="F1352">
            <v>1283</v>
          </cell>
          <cell r="G1352">
            <v>1283</v>
          </cell>
          <cell r="H1352">
            <v>1283</v>
          </cell>
          <cell r="I1352">
            <v>1283</v>
          </cell>
          <cell r="J1352">
            <v>1283</v>
          </cell>
          <cell r="K1352">
            <v>1283</v>
          </cell>
          <cell r="L1352">
            <v>1283</v>
          </cell>
          <cell r="M1352">
            <v>1283</v>
          </cell>
          <cell r="N1352">
            <v>1283</v>
          </cell>
          <cell r="O1352">
            <v>1283</v>
          </cell>
          <cell r="P1352">
            <v>1283</v>
          </cell>
          <cell r="Q1352">
            <v>1287</v>
          </cell>
        </row>
        <row r="1353">
          <cell r="B1353" t="str">
            <v>30613053103</v>
          </cell>
          <cell r="C1353" t="str">
            <v>30613</v>
          </cell>
          <cell r="D1353">
            <v>3103</v>
          </cell>
          <cell r="E1353">
            <v>12800</v>
          </cell>
          <cell r="F1353">
            <v>1067</v>
          </cell>
          <cell r="G1353">
            <v>1067</v>
          </cell>
          <cell r="H1353">
            <v>1067</v>
          </cell>
          <cell r="I1353">
            <v>1067</v>
          </cell>
          <cell r="J1353">
            <v>1067</v>
          </cell>
          <cell r="K1353">
            <v>1067</v>
          </cell>
          <cell r="L1353">
            <v>1067</v>
          </cell>
          <cell r="M1353">
            <v>1067</v>
          </cell>
          <cell r="N1353">
            <v>1067</v>
          </cell>
          <cell r="O1353">
            <v>1067</v>
          </cell>
          <cell r="P1353">
            <v>1067</v>
          </cell>
          <cell r="Q1353">
            <v>1063</v>
          </cell>
        </row>
        <row r="1354">
          <cell r="B1354" t="str">
            <v>30613053302</v>
          </cell>
          <cell r="C1354" t="str">
            <v>30613</v>
          </cell>
          <cell r="D1354">
            <v>3302</v>
          </cell>
          <cell r="E1354">
            <v>15600</v>
          </cell>
          <cell r="F1354">
            <v>1300</v>
          </cell>
          <cell r="G1354">
            <v>1300</v>
          </cell>
          <cell r="H1354">
            <v>1300</v>
          </cell>
          <cell r="I1354">
            <v>1300</v>
          </cell>
          <cell r="J1354">
            <v>1300</v>
          </cell>
          <cell r="K1354">
            <v>1300</v>
          </cell>
          <cell r="L1354">
            <v>1300</v>
          </cell>
          <cell r="M1354">
            <v>1300</v>
          </cell>
          <cell r="N1354">
            <v>1300</v>
          </cell>
          <cell r="O1354">
            <v>1300</v>
          </cell>
          <cell r="P1354">
            <v>1300</v>
          </cell>
          <cell r="Q1354">
            <v>1300</v>
          </cell>
        </row>
        <row r="1355">
          <cell r="B1355" t="str">
            <v>30614052103</v>
          </cell>
          <cell r="C1355" t="str">
            <v>30614</v>
          </cell>
          <cell r="D1355">
            <v>2103</v>
          </cell>
          <cell r="E1355">
            <v>1600</v>
          </cell>
          <cell r="F1355">
            <v>133</v>
          </cell>
          <cell r="G1355">
            <v>133</v>
          </cell>
          <cell r="H1355">
            <v>133</v>
          </cell>
          <cell r="I1355">
            <v>133</v>
          </cell>
          <cell r="J1355">
            <v>133</v>
          </cell>
          <cell r="K1355">
            <v>133</v>
          </cell>
          <cell r="L1355">
            <v>133</v>
          </cell>
          <cell r="M1355">
            <v>133</v>
          </cell>
          <cell r="N1355">
            <v>133</v>
          </cell>
          <cell r="O1355">
            <v>133</v>
          </cell>
          <cell r="P1355">
            <v>133</v>
          </cell>
          <cell r="Q1355">
            <v>137</v>
          </cell>
        </row>
        <row r="1356">
          <cell r="B1356" t="str">
            <v>30614053101</v>
          </cell>
          <cell r="C1356" t="str">
            <v>30614</v>
          </cell>
          <cell r="D1356">
            <v>3101</v>
          </cell>
          <cell r="E1356">
            <v>4300</v>
          </cell>
          <cell r="F1356">
            <v>358</v>
          </cell>
          <cell r="G1356">
            <v>358</v>
          </cell>
          <cell r="H1356">
            <v>358</v>
          </cell>
          <cell r="I1356">
            <v>358</v>
          </cell>
          <cell r="J1356">
            <v>358</v>
          </cell>
          <cell r="K1356">
            <v>358</v>
          </cell>
          <cell r="L1356">
            <v>358</v>
          </cell>
          <cell r="M1356">
            <v>358</v>
          </cell>
          <cell r="N1356">
            <v>358</v>
          </cell>
          <cell r="O1356">
            <v>358</v>
          </cell>
          <cell r="P1356">
            <v>358</v>
          </cell>
          <cell r="Q1356">
            <v>362</v>
          </cell>
        </row>
        <row r="1357">
          <cell r="B1357" t="str">
            <v>30615052103</v>
          </cell>
          <cell r="C1357" t="str">
            <v>30615</v>
          </cell>
          <cell r="D1357">
            <v>2103</v>
          </cell>
          <cell r="E1357">
            <v>234800</v>
          </cell>
          <cell r="F1357">
            <v>19567</v>
          </cell>
          <cell r="G1357">
            <v>19567</v>
          </cell>
          <cell r="H1357">
            <v>19567</v>
          </cell>
          <cell r="I1357">
            <v>19567</v>
          </cell>
          <cell r="J1357">
            <v>19567</v>
          </cell>
          <cell r="K1357">
            <v>19567</v>
          </cell>
          <cell r="L1357">
            <v>19567</v>
          </cell>
          <cell r="M1357">
            <v>19567</v>
          </cell>
          <cell r="N1357">
            <v>19567</v>
          </cell>
          <cell r="O1357">
            <v>19567</v>
          </cell>
          <cell r="P1357">
            <v>19567</v>
          </cell>
          <cell r="Q1357">
            <v>19563</v>
          </cell>
        </row>
        <row r="1358">
          <cell r="B1358" t="str">
            <v>30615052202</v>
          </cell>
          <cell r="C1358" t="str">
            <v>30615</v>
          </cell>
          <cell r="D1358">
            <v>2202</v>
          </cell>
          <cell r="E1358">
            <v>1195882</v>
          </cell>
          <cell r="F1358">
            <v>99657</v>
          </cell>
          <cell r="G1358">
            <v>99657</v>
          </cell>
          <cell r="H1358">
            <v>99657</v>
          </cell>
          <cell r="I1358">
            <v>99657</v>
          </cell>
          <cell r="J1358">
            <v>99657</v>
          </cell>
          <cell r="K1358">
            <v>99657</v>
          </cell>
          <cell r="L1358">
            <v>99657</v>
          </cell>
          <cell r="M1358">
            <v>99657</v>
          </cell>
          <cell r="N1358">
            <v>99657</v>
          </cell>
          <cell r="O1358">
            <v>99657</v>
          </cell>
          <cell r="P1358">
            <v>99657</v>
          </cell>
          <cell r="Q1358">
            <v>99655</v>
          </cell>
        </row>
        <row r="1359">
          <cell r="B1359" t="str">
            <v>30615052800</v>
          </cell>
          <cell r="C1359" t="str">
            <v>30615</v>
          </cell>
          <cell r="D1359">
            <v>2800</v>
          </cell>
          <cell r="E1359">
            <v>776052</v>
          </cell>
          <cell r="F1359">
            <v>64671</v>
          </cell>
          <cell r="G1359">
            <v>64671</v>
          </cell>
          <cell r="H1359">
            <v>64671</v>
          </cell>
          <cell r="I1359">
            <v>64671</v>
          </cell>
          <cell r="J1359">
            <v>64671</v>
          </cell>
          <cell r="K1359">
            <v>64671</v>
          </cell>
          <cell r="L1359">
            <v>64671</v>
          </cell>
          <cell r="M1359">
            <v>64671</v>
          </cell>
          <cell r="N1359">
            <v>64671</v>
          </cell>
          <cell r="O1359">
            <v>64671</v>
          </cell>
          <cell r="P1359">
            <v>64671</v>
          </cell>
          <cell r="Q1359">
            <v>64671</v>
          </cell>
        </row>
        <row r="1360">
          <cell r="B1360" t="str">
            <v>30615052900</v>
          </cell>
          <cell r="C1360" t="str">
            <v>30615</v>
          </cell>
          <cell r="D1360">
            <v>2900</v>
          </cell>
          <cell r="E1360">
            <v>25700</v>
          </cell>
          <cell r="F1360">
            <v>2142</v>
          </cell>
          <cell r="G1360">
            <v>2142</v>
          </cell>
          <cell r="H1360">
            <v>2142</v>
          </cell>
          <cell r="I1360">
            <v>2142</v>
          </cell>
          <cell r="J1360">
            <v>2142</v>
          </cell>
          <cell r="K1360">
            <v>2142</v>
          </cell>
          <cell r="L1360">
            <v>2142</v>
          </cell>
          <cell r="M1360">
            <v>2142</v>
          </cell>
          <cell r="N1360">
            <v>2142</v>
          </cell>
          <cell r="O1360">
            <v>2142</v>
          </cell>
          <cell r="P1360">
            <v>2142</v>
          </cell>
          <cell r="Q1360">
            <v>2138</v>
          </cell>
        </row>
        <row r="1361">
          <cell r="B1361" t="str">
            <v>30615053101</v>
          </cell>
          <cell r="C1361" t="str">
            <v>30615</v>
          </cell>
          <cell r="D1361">
            <v>3101</v>
          </cell>
          <cell r="E1361">
            <v>46200</v>
          </cell>
          <cell r="F1361">
            <v>3850</v>
          </cell>
          <cell r="G1361">
            <v>3850</v>
          </cell>
          <cell r="H1361">
            <v>3850</v>
          </cell>
          <cell r="I1361">
            <v>3850</v>
          </cell>
          <cell r="J1361">
            <v>3850</v>
          </cell>
          <cell r="K1361">
            <v>3850</v>
          </cell>
          <cell r="L1361">
            <v>3850</v>
          </cell>
          <cell r="M1361">
            <v>3850</v>
          </cell>
          <cell r="N1361">
            <v>3850</v>
          </cell>
          <cell r="O1361">
            <v>3850</v>
          </cell>
          <cell r="P1361">
            <v>3850</v>
          </cell>
          <cell r="Q1361">
            <v>3850</v>
          </cell>
        </row>
        <row r="1362">
          <cell r="B1362" t="str">
            <v>30615053103</v>
          </cell>
          <cell r="C1362" t="str">
            <v>30615</v>
          </cell>
          <cell r="D1362">
            <v>3103</v>
          </cell>
          <cell r="E1362">
            <v>23100</v>
          </cell>
          <cell r="F1362">
            <v>1925</v>
          </cell>
          <cell r="G1362">
            <v>1925</v>
          </cell>
          <cell r="H1362">
            <v>1925</v>
          </cell>
          <cell r="I1362">
            <v>1925</v>
          </cell>
          <cell r="J1362">
            <v>1925</v>
          </cell>
          <cell r="K1362">
            <v>1925</v>
          </cell>
          <cell r="L1362">
            <v>1925</v>
          </cell>
          <cell r="M1362">
            <v>1925</v>
          </cell>
          <cell r="N1362">
            <v>1925</v>
          </cell>
          <cell r="O1362">
            <v>1925</v>
          </cell>
          <cell r="P1362">
            <v>1925</v>
          </cell>
          <cell r="Q1362">
            <v>1925</v>
          </cell>
        </row>
        <row r="1363">
          <cell r="B1363" t="str">
            <v>30615053302</v>
          </cell>
          <cell r="C1363" t="str">
            <v>30615</v>
          </cell>
          <cell r="D1363">
            <v>3302</v>
          </cell>
          <cell r="E1363">
            <v>103800</v>
          </cell>
          <cell r="F1363">
            <v>8650</v>
          </cell>
          <cell r="G1363">
            <v>8650</v>
          </cell>
          <cell r="H1363">
            <v>8650</v>
          </cell>
          <cell r="I1363">
            <v>8650</v>
          </cell>
          <cell r="J1363">
            <v>8650</v>
          </cell>
          <cell r="K1363">
            <v>8650</v>
          </cell>
          <cell r="L1363">
            <v>8650</v>
          </cell>
          <cell r="M1363">
            <v>8650</v>
          </cell>
          <cell r="N1363">
            <v>8650</v>
          </cell>
          <cell r="O1363">
            <v>8650</v>
          </cell>
          <cell r="P1363">
            <v>8650</v>
          </cell>
          <cell r="Q1363">
            <v>8650</v>
          </cell>
        </row>
        <row r="1364">
          <cell r="B1364" t="str">
            <v>30615053303</v>
          </cell>
          <cell r="C1364" t="str">
            <v>30615</v>
          </cell>
          <cell r="D1364">
            <v>3303</v>
          </cell>
          <cell r="E1364">
            <v>64200</v>
          </cell>
          <cell r="F1364">
            <v>5350</v>
          </cell>
          <cell r="G1364">
            <v>5350</v>
          </cell>
          <cell r="H1364">
            <v>5350</v>
          </cell>
          <cell r="I1364">
            <v>5350</v>
          </cell>
          <cell r="J1364">
            <v>5350</v>
          </cell>
          <cell r="K1364">
            <v>5350</v>
          </cell>
          <cell r="L1364">
            <v>5350</v>
          </cell>
          <cell r="M1364">
            <v>5350</v>
          </cell>
          <cell r="N1364">
            <v>5350</v>
          </cell>
          <cell r="O1364">
            <v>5350</v>
          </cell>
          <cell r="P1364">
            <v>5350</v>
          </cell>
          <cell r="Q1364">
            <v>5350</v>
          </cell>
        </row>
        <row r="1365">
          <cell r="B1365" t="str">
            <v>30616052103</v>
          </cell>
          <cell r="C1365" t="str">
            <v>30616</v>
          </cell>
          <cell r="D1365">
            <v>2103</v>
          </cell>
          <cell r="E1365">
            <v>7400</v>
          </cell>
          <cell r="F1365">
            <v>617</v>
          </cell>
          <cell r="G1365">
            <v>617</v>
          </cell>
          <cell r="H1365">
            <v>617</v>
          </cell>
          <cell r="I1365">
            <v>617</v>
          </cell>
          <cell r="J1365">
            <v>617</v>
          </cell>
          <cell r="K1365">
            <v>617</v>
          </cell>
          <cell r="L1365">
            <v>617</v>
          </cell>
          <cell r="M1365">
            <v>617</v>
          </cell>
          <cell r="N1365">
            <v>617</v>
          </cell>
          <cell r="O1365">
            <v>617</v>
          </cell>
          <cell r="P1365">
            <v>617</v>
          </cell>
          <cell r="Q1365">
            <v>613</v>
          </cell>
        </row>
        <row r="1366">
          <cell r="B1366" t="str">
            <v>30616053103</v>
          </cell>
          <cell r="C1366" t="str">
            <v>30616</v>
          </cell>
          <cell r="D1366">
            <v>3103</v>
          </cell>
          <cell r="E1366">
            <v>15900</v>
          </cell>
          <cell r="F1366">
            <v>1325</v>
          </cell>
          <cell r="G1366">
            <v>1325</v>
          </cell>
          <cell r="H1366">
            <v>1325</v>
          </cell>
          <cell r="I1366">
            <v>1325</v>
          </cell>
          <cell r="J1366">
            <v>1325</v>
          </cell>
          <cell r="K1366">
            <v>1325</v>
          </cell>
          <cell r="L1366">
            <v>1325</v>
          </cell>
          <cell r="M1366">
            <v>1325</v>
          </cell>
          <cell r="N1366">
            <v>1325</v>
          </cell>
          <cell r="O1366">
            <v>1325</v>
          </cell>
          <cell r="P1366">
            <v>1325</v>
          </cell>
          <cell r="Q1366">
            <v>1325</v>
          </cell>
        </row>
        <row r="1367">
          <cell r="B1367" t="str">
            <v>30617052103</v>
          </cell>
          <cell r="C1367" t="str">
            <v>30617</v>
          </cell>
          <cell r="D1367">
            <v>2103</v>
          </cell>
          <cell r="E1367">
            <v>17600</v>
          </cell>
          <cell r="F1367">
            <v>1467</v>
          </cell>
          <cell r="G1367">
            <v>1467</v>
          </cell>
          <cell r="H1367">
            <v>1467</v>
          </cell>
          <cell r="I1367">
            <v>1467</v>
          </cell>
          <cell r="J1367">
            <v>1467</v>
          </cell>
          <cell r="K1367">
            <v>1467</v>
          </cell>
          <cell r="L1367">
            <v>1467</v>
          </cell>
          <cell r="M1367">
            <v>1467</v>
          </cell>
          <cell r="N1367">
            <v>1467</v>
          </cell>
          <cell r="O1367">
            <v>1467</v>
          </cell>
          <cell r="P1367">
            <v>1467</v>
          </cell>
          <cell r="Q1367">
            <v>1463</v>
          </cell>
        </row>
        <row r="1368">
          <cell r="B1368" t="str">
            <v>30617052801</v>
          </cell>
          <cell r="C1368" t="str">
            <v>30617</v>
          </cell>
          <cell r="D1368">
            <v>2801</v>
          </cell>
          <cell r="E1368">
            <v>1780100</v>
          </cell>
          <cell r="F1368">
            <v>148342</v>
          </cell>
          <cell r="G1368">
            <v>148342</v>
          </cell>
          <cell r="H1368">
            <v>148342</v>
          </cell>
          <cell r="I1368">
            <v>148342</v>
          </cell>
          <cell r="J1368">
            <v>148342</v>
          </cell>
          <cell r="K1368">
            <v>148342</v>
          </cell>
          <cell r="L1368">
            <v>148342</v>
          </cell>
          <cell r="M1368">
            <v>148342</v>
          </cell>
          <cell r="N1368">
            <v>148342</v>
          </cell>
          <cell r="O1368">
            <v>148342</v>
          </cell>
          <cell r="P1368">
            <v>148342</v>
          </cell>
          <cell r="Q1368">
            <v>148338</v>
          </cell>
        </row>
        <row r="1369">
          <cell r="B1369" t="str">
            <v>30617052900</v>
          </cell>
          <cell r="C1369" t="str">
            <v>30617</v>
          </cell>
          <cell r="D1369">
            <v>2900</v>
          </cell>
          <cell r="E1369">
            <v>17600</v>
          </cell>
          <cell r="F1369">
            <v>1467</v>
          </cell>
          <cell r="G1369">
            <v>1467</v>
          </cell>
          <cell r="H1369">
            <v>1467</v>
          </cell>
          <cell r="I1369">
            <v>1467</v>
          </cell>
          <cell r="J1369">
            <v>1467</v>
          </cell>
          <cell r="K1369">
            <v>1467</v>
          </cell>
          <cell r="L1369">
            <v>1467</v>
          </cell>
          <cell r="M1369">
            <v>1467</v>
          </cell>
          <cell r="N1369">
            <v>1467</v>
          </cell>
          <cell r="O1369">
            <v>1467</v>
          </cell>
          <cell r="P1369">
            <v>1467</v>
          </cell>
          <cell r="Q1369">
            <v>1463</v>
          </cell>
        </row>
        <row r="1370">
          <cell r="B1370" t="str">
            <v>30617052914</v>
          </cell>
          <cell r="C1370" t="str">
            <v>30617</v>
          </cell>
          <cell r="D1370">
            <v>2914</v>
          </cell>
          <cell r="E1370">
            <v>395900</v>
          </cell>
          <cell r="F1370">
            <v>32992</v>
          </cell>
          <cell r="G1370">
            <v>32992</v>
          </cell>
          <cell r="H1370">
            <v>32992</v>
          </cell>
          <cell r="I1370">
            <v>32992</v>
          </cell>
          <cell r="J1370">
            <v>32992</v>
          </cell>
          <cell r="K1370">
            <v>32992</v>
          </cell>
          <cell r="L1370">
            <v>32992</v>
          </cell>
          <cell r="M1370">
            <v>32992</v>
          </cell>
          <cell r="N1370">
            <v>32992</v>
          </cell>
          <cell r="O1370">
            <v>32992</v>
          </cell>
          <cell r="P1370">
            <v>32992</v>
          </cell>
          <cell r="Q1370">
            <v>32988</v>
          </cell>
        </row>
        <row r="1371">
          <cell r="B1371" t="str">
            <v>30617053101</v>
          </cell>
          <cell r="C1371" t="str">
            <v>30617</v>
          </cell>
          <cell r="D1371">
            <v>3101</v>
          </cell>
          <cell r="E1371">
            <v>362700</v>
          </cell>
          <cell r="F1371">
            <v>30225</v>
          </cell>
          <cell r="G1371">
            <v>30225</v>
          </cell>
          <cell r="H1371">
            <v>30225</v>
          </cell>
          <cell r="I1371">
            <v>30225</v>
          </cell>
          <cell r="J1371">
            <v>30225</v>
          </cell>
          <cell r="K1371">
            <v>30225</v>
          </cell>
          <cell r="L1371">
            <v>30225</v>
          </cell>
          <cell r="M1371">
            <v>30225</v>
          </cell>
          <cell r="N1371">
            <v>30225</v>
          </cell>
          <cell r="O1371">
            <v>30225</v>
          </cell>
          <cell r="P1371">
            <v>30225</v>
          </cell>
          <cell r="Q1371">
            <v>30225</v>
          </cell>
        </row>
        <row r="1372">
          <cell r="B1372" t="str">
            <v>30617053103</v>
          </cell>
          <cell r="C1372" t="str">
            <v>30617</v>
          </cell>
          <cell r="D1372">
            <v>3103</v>
          </cell>
          <cell r="E1372">
            <v>45700</v>
          </cell>
          <cell r="F1372">
            <v>3808</v>
          </cell>
          <cell r="G1372">
            <v>3808</v>
          </cell>
          <cell r="H1372">
            <v>3808</v>
          </cell>
          <cell r="I1372">
            <v>3808</v>
          </cell>
          <cell r="J1372">
            <v>3808</v>
          </cell>
          <cell r="K1372">
            <v>3808</v>
          </cell>
          <cell r="L1372">
            <v>3808</v>
          </cell>
          <cell r="M1372">
            <v>3808</v>
          </cell>
          <cell r="N1372">
            <v>3808</v>
          </cell>
          <cell r="O1372">
            <v>3808</v>
          </cell>
          <cell r="P1372">
            <v>3808</v>
          </cell>
          <cell r="Q1372">
            <v>3812</v>
          </cell>
        </row>
        <row r="1373">
          <cell r="B1373" t="str">
            <v>30617053302</v>
          </cell>
          <cell r="C1373" t="str">
            <v>30617</v>
          </cell>
          <cell r="D1373">
            <v>3302</v>
          </cell>
          <cell r="E1373">
            <v>112700</v>
          </cell>
          <cell r="F1373">
            <v>9392</v>
          </cell>
          <cell r="G1373">
            <v>9392</v>
          </cell>
          <cell r="H1373">
            <v>9392</v>
          </cell>
          <cell r="I1373">
            <v>9392</v>
          </cell>
          <cell r="J1373">
            <v>9392</v>
          </cell>
          <cell r="K1373">
            <v>9392</v>
          </cell>
          <cell r="L1373">
            <v>9392</v>
          </cell>
          <cell r="M1373">
            <v>9392</v>
          </cell>
          <cell r="N1373">
            <v>9392</v>
          </cell>
          <cell r="O1373">
            <v>9392</v>
          </cell>
          <cell r="P1373">
            <v>9392</v>
          </cell>
          <cell r="Q1373">
            <v>9388</v>
          </cell>
        </row>
        <row r="1374">
          <cell r="B1374" t="str">
            <v>30617053303</v>
          </cell>
          <cell r="C1374" t="str">
            <v>30617</v>
          </cell>
          <cell r="D1374">
            <v>3303</v>
          </cell>
          <cell r="E1374">
            <v>21400</v>
          </cell>
          <cell r="F1374">
            <v>1783</v>
          </cell>
          <cell r="G1374">
            <v>1783</v>
          </cell>
          <cell r="H1374">
            <v>1783</v>
          </cell>
          <cell r="I1374">
            <v>1783</v>
          </cell>
          <cell r="J1374">
            <v>1783</v>
          </cell>
          <cell r="K1374">
            <v>1783</v>
          </cell>
          <cell r="L1374">
            <v>1783</v>
          </cell>
          <cell r="M1374">
            <v>1783</v>
          </cell>
          <cell r="N1374">
            <v>1783</v>
          </cell>
          <cell r="O1374">
            <v>1783</v>
          </cell>
          <cell r="P1374">
            <v>1783</v>
          </cell>
          <cell r="Q1374">
            <v>1787</v>
          </cell>
        </row>
        <row r="1375">
          <cell r="B1375" t="str">
            <v>30618052103</v>
          </cell>
          <cell r="C1375" t="str">
            <v>30618</v>
          </cell>
          <cell r="D1375">
            <v>2103</v>
          </cell>
          <cell r="E1375">
            <v>54100</v>
          </cell>
          <cell r="F1375">
            <v>4508</v>
          </cell>
          <cell r="G1375">
            <v>4508</v>
          </cell>
          <cell r="H1375">
            <v>4508</v>
          </cell>
          <cell r="I1375">
            <v>4508</v>
          </cell>
          <cell r="J1375">
            <v>4508</v>
          </cell>
          <cell r="K1375">
            <v>4508</v>
          </cell>
          <cell r="L1375">
            <v>4508</v>
          </cell>
          <cell r="M1375">
            <v>4508</v>
          </cell>
          <cell r="N1375">
            <v>4508</v>
          </cell>
          <cell r="O1375">
            <v>4508</v>
          </cell>
          <cell r="P1375">
            <v>4508</v>
          </cell>
          <cell r="Q1375">
            <v>4512</v>
          </cell>
        </row>
        <row r="1376">
          <cell r="B1376" t="str">
            <v>30618052900</v>
          </cell>
          <cell r="C1376" t="str">
            <v>30618</v>
          </cell>
          <cell r="D1376">
            <v>2900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</row>
        <row r="1377">
          <cell r="B1377" t="str">
            <v>30618053101</v>
          </cell>
          <cell r="C1377" t="str">
            <v>30618</v>
          </cell>
          <cell r="D1377">
            <v>3101</v>
          </cell>
          <cell r="E1377">
            <v>32500</v>
          </cell>
          <cell r="F1377">
            <v>2708</v>
          </cell>
          <cell r="G1377">
            <v>2708</v>
          </cell>
          <cell r="H1377">
            <v>2708</v>
          </cell>
          <cell r="I1377">
            <v>2708</v>
          </cell>
          <cell r="J1377">
            <v>2708</v>
          </cell>
          <cell r="K1377">
            <v>2708</v>
          </cell>
          <cell r="L1377">
            <v>2708</v>
          </cell>
          <cell r="M1377">
            <v>2708</v>
          </cell>
          <cell r="N1377">
            <v>2708</v>
          </cell>
          <cell r="O1377">
            <v>2708</v>
          </cell>
          <cell r="P1377">
            <v>2708</v>
          </cell>
          <cell r="Q1377">
            <v>2712</v>
          </cell>
        </row>
        <row r="1378">
          <cell r="B1378" t="str">
            <v>30618053401</v>
          </cell>
          <cell r="C1378" t="str">
            <v>30618</v>
          </cell>
          <cell r="D1378">
            <v>3401</v>
          </cell>
          <cell r="E1378">
            <v>59700</v>
          </cell>
          <cell r="F1378">
            <v>4975</v>
          </cell>
          <cell r="G1378">
            <v>4975</v>
          </cell>
          <cell r="H1378">
            <v>4975</v>
          </cell>
          <cell r="I1378">
            <v>4975</v>
          </cell>
          <cell r="J1378">
            <v>4975</v>
          </cell>
          <cell r="K1378">
            <v>4975</v>
          </cell>
          <cell r="L1378">
            <v>4975</v>
          </cell>
          <cell r="M1378">
            <v>4975</v>
          </cell>
          <cell r="N1378">
            <v>4975</v>
          </cell>
          <cell r="O1378">
            <v>4975</v>
          </cell>
          <cell r="P1378">
            <v>4975</v>
          </cell>
          <cell r="Q1378">
            <v>4975</v>
          </cell>
        </row>
        <row r="1379">
          <cell r="B1379" t="str">
            <v>30619052900</v>
          </cell>
          <cell r="C1379" t="str">
            <v>30619</v>
          </cell>
          <cell r="D1379">
            <v>2900</v>
          </cell>
          <cell r="E1379">
            <v>12800</v>
          </cell>
          <cell r="F1379">
            <v>1067</v>
          </cell>
          <cell r="G1379">
            <v>1067</v>
          </cell>
          <cell r="H1379">
            <v>1067</v>
          </cell>
          <cell r="I1379">
            <v>1067</v>
          </cell>
          <cell r="J1379">
            <v>1067</v>
          </cell>
          <cell r="K1379">
            <v>1067</v>
          </cell>
          <cell r="L1379">
            <v>1067</v>
          </cell>
          <cell r="M1379">
            <v>1067</v>
          </cell>
          <cell r="N1379">
            <v>1067</v>
          </cell>
          <cell r="O1379">
            <v>1067</v>
          </cell>
          <cell r="P1379">
            <v>1067</v>
          </cell>
          <cell r="Q1379">
            <v>1063</v>
          </cell>
        </row>
        <row r="1380">
          <cell r="B1380" t="str">
            <v>30619053101</v>
          </cell>
          <cell r="C1380" t="str">
            <v>30619</v>
          </cell>
          <cell r="D1380">
            <v>3101</v>
          </cell>
          <cell r="E1380">
            <v>15400</v>
          </cell>
          <cell r="F1380">
            <v>1283</v>
          </cell>
          <cell r="G1380">
            <v>1283</v>
          </cell>
          <cell r="H1380">
            <v>1283</v>
          </cell>
          <cell r="I1380">
            <v>1283</v>
          </cell>
          <cell r="J1380">
            <v>1283</v>
          </cell>
          <cell r="K1380">
            <v>1283</v>
          </cell>
          <cell r="L1380">
            <v>1283</v>
          </cell>
          <cell r="M1380">
            <v>1283</v>
          </cell>
          <cell r="N1380">
            <v>1283</v>
          </cell>
          <cell r="O1380">
            <v>1283</v>
          </cell>
          <cell r="P1380">
            <v>1283</v>
          </cell>
          <cell r="Q1380">
            <v>1287</v>
          </cell>
        </row>
        <row r="1381">
          <cell r="B1381" t="str">
            <v>30619053103</v>
          </cell>
          <cell r="C1381" t="str">
            <v>30619</v>
          </cell>
          <cell r="D1381">
            <v>3103</v>
          </cell>
          <cell r="E1381">
            <v>12800</v>
          </cell>
          <cell r="F1381">
            <v>1067</v>
          </cell>
          <cell r="G1381">
            <v>1067</v>
          </cell>
          <cell r="H1381">
            <v>1067</v>
          </cell>
          <cell r="I1381">
            <v>1067</v>
          </cell>
          <cell r="J1381">
            <v>1067</v>
          </cell>
          <cell r="K1381">
            <v>1067</v>
          </cell>
          <cell r="L1381">
            <v>1067</v>
          </cell>
          <cell r="M1381">
            <v>1067</v>
          </cell>
          <cell r="N1381">
            <v>1067</v>
          </cell>
          <cell r="O1381">
            <v>1067</v>
          </cell>
          <cell r="P1381">
            <v>1067</v>
          </cell>
          <cell r="Q1381">
            <v>1063</v>
          </cell>
        </row>
        <row r="1382">
          <cell r="B1382" t="str">
            <v>30619053302</v>
          </cell>
          <cell r="C1382" t="str">
            <v>30619</v>
          </cell>
          <cell r="D1382">
            <v>3302</v>
          </cell>
          <cell r="E1382">
            <v>15600</v>
          </cell>
          <cell r="F1382">
            <v>1300</v>
          </cell>
          <cell r="G1382">
            <v>1300</v>
          </cell>
          <cell r="H1382">
            <v>1300</v>
          </cell>
          <cell r="I1382">
            <v>1300</v>
          </cell>
          <cell r="J1382">
            <v>1300</v>
          </cell>
          <cell r="K1382">
            <v>1300</v>
          </cell>
          <cell r="L1382">
            <v>1300</v>
          </cell>
          <cell r="M1382">
            <v>1300</v>
          </cell>
          <cell r="N1382">
            <v>1300</v>
          </cell>
          <cell r="O1382">
            <v>1300</v>
          </cell>
          <cell r="P1382">
            <v>1300</v>
          </cell>
          <cell r="Q1382">
            <v>1300</v>
          </cell>
        </row>
        <row r="1383">
          <cell r="B1383" t="str">
            <v>30620052900</v>
          </cell>
          <cell r="C1383" t="str">
            <v>30620</v>
          </cell>
          <cell r="D1383">
            <v>2900</v>
          </cell>
          <cell r="E1383">
            <v>12800</v>
          </cell>
          <cell r="F1383">
            <v>1067</v>
          </cell>
          <cell r="G1383">
            <v>1067</v>
          </cell>
          <cell r="H1383">
            <v>1067</v>
          </cell>
          <cell r="I1383">
            <v>1067</v>
          </cell>
          <cell r="J1383">
            <v>1067</v>
          </cell>
          <cell r="K1383">
            <v>1067</v>
          </cell>
          <cell r="L1383">
            <v>1067</v>
          </cell>
          <cell r="M1383">
            <v>1067</v>
          </cell>
          <cell r="N1383">
            <v>1067</v>
          </cell>
          <cell r="O1383">
            <v>1067</v>
          </cell>
          <cell r="P1383">
            <v>1067</v>
          </cell>
          <cell r="Q1383">
            <v>1063</v>
          </cell>
        </row>
        <row r="1384">
          <cell r="B1384" t="str">
            <v>30620053101</v>
          </cell>
          <cell r="C1384" t="str">
            <v>30620</v>
          </cell>
          <cell r="D1384">
            <v>3101</v>
          </cell>
          <cell r="E1384">
            <v>15400</v>
          </cell>
          <cell r="F1384">
            <v>1283</v>
          </cell>
          <cell r="G1384">
            <v>1283</v>
          </cell>
          <cell r="H1384">
            <v>1283</v>
          </cell>
          <cell r="I1384">
            <v>1283</v>
          </cell>
          <cell r="J1384">
            <v>1283</v>
          </cell>
          <cell r="K1384">
            <v>1283</v>
          </cell>
          <cell r="L1384">
            <v>1283</v>
          </cell>
          <cell r="M1384">
            <v>1283</v>
          </cell>
          <cell r="N1384">
            <v>1283</v>
          </cell>
          <cell r="O1384">
            <v>1283</v>
          </cell>
          <cell r="P1384">
            <v>1283</v>
          </cell>
          <cell r="Q1384">
            <v>1287</v>
          </cell>
        </row>
        <row r="1385">
          <cell r="B1385" t="str">
            <v>30620053103</v>
          </cell>
          <cell r="C1385" t="str">
            <v>30620</v>
          </cell>
          <cell r="D1385">
            <v>3103</v>
          </cell>
          <cell r="E1385">
            <v>12800</v>
          </cell>
          <cell r="F1385">
            <v>1067</v>
          </cell>
          <cell r="G1385">
            <v>1067</v>
          </cell>
          <cell r="H1385">
            <v>1067</v>
          </cell>
          <cell r="I1385">
            <v>1067</v>
          </cell>
          <cell r="J1385">
            <v>1067</v>
          </cell>
          <cell r="K1385">
            <v>1067</v>
          </cell>
          <cell r="L1385">
            <v>1067</v>
          </cell>
          <cell r="M1385">
            <v>1067</v>
          </cell>
          <cell r="N1385">
            <v>1067</v>
          </cell>
          <cell r="O1385">
            <v>1067</v>
          </cell>
          <cell r="P1385">
            <v>1067</v>
          </cell>
          <cell r="Q1385">
            <v>1063</v>
          </cell>
        </row>
        <row r="1386">
          <cell r="B1386" t="str">
            <v>30620053302</v>
          </cell>
          <cell r="C1386" t="str">
            <v>30620</v>
          </cell>
          <cell r="D1386">
            <v>3302</v>
          </cell>
          <cell r="E1386">
            <v>15600</v>
          </cell>
          <cell r="F1386">
            <v>1300</v>
          </cell>
          <cell r="G1386">
            <v>1300</v>
          </cell>
          <cell r="H1386">
            <v>1300</v>
          </cell>
          <cell r="I1386">
            <v>1300</v>
          </cell>
          <cell r="J1386">
            <v>1300</v>
          </cell>
          <cell r="K1386">
            <v>1300</v>
          </cell>
          <cell r="L1386">
            <v>1300</v>
          </cell>
          <cell r="M1386">
            <v>1300</v>
          </cell>
          <cell r="N1386">
            <v>1300</v>
          </cell>
          <cell r="O1386">
            <v>1300</v>
          </cell>
          <cell r="P1386">
            <v>1300</v>
          </cell>
          <cell r="Q1386">
            <v>1300</v>
          </cell>
        </row>
        <row r="1387">
          <cell r="B1387" t="str">
            <v>30621052900</v>
          </cell>
          <cell r="C1387" t="str">
            <v>30621</v>
          </cell>
          <cell r="D1387">
            <v>2900</v>
          </cell>
          <cell r="E1387">
            <v>12800</v>
          </cell>
          <cell r="F1387">
            <v>1067</v>
          </cell>
          <cell r="G1387">
            <v>1067</v>
          </cell>
          <cell r="H1387">
            <v>1067</v>
          </cell>
          <cell r="I1387">
            <v>1067</v>
          </cell>
          <cell r="J1387">
            <v>1067</v>
          </cell>
          <cell r="K1387">
            <v>1067</v>
          </cell>
          <cell r="L1387">
            <v>1067</v>
          </cell>
          <cell r="M1387">
            <v>1067</v>
          </cell>
          <cell r="N1387">
            <v>1067</v>
          </cell>
          <cell r="O1387">
            <v>1067</v>
          </cell>
          <cell r="P1387">
            <v>1067</v>
          </cell>
          <cell r="Q1387">
            <v>1063</v>
          </cell>
        </row>
        <row r="1388">
          <cell r="B1388" t="str">
            <v>30621053101</v>
          </cell>
          <cell r="C1388" t="str">
            <v>30621</v>
          </cell>
          <cell r="D1388">
            <v>3101</v>
          </cell>
          <cell r="E1388">
            <v>15400</v>
          </cell>
          <cell r="F1388">
            <v>1283</v>
          </cell>
          <cell r="G1388">
            <v>1283</v>
          </cell>
          <cell r="H1388">
            <v>1283</v>
          </cell>
          <cell r="I1388">
            <v>1283</v>
          </cell>
          <cell r="J1388">
            <v>1283</v>
          </cell>
          <cell r="K1388">
            <v>1283</v>
          </cell>
          <cell r="L1388">
            <v>1283</v>
          </cell>
          <cell r="M1388">
            <v>1283</v>
          </cell>
          <cell r="N1388">
            <v>1283</v>
          </cell>
          <cell r="O1388">
            <v>1283</v>
          </cell>
          <cell r="P1388">
            <v>1283</v>
          </cell>
          <cell r="Q1388">
            <v>1287</v>
          </cell>
        </row>
        <row r="1389">
          <cell r="B1389" t="str">
            <v>30621053103</v>
          </cell>
          <cell r="C1389" t="str">
            <v>30621</v>
          </cell>
          <cell r="D1389">
            <v>3103</v>
          </cell>
          <cell r="E1389">
            <v>12800</v>
          </cell>
          <cell r="F1389">
            <v>1067</v>
          </cell>
          <cell r="G1389">
            <v>1067</v>
          </cell>
          <cell r="H1389">
            <v>1067</v>
          </cell>
          <cell r="I1389">
            <v>1067</v>
          </cell>
          <cell r="J1389">
            <v>1067</v>
          </cell>
          <cell r="K1389">
            <v>1067</v>
          </cell>
          <cell r="L1389">
            <v>1067</v>
          </cell>
          <cell r="M1389">
            <v>1067</v>
          </cell>
          <cell r="N1389">
            <v>1067</v>
          </cell>
          <cell r="O1389">
            <v>1067</v>
          </cell>
          <cell r="P1389">
            <v>1067</v>
          </cell>
          <cell r="Q1389">
            <v>1063</v>
          </cell>
        </row>
        <row r="1390">
          <cell r="B1390" t="str">
            <v>30621053302</v>
          </cell>
          <cell r="C1390" t="str">
            <v>30621</v>
          </cell>
          <cell r="D1390">
            <v>3302</v>
          </cell>
          <cell r="E1390">
            <v>15600</v>
          </cell>
          <cell r="F1390">
            <v>1300</v>
          </cell>
          <cell r="G1390">
            <v>1300</v>
          </cell>
          <cell r="H1390">
            <v>1300</v>
          </cell>
          <cell r="I1390">
            <v>1300</v>
          </cell>
          <cell r="J1390">
            <v>1300</v>
          </cell>
          <cell r="K1390">
            <v>1300</v>
          </cell>
          <cell r="L1390">
            <v>1300</v>
          </cell>
          <cell r="M1390">
            <v>1300</v>
          </cell>
          <cell r="N1390">
            <v>1300</v>
          </cell>
          <cell r="O1390">
            <v>1300</v>
          </cell>
          <cell r="P1390">
            <v>1300</v>
          </cell>
          <cell r="Q1390">
            <v>1300</v>
          </cell>
        </row>
        <row r="1391">
          <cell r="B1391" t="str">
            <v>30622052900</v>
          </cell>
          <cell r="C1391" t="str">
            <v>30622</v>
          </cell>
          <cell r="D1391">
            <v>2900</v>
          </cell>
          <cell r="E1391">
            <v>12800</v>
          </cell>
          <cell r="F1391">
            <v>1067</v>
          </cell>
          <cell r="G1391">
            <v>1067</v>
          </cell>
          <cell r="H1391">
            <v>1067</v>
          </cell>
          <cell r="I1391">
            <v>1067</v>
          </cell>
          <cell r="J1391">
            <v>1067</v>
          </cell>
          <cell r="K1391">
            <v>1067</v>
          </cell>
          <cell r="L1391">
            <v>1067</v>
          </cell>
          <cell r="M1391">
            <v>1067</v>
          </cell>
          <cell r="N1391">
            <v>1067</v>
          </cell>
          <cell r="O1391">
            <v>1067</v>
          </cell>
          <cell r="P1391">
            <v>1067</v>
          </cell>
          <cell r="Q1391">
            <v>1063</v>
          </cell>
        </row>
        <row r="1392">
          <cell r="B1392" t="str">
            <v>30622053101</v>
          </cell>
          <cell r="C1392" t="str">
            <v>30622</v>
          </cell>
          <cell r="D1392">
            <v>3101</v>
          </cell>
          <cell r="E1392">
            <v>15400</v>
          </cell>
          <cell r="F1392">
            <v>1283</v>
          </cell>
          <cell r="G1392">
            <v>1283</v>
          </cell>
          <cell r="H1392">
            <v>1283</v>
          </cell>
          <cell r="I1392">
            <v>1283</v>
          </cell>
          <cell r="J1392">
            <v>1283</v>
          </cell>
          <cell r="K1392">
            <v>1283</v>
          </cell>
          <cell r="L1392">
            <v>1283</v>
          </cell>
          <cell r="M1392">
            <v>1283</v>
          </cell>
          <cell r="N1392">
            <v>1283</v>
          </cell>
          <cell r="O1392">
            <v>1283</v>
          </cell>
          <cell r="P1392">
            <v>1283</v>
          </cell>
          <cell r="Q1392">
            <v>1287</v>
          </cell>
        </row>
        <row r="1393">
          <cell r="B1393" t="str">
            <v>30622053103</v>
          </cell>
          <cell r="C1393" t="str">
            <v>30622</v>
          </cell>
          <cell r="D1393">
            <v>3103</v>
          </cell>
          <cell r="E1393">
            <v>12800</v>
          </cell>
          <cell r="F1393">
            <v>1067</v>
          </cell>
          <cell r="G1393">
            <v>1067</v>
          </cell>
          <cell r="H1393">
            <v>1067</v>
          </cell>
          <cell r="I1393">
            <v>1067</v>
          </cell>
          <cell r="J1393">
            <v>1067</v>
          </cell>
          <cell r="K1393">
            <v>1067</v>
          </cell>
          <cell r="L1393">
            <v>1067</v>
          </cell>
          <cell r="M1393">
            <v>1067</v>
          </cell>
          <cell r="N1393">
            <v>1067</v>
          </cell>
          <cell r="O1393">
            <v>1067</v>
          </cell>
          <cell r="P1393">
            <v>1067</v>
          </cell>
          <cell r="Q1393">
            <v>1063</v>
          </cell>
        </row>
        <row r="1394">
          <cell r="B1394" t="str">
            <v>30622053302</v>
          </cell>
          <cell r="C1394" t="str">
            <v>30622</v>
          </cell>
          <cell r="D1394">
            <v>3302</v>
          </cell>
          <cell r="E1394">
            <v>15600</v>
          </cell>
          <cell r="F1394">
            <v>1300</v>
          </cell>
          <cell r="G1394">
            <v>1300</v>
          </cell>
          <cell r="H1394">
            <v>1300</v>
          </cell>
          <cell r="I1394">
            <v>1300</v>
          </cell>
          <cell r="J1394">
            <v>1300</v>
          </cell>
          <cell r="K1394">
            <v>1300</v>
          </cell>
          <cell r="L1394">
            <v>1300</v>
          </cell>
          <cell r="M1394">
            <v>1300</v>
          </cell>
          <cell r="N1394">
            <v>1300</v>
          </cell>
          <cell r="O1394">
            <v>1300</v>
          </cell>
          <cell r="P1394">
            <v>1300</v>
          </cell>
          <cell r="Q1394">
            <v>1300</v>
          </cell>
        </row>
        <row r="1395">
          <cell r="B1395" t="str">
            <v>30623052900</v>
          </cell>
          <cell r="C1395" t="str">
            <v>30623</v>
          </cell>
          <cell r="D1395">
            <v>2900</v>
          </cell>
          <cell r="E1395">
            <v>12800</v>
          </cell>
          <cell r="F1395">
            <v>1067</v>
          </cell>
          <cell r="G1395">
            <v>1067</v>
          </cell>
          <cell r="H1395">
            <v>1067</v>
          </cell>
          <cell r="I1395">
            <v>1067</v>
          </cell>
          <cell r="J1395">
            <v>1067</v>
          </cell>
          <cell r="K1395">
            <v>1067</v>
          </cell>
          <cell r="L1395">
            <v>1067</v>
          </cell>
          <cell r="M1395">
            <v>1067</v>
          </cell>
          <cell r="N1395">
            <v>1067</v>
          </cell>
          <cell r="O1395">
            <v>1067</v>
          </cell>
          <cell r="P1395">
            <v>1067</v>
          </cell>
          <cell r="Q1395">
            <v>1063</v>
          </cell>
        </row>
        <row r="1396">
          <cell r="B1396" t="str">
            <v>30623053101</v>
          </cell>
          <cell r="C1396" t="str">
            <v>30623</v>
          </cell>
          <cell r="D1396">
            <v>3101</v>
          </cell>
          <cell r="E1396">
            <v>15400</v>
          </cell>
          <cell r="F1396">
            <v>1283</v>
          </cell>
          <cell r="G1396">
            <v>1283</v>
          </cell>
          <cell r="H1396">
            <v>1283</v>
          </cell>
          <cell r="I1396">
            <v>1283</v>
          </cell>
          <cell r="J1396">
            <v>1283</v>
          </cell>
          <cell r="K1396">
            <v>1283</v>
          </cell>
          <cell r="L1396">
            <v>1283</v>
          </cell>
          <cell r="M1396">
            <v>1283</v>
          </cell>
          <cell r="N1396">
            <v>1283</v>
          </cell>
          <cell r="O1396">
            <v>1283</v>
          </cell>
          <cell r="P1396">
            <v>1283</v>
          </cell>
          <cell r="Q1396">
            <v>1287</v>
          </cell>
        </row>
        <row r="1397">
          <cell r="B1397" t="str">
            <v>30623053103</v>
          </cell>
          <cell r="C1397" t="str">
            <v>30623</v>
          </cell>
          <cell r="D1397">
            <v>3103</v>
          </cell>
          <cell r="E1397">
            <v>12800</v>
          </cell>
          <cell r="F1397">
            <v>1067</v>
          </cell>
          <cell r="G1397">
            <v>1067</v>
          </cell>
          <cell r="H1397">
            <v>1067</v>
          </cell>
          <cell r="I1397">
            <v>1067</v>
          </cell>
          <cell r="J1397">
            <v>1067</v>
          </cell>
          <cell r="K1397">
            <v>1067</v>
          </cell>
          <cell r="L1397">
            <v>1067</v>
          </cell>
          <cell r="M1397">
            <v>1067</v>
          </cell>
          <cell r="N1397">
            <v>1067</v>
          </cell>
          <cell r="O1397">
            <v>1067</v>
          </cell>
          <cell r="P1397">
            <v>1067</v>
          </cell>
          <cell r="Q1397">
            <v>1063</v>
          </cell>
        </row>
        <row r="1398">
          <cell r="B1398" t="str">
            <v>30623053302</v>
          </cell>
          <cell r="C1398" t="str">
            <v>30623</v>
          </cell>
          <cell r="D1398">
            <v>3302</v>
          </cell>
          <cell r="E1398">
            <v>15600</v>
          </cell>
          <cell r="F1398">
            <v>1300</v>
          </cell>
          <cell r="G1398">
            <v>1300</v>
          </cell>
          <cell r="H1398">
            <v>1300</v>
          </cell>
          <cell r="I1398">
            <v>1300</v>
          </cell>
          <cell r="J1398">
            <v>1300</v>
          </cell>
          <cell r="K1398">
            <v>1300</v>
          </cell>
          <cell r="L1398">
            <v>1300</v>
          </cell>
          <cell r="M1398">
            <v>1300</v>
          </cell>
          <cell r="N1398">
            <v>1300</v>
          </cell>
          <cell r="O1398">
            <v>1300</v>
          </cell>
          <cell r="P1398">
            <v>1300</v>
          </cell>
          <cell r="Q1398">
            <v>1300</v>
          </cell>
        </row>
        <row r="1399">
          <cell r="B1399" t="str">
            <v>30624052103</v>
          </cell>
          <cell r="C1399" t="str">
            <v>30624</v>
          </cell>
          <cell r="D1399">
            <v>2103</v>
          </cell>
          <cell r="E1399">
            <v>211300</v>
          </cell>
          <cell r="F1399">
            <v>17608</v>
          </cell>
          <cell r="G1399">
            <v>17608</v>
          </cell>
          <cell r="H1399">
            <v>17608</v>
          </cell>
          <cell r="I1399">
            <v>17608</v>
          </cell>
          <cell r="J1399">
            <v>17608</v>
          </cell>
          <cell r="K1399">
            <v>17608</v>
          </cell>
          <cell r="L1399">
            <v>17608</v>
          </cell>
          <cell r="M1399">
            <v>17608</v>
          </cell>
          <cell r="N1399">
            <v>17608</v>
          </cell>
          <cell r="O1399">
            <v>17608</v>
          </cell>
          <cell r="P1399">
            <v>17608</v>
          </cell>
          <cell r="Q1399">
            <v>17612</v>
          </cell>
        </row>
        <row r="1400">
          <cell r="B1400" t="str">
            <v>30624052202</v>
          </cell>
          <cell r="C1400" t="str">
            <v>30624</v>
          </cell>
          <cell r="D1400">
            <v>2202</v>
          </cell>
          <cell r="E1400">
            <v>49241</v>
          </cell>
          <cell r="F1400">
            <v>4103</v>
          </cell>
          <cell r="G1400">
            <v>4103</v>
          </cell>
          <cell r="H1400">
            <v>4103</v>
          </cell>
          <cell r="I1400">
            <v>4103</v>
          </cell>
          <cell r="J1400">
            <v>4103</v>
          </cell>
          <cell r="K1400">
            <v>4103</v>
          </cell>
          <cell r="L1400">
            <v>4103</v>
          </cell>
          <cell r="M1400">
            <v>4103</v>
          </cell>
          <cell r="N1400">
            <v>4103</v>
          </cell>
          <cell r="O1400">
            <v>4103</v>
          </cell>
          <cell r="P1400">
            <v>4103</v>
          </cell>
          <cell r="Q1400">
            <v>4108</v>
          </cell>
        </row>
        <row r="1401">
          <cell r="B1401" t="str">
            <v>30624052800</v>
          </cell>
          <cell r="C1401" t="str">
            <v>30624</v>
          </cell>
          <cell r="D1401">
            <v>2800</v>
          </cell>
          <cell r="E1401">
            <v>128400</v>
          </cell>
          <cell r="F1401">
            <v>10700</v>
          </cell>
          <cell r="G1401">
            <v>10700</v>
          </cell>
          <cell r="H1401">
            <v>10700</v>
          </cell>
          <cell r="I1401">
            <v>10700</v>
          </cell>
          <cell r="J1401">
            <v>10700</v>
          </cell>
          <cell r="K1401">
            <v>10700</v>
          </cell>
          <cell r="L1401">
            <v>10700</v>
          </cell>
          <cell r="M1401">
            <v>10700</v>
          </cell>
          <cell r="N1401">
            <v>10700</v>
          </cell>
          <cell r="O1401">
            <v>10700</v>
          </cell>
          <cell r="P1401">
            <v>10700</v>
          </cell>
          <cell r="Q1401">
            <v>10700</v>
          </cell>
        </row>
        <row r="1402">
          <cell r="B1402" t="str">
            <v>30624052900</v>
          </cell>
          <cell r="C1402" t="str">
            <v>30624</v>
          </cell>
          <cell r="D1402">
            <v>2900</v>
          </cell>
          <cell r="E1402">
            <v>10200</v>
          </cell>
          <cell r="F1402">
            <v>850</v>
          </cell>
          <cell r="G1402">
            <v>850</v>
          </cell>
          <cell r="H1402">
            <v>850</v>
          </cell>
          <cell r="I1402">
            <v>850</v>
          </cell>
          <cell r="J1402">
            <v>850</v>
          </cell>
          <cell r="K1402">
            <v>850</v>
          </cell>
          <cell r="L1402">
            <v>850</v>
          </cell>
          <cell r="M1402">
            <v>850</v>
          </cell>
          <cell r="N1402">
            <v>850</v>
          </cell>
          <cell r="O1402">
            <v>850</v>
          </cell>
          <cell r="P1402">
            <v>850</v>
          </cell>
          <cell r="Q1402">
            <v>850</v>
          </cell>
        </row>
        <row r="1403">
          <cell r="B1403" t="str">
            <v>30624052907</v>
          </cell>
          <cell r="C1403" t="str">
            <v>30624</v>
          </cell>
          <cell r="D1403">
            <v>2907</v>
          </cell>
          <cell r="E1403">
            <v>15000</v>
          </cell>
          <cell r="F1403">
            <v>1250</v>
          </cell>
          <cell r="G1403">
            <v>1250</v>
          </cell>
          <cell r="H1403">
            <v>1250</v>
          </cell>
          <cell r="I1403">
            <v>1250</v>
          </cell>
          <cell r="J1403">
            <v>1250</v>
          </cell>
          <cell r="K1403">
            <v>1250</v>
          </cell>
          <cell r="L1403">
            <v>1250</v>
          </cell>
          <cell r="M1403">
            <v>1250</v>
          </cell>
          <cell r="N1403">
            <v>1250</v>
          </cell>
          <cell r="O1403">
            <v>1250</v>
          </cell>
          <cell r="P1403">
            <v>1250</v>
          </cell>
          <cell r="Q1403">
            <v>1250</v>
          </cell>
        </row>
        <row r="1404">
          <cell r="B1404" t="str">
            <v>30624053101</v>
          </cell>
          <cell r="C1404" t="str">
            <v>30624</v>
          </cell>
          <cell r="D1404">
            <v>3101</v>
          </cell>
          <cell r="E1404">
            <v>85000</v>
          </cell>
          <cell r="F1404">
            <v>7083</v>
          </cell>
          <cell r="G1404">
            <v>7083</v>
          </cell>
          <cell r="H1404">
            <v>7083</v>
          </cell>
          <cell r="I1404">
            <v>7083</v>
          </cell>
          <cell r="J1404">
            <v>7083</v>
          </cell>
          <cell r="K1404">
            <v>7083</v>
          </cell>
          <cell r="L1404">
            <v>7083</v>
          </cell>
          <cell r="M1404">
            <v>7083</v>
          </cell>
          <cell r="N1404">
            <v>7083</v>
          </cell>
          <cell r="O1404">
            <v>7083</v>
          </cell>
          <cell r="P1404">
            <v>7083</v>
          </cell>
          <cell r="Q1404">
            <v>7087</v>
          </cell>
        </row>
        <row r="1405">
          <cell r="B1405" t="str">
            <v>30624053103</v>
          </cell>
          <cell r="C1405" t="str">
            <v>30624</v>
          </cell>
          <cell r="D1405">
            <v>3103</v>
          </cell>
          <cell r="E1405">
            <v>8200</v>
          </cell>
          <cell r="F1405">
            <v>683</v>
          </cell>
          <cell r="G1405">
            <v>683</v>
          </cell>
          <cell r="H1405">
            <v>683</v>
          </cell>
          <cell r="I1405">
            <v>683</v>
          </cell>
          <cell r="J1405">
            <v>683</v>
          </cell>
          <cell r="K1405">
            <v>683</v>
          </cell>
          <cell r="L1405">
            <v>683</v>
          </cell>
          <cell r="M1405">
            <v>683</v>
          </cell>
          <cell r="N1405">
            <v>683</v>
          </cell>
          <cell r="O1405">
            <v>683</v>
          </cell>
          <cell r="P1405">
            <v>683</v>
          </cell>
          <cell r="Q1405">
            <v>687</v>
          </cell>
        </row>
        <row r="1406">
          <cell r="B1406" t="str">
            <v>30624053302</v>
          </cell>
          <cell r="C1406" t="str">
            <v>30624</v>
          </cell>
          <cell r="D1406">
            <v>3302</v>
          </cell>
          <cell r="E1406">
            <v>14500</v>
          </cell>
          <cell r="F1406">
            <v>1208</v>
          </cell>
          <cell r="G1406">
            <v>1208</v>
          </cell>
          <cell r="H1406">
            <v>1208</v>
          </cell>
          <cell r="I1406">
            <v>1208</v>
          </cell>
          <cell r="J1406">
            <v>1208</v>
          </cell>
          <cell r="K1406">
            <v>1208</v>
          </cell>
          <cell r="L1406">
            <v>1208</v>
          </cell>
          <cell r="M1406">
            <v>1208</v>
          </cell>
          <cell r="N1406">
            <v>1208</v>
          </cell>
          <cell r="O1406">
            <v>1208</v>
          </cell>
          <cell r="P1406">
            <v>1208</v>
          </cell>
          <cell r="Q1406">
            <v>1212</v>
          </cell>
        </row>
        <row r="1407">
          <cell r="B1407" t="str">
            <v>30624053402</v>
          </cell>
          <cell r="C1407" t="str">
            <v>30624</v>
          </cell>
          <cell r="D1407">
            <v>3402</v>
          </cell>
          <cell r="E1407">
            <v>637000</v>
          </cell>
          <cell r="F1407">
            <v>53083</v>
          </cell>
          <cell r="G1407">
            <v>53083</v>
          </cell>
          <cell r="H1407">
            <v>53083</v>
          </cell>
          <cell r="I1407">
            <v>53083</v>
          </cell>
          <cell r="J1407">
            <v>53083</v>
          </cell>
          <cell r="K1407">
            <v>53083</v>
          </cell>
          <cell r="L1407">
            <v>53083</v>
          </cell>
          <cell r="M1407">
            <v>53083</v>
          </cell>
          <cell r="N1407">
            <v>53083</v>
          </cell>
          <cell r="O1407">
            <v>53083</v>
          </cell>
          <cell r="P1407">
            <v>53083</v>
          </cell>
          <cell r="Q1407">
            <v>53087</v>
          </cell>
        </row>
        <row r="1408">
          <cell r="B1408" t="str">
            <v>30624053403</v>
          </cell>
          <cell r="C1408" t="str">
            <v>30624</v>
          </cell>
          <cell r="D1408">
            <v>3403</v>
          </cell>
          <cell r="E1408">
            <v>224500</v>
          </cell>
          <cell r="F1408">
            <v>18708</v>
          </cell>
          <cell r="G1408">
            <v>18708</v>
          </cell>
          <cell r="H1408">
            <v>18708</v>
          </cell>
          <cell r="I1408">
            <v>18708</v>
          </cell>
          <cell r="J1408">
            <v>18708</v>
          </cell>
          <cell r="K1408">
            <v>18708</v>
          </cell>
          <cell r="L1408">
            <v>18708</v>
          </cell>
          <cell r="M1408">
            <v>18708</v>
          </cell>
          <cell r="N1408">
            <v>18708</v>
          </cell>
          <cell r="O1408">
            <v>18708</v>
          </cell>
          <cell r="P1408">
            <v>18708</v>
          </cell>
          <cell r="Q1408">
            <v>18712</v>
          </cell>
        </row>
        <row r="1409">
          <cell r="B1409" t="str">
            <v>30625052900</v>
          </cell>
          <cell r="C1409" t="str">
            <v>30625</v>
          </cell>
          <cell r="D1409">
            <v>2900</v>
          </cell>
          <cell r="E1409">
            <v>12800</v>
          </cell>
          <cell r="F1409">
            <v>1067</v>
          </cell>
          <cell r="G1409">
            <v>1067</v>
          </cell>
          <cell r="H1409">
            <v>1067</v>
          </cell>
          <cell r="I1409">
            <v>1067</v>
          </cell>
          <cell r="J1409">
            <v>1067</v>
          </cell>
          <cell r="K1409">
            <v>1067</v>
          </cell>
          <cell r="L1409">
            <v>1067</v>
          </cell>
          <cell r="M1409">
            <v>1067</v>
          </cell>
          <cell r="N1409">
            <v>1067</v>
          </cell>
          <cell r="O1409">
            <v>1067</v>
          </cell>
          <cell r="P1409">
            <v>1067</v>
          </cell>
          <cell r="Q1409">
            <v>1063</v>
          </cell>
        </row>
        <row r="1410">
          <cell r="B1410" t="str">
            <v>30625053101</v>
          </cell>
          <cell r="C1410" t="str">
            <v>30625</v>
          </cell>
          <cell r="D1410">
            <v>3101</v>
          </cell>
          <cell r="E1410">
            <v>15400</v>
          </cell>
          <cell r="F1410">
            <v>1283</v>
          </cell>
          <cell r="G1410">
            <v>1283</v>
          </cell>
          <cell r="H1410">
            <v>1283</v>
          </cell>
          <cell r="I1410">
            <v>1283</v>
          </cell>
          <cell r="J1410">
            <v>1283</v>
          </cell>
          <cell r="K1410">
            <v>1283</v>
          </cell>
          <cell r="L1410">
            <v>1283</v>
          </cell>
          <cell r="M1410">
            <v>1283</v>
          </cell>
          <cell r="N1410">
            <v>1283</v>
          </cell>
          <cell r="O1410">
            <v>1283</v>
          </cell>
          <cell r="P1410">
            <v>1283</v>
          </cell>
          <cell r="Q1410">
            <v>1287</v>
          </cell>
        </row>
        <row r="1411">
          <cell r="B1411" t="str">
            <v>30625053103</v>
          </cell>
          <cell r="C1411" t="str">
            <v>30625</v>
          </cell>
          <cell r="D1411">
            <v>3103</v>
          </cell>
          <cell r="E1411">
            <v>12800</v>
          </cell>
          <cell r="F1411">
            <v>1067</v>
          </cell>
          <cell r="G1411">
            <v>1067</v>
          </cell>
          <cell r="H1411">
            <v>1067</v>
          </cell>
          <cell r="I1411">
            <v>1067</v>
          </cell>
          <cell r="J1411">
            <v>1067</v>
          </cell>
          <cell r="K1411">
            <v>1067</v>
          </cell>
          <cell r="L1411">
            <v>1067</v>
          </cell>
          <cell r="M1411">
            <v>1067</v>
          </cell>
          <cell r="N1411">
            <v>1067</v>
          </cell>
          <cell r="O1411">
            <v>1067</v>
          </cell>
          <cell r="P1411">
            <v>1067</v>
          </cell>
          <cell r="Q1411">
            <v>1063</v>
          </cell>
        </row>
        <row r="1412">
          <cell r="B1412" t="str">
            <v>30625053302</v>
          </cell>
          <cell r="C1412" t="str">
            <v>30625</v>
          </cell>
          <cell r="D1412">
            <v>3302</v>
          </cell>
          <cell r="E1412">
            <v>15600</v>
          </cell>
          <cell r="F1412">
            <v>1300</v>
          </cell>
          <cell r="G1412">
            <v>1300</v>
          </cell>
          <cell r="H1412">
            <v>1300</v>
          </cell>
          <cell r="I1412">
            <v>1300</v>
          </cell>
          <cell r="J1412">
            <v>1300</v>
          </cell>
          <cell r="K1412">
            <v>1300</v>
          </cell>
          <cell r="L1412">
            <v>1300</v>
          </cell>
          <cell r="M1412">
            <v>1300</v>
          </cell>
          <cell r="N1412">
            <v>1300</v>
          </cell>
          <cell r="O1412">
            <v>1300</v>
          </cell>
          <cell r="P1412">
            <v>1300</v>
          </cell>
          <cell r="Q1412">
            <v>1300</v>
          </cell>
        </row>
        <row r="1413">
          <cell r="B1413" t="str">
            <v>30626052900</v>
          </cell>
          <cell r="C1413" t="str">
            <v>30626</v>
          </cell>
          <cell r="D1413">
            <v>2900</v>
          </cell>
          <cell r="E1413">
            <v>12800</v>
          </cell>
          <cell r="F1413">
            <v>1067</v>
          </cell>
          <cell r="G1413">
            <v>1067</v>
          </cell>
          <cell r="H1413">
            <v>1067</v>
          </cell>
          <cell r="I1413">
            <v>1067</v>
          </cell>
          <cell r="J1413">
            <v>1067</v>
          </cell>
          <cell r="K1413">
            <v>1067</v>
          </cell>
          <cell r="L1413">
            <v>1067</v>
          </cell>
          <cell r="M1413">
            <v>1067</v>
          </cell>
          <cell r="N1413">
            <v>1067</v>
          </cell>
          <cell r="O1413">
            <v>1067</v>
          </cell>
          <cell r="P1413">
            <v>1067</v>
          </cell>
          <cell r="Q1413">
            <v>1063</v>
          </cell>
        </row>
        <row r="1414">
          <cell r="B1414" t="str">
            <v>30626053101</v>
          </cell>
          <cell r="C1414" t="str">
            <v>30626</v>
          </cell>
          <cell r="D1414">
            <v>3101</v>
          </cell>
          <cell r="E1414">
            <v>15400</v>
          </cell>
          <cell r="F1414">
            <v>1283</v>
          </cell>
          <cell r="G1414">
            <v>1283</v>
          </cell>
          <cell r="H1414">
            <v>1283</v>
          </cell>
          <cell r="I1414">
            <v>1283</v>
          </cell>
          <cell r="J1414">
            <v>1283</v>
          </cell>
          <cell r="K1414">
            <v>1283</v>
          </cell>
          <cell r="L1414">
            <v>1283</v>
          </cell>
          <cell r="M1414">
            <v>1283</v>
          </cell>
          <cell r="N1414">
            <v>1283</v>
          </cell>
          <cell r="O1414">
            <v>1283</v>
          </cell>
          <cell r="P1414">
            <v>1283</v>
          </cell>
          <cell r="Q1414">
            <v>1287</v>
          </cell>
        </row>
        <row r="1415">
          <cell r="B1415" t="str">
            <v>30626053103</v>
          </cell>
          <cell r="C1415" t="str">
            <v>30626</v>
          </cell>
          <cell r="D1415">
            <v>3103</v>
          </cell>
          <cell r="E1415">
            <v>12800</v>
          </cell>
          <cell r="F1415">
            <v>1067</v>
          </cell>
          <cell r="G1415">
            <v>1067</v>
          </cell>
          <cell r="H1415">
            <v>1067</v>
          </cell>
          <cell r="I1415">
            <v>1067</v>
          </cell>
          <cell r="J1415">
            <v>1067</v>
          </cell>
          <cell r="K1415">
            <v>1067</v>
          </cell>
          <cell r="L1415">
            <v>1067</v>
          </cell>
          <cell r="M1415">
            <v>1067</v>
          </cell>
          <cell r="N1415">
            <v>1067</v>
          </cell>
          <cell r="O1415">
            <v>1067</v>
          </cell>
          <cell r="P1415">
            <v>1067</v>
          </cell>
          <cell r="Q1415">
            <v>1063</v>
          </cell>
        </row>
        <row r="1416">
          <cell r="B1416" t="str">
            <v>30626053302</v>
          </cell>
          <cell r="C1416" t="str">
            <v>30626</v>
          </cell>
          <cell r="D1416">
            <v>3302</v>
          </cell>
          <cell r="E1416">
            <v>15600</v>
          </cell>
          <cell r="F1416">
            <v>1300</v>
          </cell>
          <cell r="G1416">
            <v>1300</v>
          </cell>
          <cell r="H1416">
            <v>1300</v>
          </cell>
          <cell r="I1416">
            <v>1300</v>
          </cell>
          <cell r="J1416">
            <v>1300</v>
          </cell>
          <cell r="K1416">
            <v>1300</v>
          </cell>
          <cell r="L1416">
            <v>1300</v>
          </cell>
          <cell r="M1416">
            <v>1300</v>
          </cell>
          <cell r="N1416">
            <v>1300</v>
          </cell>
          <cell r="O1416">
            <v>1300</v>
          </cell>
          <cell r="P1416">
            <v>1300</v>
          </cell>
          <cell r="Q1416">
            <v>1300</v>
          </cell>
        </row>
        <row r="1417">
          <cell r="B1417" t="str">
            <v>30627053101</v>
          </cell>
          <cell r="C1417" t="str">
            <v>30627</v>
          </cell>
          <cell r="D1417">
            <v>3101</v>
          </cell>
          <cell r="E1417">
            <v>6000</v>
          </cell>
          <cell r="F1417">
            <v>500</v>
          </cell>
          <cell r="G1417">
            <v>500</v>
          </cell>
          <cell r="H1417">
            <v>500</v>
          </cell>
          <cell r="I1417">
            <v>500</v>
          </cell>
          <cell r="J1417">
            <v>500</v>
          </cell>
          <cell r="K1417">
            <v>500</v>
          </cell>
          <cell r="L1417">
            <v>500</v>
          </cell>
          <cell r="M1417">
            <v>500</v>
          </cell>
          <cell r="N1417">
            <v>500</v>
          </cell>
          <cell r="O1417">
            <v>500</v>
          </cell>
          <cell r="P1417">
            <v>500</v>
          </cell>
          <cell r="Q1417">
            <v>500</v>
          </cell>
        </row>
        <row r="1418">
          <cell r="B1418" t="str">
            <v>30628052900</v>
          </cell>
          <cell r="C1418" t="str">
            <v>30628</v>
          </cell>
          <cell r="D1418">
            <v>2900</v>
          </cell>
          <cell r="E1418">
            <v>12800</v>
          </cell>
          <cell r="F1418">
            <v>1067</v>
          </cell>
          <cell r="G1418">
            <v>1067</v>
          </cell>
          <cell r="H1418">
            <v>1067</v>
          </cell>
          <cell r="I1418">
            <v>1067</v>
          </cell>
          <cell r="J1418">
            <v>1067</v>
          </cell>
          <cell r="K1418">
            <v>1067</v>
          </cell>
          <cell r="L1418">
            <v>1067</v>
          </cell>
          <cell r="M1418">
            <v>1067</v>
          </cell>
          <cell r="N1418">
            <v>1067</v>
          </cell>
          <cell r="O1418">
            <v>1067</v>
          </cell>
          <cell r="P1418">
            <v>1067</v>
          </cell>
          <cell r="Q1418">
            <v>1063</v>
          </cell>
        </row>
        <row r="1419">
          <cell r="B1419" t="str">
            <v>30628053101</v>
          </cell>
          <cell r="C1419" t="str">
            <v>30628</v>
          </cell>
          <cell r="D1419">
            <v>3101</v>
          </cell>
          <cell r="E1419">
            <v>15400</v>
          </cell>
          <cell r="F1419">
            <v>1283</v>
          </cell>
          <cell r="G1419">
            <v>1283</v>
          </cell>
          <cell r="H1419">
            <v>1283</v>
          </cell>
          <cell r="I1419">
            <v>1283</v>
          </cell>
          <cell r="J1419">
            <v>1283</v>
          </cell>
          <cell r="K1419">
            <v>1283</v>
          </cell>
          <cell r="L1419">
            <v>1283</v>
          </cell>
          <cell r="M1419">
            <v>1283</v>
          </cell>
          <cell r="N1419">
            <v>1283</v>
          </cell>
          <cell r="O1419">
            <v>1283</v>
          </cell>
          <cell r="P1419">
            <v>1283</v>
          </cell>
          <cell r="Q1419">
            <v>1287</v>
          </cell>
        </row>
        <row r="1420">
          <cell r="B1420" t="str">
            <v>30628053103</v>
          </cell>
          <cell r="C1420" t="str">
            <v>30628</v>
          </cell>
          <cell r="D1420">
            <v>3103</v>
          </cell>
          <cell r="E1420">
            <v>12800</v>
          </cell>
          <cell r="F1420">
            <v>1067</v>
          </cell>
          <cell r="G1420">
            <v>1067</v>
          </cell>
          <cell r="H1420">
            <v>1067</v>
          </cell>
          <cell r="I1420">
            <v>1067</v>
          </cell>
          <cell r="J1420">
            <v>1067</v>
          </cell>
          <cell r="K1420">
            <v>1067</v>
          </cell>
          <cell r="L1420">
            <v>1067</v>
          </cell>
          <cell r="M1420">
            <v>1067</v>
          </cell>
          <cell r="N1420">
            <v>1067</v>
          </cell>
          <cell r="O1420">
            <v>1067</v>
          </cell>
          <cell r="P1420">
            <v>1067</v>
          </cell>
          <cell r="Q1420">
            <v>1063</v>
          </cell>
        </row>
        <row r="1421">
          <cell r="B1421" t="str">
            <v>30628053302</v>
          </cell>
          <cell r="C1421" t="str">
            <v>30628</v>
          </cell>
          <cell r="D1421">
            <v>3302</v>
          </cell>
          <cell r="E1421">
            <v>15600</v>
          </cell>
          <cell r="F1421">
            <v>1300</v>
          </cell>
          <cell r="G1421">
            <v>1300</v>
          </cell>
          <cell r="H1421">
            <v>1300</v>
          </cell>
          <cell r="I1421">
            <v>1300</v>
          </cell>
          <cell r="J1421">
            <v>1300</v>
          </cell>
          <cell r="K1421">
            <v>1300</v>
          </cell>
          <cell r="L1421">
            <v>1300</v>
          </cell>
          <cell r="M1421">
            <v>1300</v>
          </cell>
          <cell r="N1421">
            <v>1300</v>
          </cell>
          <cell r="O1421">
            <v>1300</v>
          </cell>
          <cell r="P1421">
            <v>1300</v>
          </cell>
          <cell r="Q1421">
            <v>1300</v>
          </cell>
        </row>
        <row r="1422">
          <cell r="B1422" t="str">
            <v>30629052900</v>
          </cell>
          <cell r="C1422" t="str">
            <v>30629</v>
          </cell>
          <cell r="D1422">
            <v>2900</v>
          </cell>
          <cell r="E1422">
            <v>12800</v>
          </cell>
          <cell r="F1422">
            <v>1067</v>
          </cell>
          <cell r="G1422">
            <v>1067</v>
          </cell>
          <cell r="H1422">
            <v>1067</v>
          </cell>
          <cell r="I1422">
            <v>1067</v>
          </cell>
          <cell r="J1422">
            <v>1067</v>
          </cell>
          <cell r="K1422">
            <v>1067</v>
          </cell>
          <cell r="L1422">
            <v>1067</v>
          </cell>
          <cell r="M1422">
            <v>1067</v>
          </cell>
          <cell r="N1422">
            <v>1067</v>
          </cell>
          <cell r="O1422">
            <v>1067</v>
          </cell>
          <cell r="P1422">
            <v>1067</v>
          </cell>
          <cell r="Q1422">
            <v>1063</v>
          </cell>
        </row>
        <row r="1423">
          <cell r="B1423" t="str">
            <v>30629053101</v>
          </cell>
          <cell r="C1423" t="str">
            <v>30629</v>
          </cell>
          <cell r="D1423">
            <v>3101</v>
          </cell>
          <cell r="E1423">
            <v>15400</v>
          </cell>
          <cell r="F1423">
            <v>1283</v>
          </cell>
          <cell r="G1423">
            <v>1283</v>
          </cell>
          <cell r="H1423">
            <v>1283</v>
          </cell>
          <cell r="I1423">
            <v>1283</v>
          </cell>
          <cell r="J1423">
            <v>1283</v>
          </cell>
          <cell r="K1423">
            <v>1283</v>
          </cell>
          <cell r="L1423">
            <v>1283</v>
          </cell>
          <cell r="M1423">
            <v>1283</v>
          </cell>
          <cell r="N1423">
            <v>1283</v>
          </cell>
          <cell r="O1423">
            <v>1283</v>
          </cell>
          <cell r="P1423">
            <v>1283</v>
          </cell>
          <cell r="Q1423">
            <v>1287</v>
          </cell>
        </row>
        <row r="1424">
          <cell r="B1424" t="str">
            <v>30629053103</v>
          </cell>
          <cell r="C1424" t="str">
            <v>30629</v>
          </cell>
          <cell r="D1424">
            <v>3103</v>
          </cell>
          <cell r="E1424">
            <v>12800</v>
          </cell>
          <cell r="F1424">
            <v>1067</v>
          </cell>
          <cell r="G1424">
            <v>1067</v>
          </cell>
          <cell r="H1424">
            <v>1067</v>
          </cell>
          <cell r="I1424">
            <v>1067</v>
          </cell>
          <cell r="J1424">
            <v>1067</v>
          </cell>
          <cell r="K1424">
            <v>1067</v>
          </cell>
          <cell r="L1424">
            <v>1067</v>
          </cell>
          <cell r="M1424">
            <v>1067</v>
          </cell>
          <cell r="N1424">
            <v>1067</v>
          </cell>
          <cell r="O1424">
            <v>1067</v>
          </cell>
          <cell r="P1424">
            <v>1067</v>
          </cell>
          <cell r="Q1424">
            <v>1063</v>
          </cell>
        </row>
        <row r="1425">
          <cell r="B1425" t="str">
            <v>30629053302</v>
          </cell>
          <cell r="C1425" t="str">
            <v>30629</v>
          </cell>
          <cell r="D1425">
            <v>3302</v>
          </cell>
          <cell r="E1425">
            <v>15600</v>
          </cell>
          <cell r="F1425">
            <v>1300</v>
          </cell>
          <cell r="G1425">
            <v>1300</v>
          </cell>
          <cell r="H1425">
            <v>1300</v>
          </cell>
          <cell r="I1425">
            <v>1300</v>
          </cell>
          <cell r="J1425">
            <v>1300</v>
          </cell>
          <cell r="K1425">
            <v>1300</v>
          </cell>
          <cell r="L1425">
            <v>1300</v>
          </cell>
          <cell r="M1425">
            <v>1300</v>
          </cell>
          <cell r="N1425">
            <v>1300</v>
          </cell>
          <cell r="O1425">
            <v>1300</v>
          </cell>
          <cell r="P1425">
            <v>1300</v>
          </cell>
          <cell r="Q1425">
            <v>1300</v>
          </cell>
        </row>
        <row r="1426">
          <cell r="B1426" t="str">
            <v>30630052900</v>
          </cell>
          <cell r="C1426" t="str">
            <v>30630</v>
          </cell>
          <cell r="D1426">
            <v>2900</v>
          </cell>
          <cell r="E1426">
            <v>12800</v>
          </cell>
          <cell r="F1426">
            <v>1067</v>
          </cell>
          <cell r="G1426">
            <v>1067</v>
          </cell>
          <cell r="H1426">
            <v>1067</v>
          </cell>
          <cell r="I1426">
            <v>1067</v>
          </cell>
          <cell r="J1426">
            <v>1067</v>
          </cell>
          <cell r="K1426">
            <v>1067</v>
          </cell>
          <cell r="L1426">
            <v>1067</v>
          </cell>
          <cell r="M1426">
            <v>1067</v>
          </cell>
          <cell r="N1426">
            <v>1067</v>
          </cell>
          <cell r="O1426">
            <v>1067</v>
          </cell>
          <cell r="P1426">
            <v>1067</v>
          </cell>
          <cell r="Q1426">
            <v>1063</v>
          </cell>
        </row>
        <row r="1427">
          <cell r="B1427" t="str">
            <v>30630053101</v>
          </cell>
          <cell r="C1427" t="str">
            <v>30630</v>
          </cell>
          <cell r="D1427">
            <v>3101</v>
          </cell>
          <cell r="E1427">
            <v>15400</v>
          </cell>
          <cell r="F1427">
            <v>1283</v>
          </cell>
          <cell r="G1427">
            <v>1283</v>
          </cell>
          <cell r="H1427">
            <v>1283</v>
          </cell>
          <cell r="I1427">
            <v>1283</v>
          </cell>
          <cell r="J1427">
            <v>1283</v>
          </cell>
          <cell r="K1427">
            <v>1283</v>
          </cell>
          <cell r="L1427">
            <v>1283</v>
          </cell>
          <cell r="M1427">
            <v>1283</v>
          </cell>
          <cell r="N1427">
            <v>1283</v>
          </cell>
          <cell r="O1427">
            <v>1283</v>
          </cell>
          <cell r="P1427">
            <v>1283</v>
          </cell>
          <cell r="Q1427">
            <v>1287</v>
          </cell>
        </row>
        <row r="1428">
          <cell r="B1428" t="str">
            <v>30630053103</v>
          </cell>
          <cell r="C1428" t="str">
            <v>30630</v>
          </cell>
          <cell r="D1428">
            <v>3103</v>
          </cell>
          <cell r="E1428">
            <v>12800</v>
          </cell>
          <cell r="F1428">
            <v>1067</v>
          </cell>
          <cell r="G1428">
            <v>1067</v>
          </cell>
          <cell r="H1428">
            <v>1067</v>
          </cell>
          <cell r="I1428">
            <v>1067</v>
          </cell>
          <cell r="J1428">
            <v>1067</v>
          </cell>
          <cell r="K1428">
            <v>1067</v>
          </cell>
          <cell r="L1428">
            <v>1067</v>
          </cell>
          <cell r="M1428">
            <v>1067</v>
          </cell>
          <cell r="N1428">
            <v>1067</v>
          </cell>
          <cell r="O1428">
            <v>1067</v>
          </cell>
          <cell r="P1428">
            <v>1067</v>
          </cell>
          <cell r="Q1428">
            <v>1063</v>
          </cell>
        </row>
        <row r="1429">
          <cell r="B1429" t="str">
            <v>30630053302</v>
          </cell>
          <cell r="C1429" t="str">
            <v>30630</v>
          </cell>
          <cell r="D1429">
            <v>3302</v>
          </cell>
          <cell r="E1429">
            <v>15600</v>
          </cell>
          <cell r="F1429">
            <v>1300</v>
          </cell>
          <cell r="G1429">
            <v>1300</v>
          </cell>
          <cell r="H1429">
            <v>1300</v>
          </cell>
          <cell r="I1429">
            <v>1300</v>
          </cell>
          <cell r="J1429">
            <v>1300</v>
          </cell>
          <cell r="K1429">
            <v>1300</v>
          </cell>
          <cell r="L1429">
            <v>1300</v>
          </cell>
          <cell r="M1429">
            <v>1300</v>
          </cell>
          <cell r="N1429">
            <v>1300</v>
          </cell>
          <cell r="O1429">
            <v>1300</v>
          </cell>
          <cell r="P1429">
            <v>1300</v>
          </cell>
          <cell r="Q1429">
            <v>1300</v>
          </cell>
        </row>
        <row r="1430">
          <cell r="B1430" t="str">
            <v>30631053101</v>
          </cell>
          <cell r="C1430" t="str">
            <v>30631</v>
          </cell>
          <cell r="D1430">
            <v>3101</v>
          </cell>
          <cell r="E1430">
            <v>6000</v>
          </cell>
          <cell r="F1430">
            <v>500</v>
          </cell>
          <cell r="G1430">
            <v>500</v>
          </cell>
          <cell r="H1430">
            <v>500</v>
          </cell>
          <cell r="I1430">
            <v>500</v>
          </cell>
          <cell r="J1430">
            <v>500</v>
          </cell>
          <cell r="K1430">
            <v>500</v>
          </cell>
          <cell r="L1430">
            <v>500</v>
          </cell>
          <cell r="M1430">
            <v>500</v>
          </cell>
          <cell r="N1430">
            <v>500</v>
          </cell>
          <cell r="O1430">
            <v>500</v>
          </cell>
          <cell r="P1430">
            <v>500</v>
          </cell>
          <cell r="Q1430">
            <v>500</v>
          </cell>
        </row>
        <row r="1431">
          <cell r="B1431" t="str">
            <v>30632052900</v>
          </cell>
          <cell r="C1431" t="str">
            <v>30632</v>
          </cell>
          <cell r="D1431">
            <v>2900</v>
          </cell>
          <cell r="E1431">
            <v>12800</v>
          </cell>
          <cell r="F1431">
            <v>1067</v>
          </cell>
          <cell r="G1431">
            <v>1067</v>
          </cell>
          <cell r="H1431">
            <v>1067</v>
          </cell>
          <cell r="I1431">
            <v>1067</v>
          </cell>
          <cell r="J1431">
            <v>1067</v>
          </cell>
          <cell r="K1431">
            <v>1067</v>
          </cell>
          <cell r="L1431">
            <v>1067</v>
          </cell>
          <cell r="M1431">
            <v>1067</v>
          </cell>
          <cell r="N1431">
            <v>1067</v>
          </cell>
          <cell r="O1431">
            <v>1067</v>
          </cell>
          <cell r="P1431">
            <v>1067</v>
          </cell>
          <cell r="Q1431">
            <v>1063</v>
          </cell>
        </row>
        <row r="1432">
          <cell r="B1432" t="str">
            <v>30632053101</v>
          </cell>
          <cell r="C1432" t="str">
            <v>30632</v>
          </cell>
          <cell r="D1432">
            <v>3101</v>
          </cell>
          <cell r="E1432">
            <v>15400</v>
          </cell>
          <cell r="F1432">
            <v>1283</v>
          </cell>
          <cell r="G1432">
            <v>1283</v>
          </cell>
          <cell r="H1432">
            <v>1283</v>
          </cell>
          <cell r="I1432">
            <v>1283</v>
          </cell>
          <cell r="J1432">
            <v>1283</v>
          </cell>
          <cell r="K1432">
            <v>1283</v>
          </cell>
          <cell r="L1432">
            <v>1283</v>
          </cell>
          <cell r="M1432">
            <v>1283</v>
          </cell>
          <cell r="N1432">
            <v>1283</v>
          </cell>
          <cell r="O1432">
            <v>1283</v>
          </cell>
          <cell r="P1432">
            <v>1283</v>
          </cell>
          <cell r="Q1432">
            <v>1287</v>
          </cell>
        </row>
        <row r="1433">
          <cell r="B1433" t="str">
            <v>30632053103</v>
          </cell>
          <cell r="C1433" t="str">
            <v>30632</v>
          </cell>
          <cell r="D1433">
            <v>3103</v>
          </cell>
          <cell r="E1433">
            <v>12800</v>
          </cell>
          <cell r="F1433">
            <v>1067</v>
          </cell>
          <cell r="G1433">
            <v>1067</v>
          </cell>
          <cell r="H1433">
            <v>1067</v>
          </cell>
          <cell r="I1433">
            <v>1067</v>
          </cell>
          <cell r="J1433">
            <v>1067</v>
          </cell>
          <cell r="K1433">
            <v>1067</v>
          </cell>
          <cell r="L1433">
            <v>1067</v>
          </cell>
          <cell r="M1433">
            <v>1067</v>
          </cell>
          <cell r="N1433">
            <v>1067</v>
          </cell>
          <cell r="O1433">
            <v>1067</v>
          </cell>
          <cell r="P1433">
            <v>1067</v>
          </cell>
          <cell r="Q1433">
            <v>1063</v>
          </cell>
        </row>
        <row r="1434">
          <cell r="B1434" t="str">
            <v>30632053302</v>
          </cell>
          <cell r="C1434" t="str">
            <v>30632</v>
          </cell>
          <cell r="D1434">
            <v>3302</v>
          </cell>
          <cell r="E1434">
            <v>15600</v>
          </cell>
          <cell r="F1434">
            <v>1300</v>
          </cell>
          <cell r="G1434">
            <v>1300</v>
          </cell>
          <cell r="H1434">
            <v>1300</v>
          </cell>
          <cell r="I1434">
            <v>1300</v>
          </cell>
          <cell r="J1434">
            <v>1300</v>
          </cell>
          <cell r="K1434">
            <v>1300</v>
          </cell>
          <cell r="L1434">
            <v>1300</v>
          </cell>
          <cell r="M1434">
            <v>1300</v>
          </cell>
          <cell r="N1434">
            <v>1300</v>
          </cell>
          <cell r="O1434">
            <v>1300</v>
          </cell>
          <cell r="P1434">
            <v>1300</v>
          </cell>
          <cell r="Q1434">
            <v>1300</v>
          </cell>
        </row>
        <row r="1435">
          <cell r="B1435" t="str">
            <v>30633052103</v>
          </cell>
          <cell r="C1435" t="str">
            <v>30633</v>
          </cell>
          <cell r="D1435">
            <v>2103</v>
          </cell>
          <cell r="E1435">
            <v>344300</v>
          </cell>
          <cell r="F1435">
            <v>28692</v>
          </cell>
          <cell r="G1435">
            <v>28692</v>
          </cell>
          <cell r="H1435">
            <v>28692</v>
          </cell>
          <cell r="I1435">
            <v>28692</v>
          </cell>
          <cell r="J1435">
            <v>28692</v>
          </cell>
          <cell r="K1435">
            <v>28692</v>
          </cell>
          <cell r="L1435">
            <v>28692</v>
          </cell>
          <cell r="M1435">
            <v>28692</v>
          </cell>
          <cell r="N1435">
            <v>28692</v>
          </cell>
          <cell r="O1435">
            <v>28692</v>
          </cell>
          <cell r="P1435">
            <v>28692</v>
          </cell>
          <cell r="Q1435">
            <v>28688</v>
          </cell>
        </row>
        <row r="1436">
          <cell r="B1436" t="str">
            <v>30633052202</v>
          </cell>
          <cell r="C1436" t="str">
            <v>30633</v>
          </cell>
          <cell r="D1436">
            <v>2202</v>
          </cell>
          <cell r="E1436">
            <v>8462</v>
          </cell>
          <cell r="F1436">
            <v>705</v>
          </cell>
          <cell r="G1436">
            <v>705</v>
          </cell>
          <cell r="H1436">
            <v>705</v>
          </cell>
          <cell r="I1436">
            <v>705</v>
          </cell>
          <cell r="J1436">
            <v>705</v>
          </cell>
          <cell r="K1436">
            <v>705</v>
          </cell>
          <cell r="L1436">
            <v>705</v>
          </cell>
          <cell r="M1436">
            <v>705</v>
          </cell>
          <cell r="N1436">
            <v>705</v>
          </cell>
          <cell r="O1436">
            <v>705</v>
          </cell>
          <cell r="P1436">
            <v>705</v>
          </cell>
          <cell r="Q1436">
            <v>707</v>
          </cell>
        </row>
        <row r="1437">
          <cell r="B1437" t="str">
            <v>30633052701</v>
          </cell>
          <cell r="C1437" t="str">
            <v>30633</v>
          </cell>
          <cell r="D1437">
            <v>2701</v>
          </cell>
          <cell r="E1437">
            <v>14400</v>
          </cell>
          <cell r="F1437">
            <v>1200</v>
          </cell>
          <cell r="G1437">
            <v>1200</v>
          </cell>
          <cell r="H1437">
            <v>1200</v>
          </cell>
          <cell r="I1437">
            <v>1200</v>
          </cell>
          <cell r="J1437">
            <v>1200</v>
          </cell>
          <cell r="K1437">
            <v>1200</v>
          </cell>
          <cell r="L1437">
            <v>1200</v>
          </cell>
          <cell r="M1437">
            <v>1200</v>
          </cell>
          <cell r="N1437">
            <v>1200</v>
          </cell>
          <cell r="O1437">
            <v>1200</v>
          </cell>
          <cell r="P1437">
            <v>1200</v>
          </cell>
          <cell r="Q1437">
            <v>1200</v>
          </cell>
        </row>
        <row r="1438">
          <cell r="B1438" t="str">
            <v>30633053101</v>
          </cell>
          <cell r="C1438" t="str">
            <v>30633</v>
          </cell>
          <cell r="D1438">
            <v>3101</v>
          </cell>
          <cell r="E1438">
            <v>9800</v>
          </cell>
          <cell r="F1438">
            <v>817</v>
          </cell>
          <cell r="G1438">
            <v>817</v>
          </cell>
          <cell r="H1438">
            <v>817</v>
          </cell>
          <cell r="I1438">
            <v>817</v>
          </cell>
          <cell r="J1438">
            <v>817</v>
          </cell>
          <cell r="K1438">
            <v>817</v>
          </cell>
          <cell r="L1438">
            <v>817</v>
          </cell>
          <cell r="M1438">
            <v>817</v>
          </cell>
          <cell r="N1438">
            <v>817</v>
          </cell>
          <cell r="O1438">
            <v>817</v>
          </cell>
          <cell r="P1438">
            <v>817</v>
          </cell>
          <cell r="Q1438">
            <v>813</v>
          </cell>
        </row>
        <row r="1439">
          <cell r="B1439" t="str">
            <v>30633053302</v>
          </cell>
          <cell r="C1439" t="str">
            <v>30633</v>
          </cell>
          <cell r="D1439">
            <v>3302</v>
          </cell>
          <cell r="E1439">
            <v>38800</v>
          </cell>
          <cell r="F1439">
            <v>3233</v>
          </cell>
          <cell r="G1439">
            <v>3233</v>
          </cell>
          <cell r="H1439">
            <v>3233</v>
          </cell>
          <cell r="I1439">
            <v>3233</v>
          </cell>
          <cell r="J1439">
            <v>3233</v>
          </cell>
          <cell r="K1439">
            <v>3233</v>
          </cell>
          <cell r="L1439">
            <v>3233</v>
          </cell>
          <cell r="M1439">
            <v>3233</v>
          </cell>
          <cell r="N1439">
            <v>3233</v>
          </cell>
          <cell r="O1439">
            <v>3233</v>
          </cell>
          <cell r="P1439">
            <v>3233</v>
          </cell>
          <cell r="Q1439">
            <v>3237</v>
          </cell>
        </row>
        <row r="1440">
          <cell r="B1440" t="str">
            <v>30634052900</v>
          </cell>
          <cell r="C1440" t="str">
            <v>30634</v>
          </cell>
          <cell r="D1440">
            <v>2900</v>
          </cell>
          <cell r="E1440">
            <v>12800</v>
          </cell>
          <cell r="F1440">
            <v>1067</v>
          </cell>
          <cell r="G1440">
            <v>1067</v>
          </cell>
          <cell r="H1440">
            <v>1067</v>
          </cell>
          <cell r="I1440">
            <v>1067</v>
          </cell>
          <cell r="J1440">
            <v>1067</v>
          </cell>
          <cell r="K1440">
            <v>1067</v>
          </cell>
          <cell r="L1440">
            <v>1067</v>
          </cell>
          <cell r="M1440">
            <v>1067</v>
          </cell>
          <cell r="N1440">
            <v>1067</v>
          </cell>
          <cell r="O1440">
            <v>1067</v>
          </cell>
          <cell r="P1440">
            <v>1067</v>
          </cell>
          <cell r="Q1440">
            <v>1063</v>
          </cell>
        </row>
        <row r="1441">
          <cell r="B1441" t="str">
            <v>30634053101</v>
          </cell>
          <cell r="C1441" t="str">
            <v>30634</v>
          </cell>
          <cell r="D1441">
            <v>3101</v>
          </cell>
          <cell r="E1441">
            <v>15400</v>
          </cell>
          <cell r="F1441">
            <v>1283</v>
          </cell>
          <cell r="G1441">
            <v>1283</v>
          </cell>
          <cell r="H1441">
            <v>1283</v>
          </cell>
          <cell r="I1441">
            <v>1283</v>
          </cell>
          <cell r="J1441">
            <v>1283</v>
          </cell>
          <cell r="K1441">
            <v>1283</v>
          </cell>
          <cell r="L1441">
            <v>1283</v>
          </cell>
          <cell r="M1441">
            <v>1283</v>
          </cell>
          <cell r="N1441">
            <v>1283</v>
          </cell>
          <cell r="O1441">
            <v>1283</v>
          </cell>
          <cell r="P1441">
            <v>1283</v>
          </cell>
          <cell r="Q1441">
            <v>1287</v>
          </cell>
        </row>
        <row r="1442">
          <cell r="B1442" t="str">
            <v>30634053103</v>
          </cell>
          <cell r="C1442" t="str">
            <v>30634</v>
          </cell>
          <cell r="D1442">
            <v>3103</v>
          </cell>
          <cell r="E1442">
            <v>12800</v>
          </cell>
          <cell r="F1442">
            <v>1067</v>
          </cell>
          <cell r="G1442">
            <v>1067</v>
          </cell>
          <cell r="H1442">
            <v>1067</v>
          </cell>
          <cell r="I1442">
            <v>1067</v>
          </cell>
          <cell r="J1442">
            <v>1067</v>
          </cell>
          <cell r="K1442">
            <v>1067</v>
          </cell>
          <cell r="L1442">
            <v>1067</v>
          </cell>
          <cell r="M1442">
            <v>1067</v>
          </cell>
          <cell r="N1442">
            <v>1067</v>
          </cell>
          <cell r="O1442">
            <v>1067</v>
          </cell>
          <cell r="P1442">
            <v>1067</v>
          </cell>
          <cell r="Q1442">
            <v>1063</v>
          </cell>
        </row>
        <row r="1443">
          <cell r="B1443" t="str">
            <v>30634053302</v>
          </cell>
          <cell r="C1443" t="str">
            <v>30634</v>
          </cell>
          <cell r="D1443">
            <v>3302</v>
          </cell>
          <cell r="E1443">
            <v>15600</v>
          </cell>
          <cell r="F1443">
            <v>1300</v>
          </cell>
          <cell r="G1443">
            <v>1300</v>
          </cell>
          <cell r="H1443">
            <v>1300</v>
          </cell>
          <cell r="I1443">
            <v>1300</v>
          </cell>
          <cell r="J1443">
            <v>1300</v>
          </cell>
          <cell r="K1443">
            <v>1300</v>
          </cell>
          <cell r="L1443">
            <v>1300</v>
          </cell>
          <cell r="M1443">
            <v>1300</v>
          </cell>
          <cell r="N1443">
            <v>1300</v>
          </cell>
          <cell r="O1443">
            <v>1300</v>
          </cell>
          <cell r="P1443">
            <v>1300</v>
          </cell>
          <cell r="Q1443">
            <v>1300</v>
          </cell>
        </row>
        <row r="1444">
          <cell r="B1444" t="str">
            <v>30635052900</v>
          </cell>
          <cell r="C1444" t="str">
            <v>30635</v>
          </cell>
          <cell r="D1444">
            <v>2900</v>
          </cell>
          <cell r="E1444">
            <v>12800</v>
          </cell>
          <cell r="F1444">
            <v>1067</v>
          </cell>
          <cell r="G1444">
            <v>1067</v>
          </cell>
          <cell r="H1444">
            <v>1067</v>
          </cell>
          <cell r="I1444">
            <v>1067</v>
          </cell>
          <cell r="J1444">
            <v>1067</v>
          </cell>
          <cell r="K1444">
            <v>1067</v>
          </cell>
          <cell r="L1444">
            <v>1067</v>
          </cell>
          <cell r="M1444">
            <v>1067</v>
          </cell>
          <cell r="N1444">
            <v>1067</v>
          </cell>
          <cell r="O1444">
            <v>1067</v>
          </cell>
          <cell r="P1444">
            <v>1067</v>
          </cell>
          <cell r="Q1444">
            <v>1063</v>
          </cell>
        </row>
        <row r="1445">
          <cell r="B1445" t="str">
            <v>30635053101</v>
          </cell>
          <cell r="C1445" t="str">
            <v>30635</v>
          </cell>
          <cell r="D1445">
            <v>3101</v>
          </cell>
          <cell r="E1445">
            <v>15400</v>
          </cell>
          <cell r="F1445">
            <v>1283</v>
          </cell>
          <cell r="G1445">
            <v>1283</v>
          </cell>
          <cell r="H1445">
            <v>1283</v>
          </cell>
          <cell r="I1445">
            <v>1283</v>
          </cell>
          <cell r="J1445">
            <v>1283</v>
          </cell>
          <cell r="K1445">
            <v>1283</v>
          </cell>
          <cell r="L1445">
            <v>1283</v>
          </cell>
          <cell r="M1445">
            <v>1283</v>
          </cell>
          <cell r="N1445">
            <v>1283</v>
          </cell>
          <cell r="O1445">
            <v>1283</v>
          </cell>
          <cell r="P1445">
            <v>1283</v>
          </cell>
          <cell r="Q1445">
            <v>1287</v>
          </cell>
        </row>
        <row r="1446">
          <cell r="B1446" t="str">
            <v>30635053103</v>
          </cell>
          <cell r="C1446" t="str">
            <v>30635</v>
          </cell>
          <cell r="D1446">
            <v>3103</v>
          </cell>
          <cell r="E1446">
            <v>12800</v>
          </cell>
          <cell r="F1446">
            <v>1067</v>
          </cell>
          <cell r="G1446">
            <v>1067</v>
          </cell>
          <cell r="H1446">
            <v>1067</v>
          </cell>
          <cell r="I1446">
            <v>1067</v>
          </cell>
          <cell r="J1446">
            <v>1067</v>
          </cell>
          <cell r="K1446">
            <v>1067</v>
          </cell>
          <cell r="L1446">
            <v>1067</v>
          </cell>
          <cell r="M1446">
            <v>1067</v>
          </cell>
          <cell r="N1446">
            <v>1067</v>
          </cell>
          <cell r="O1446">
            <v>1067</v>
          </cell>
          <cell r="P1446">
            <v>1067</v>
          </cell>
          <cell r="Q1446">
            <v>1063</v>
          </cell>
        </row>
        <row r="1447">
          <cell r="B1447" t="str">
            <v>30635053302</v>
          </cell>
          <cell r="C1447" t="str">
            <v>30635</v>
          </cell>
          <cell r="D1447">
            <v>3302</v>
          </cell>
          <cell r="E1447">
            <v>15600</v>
          </cell>
          <cell r="F1447">
            <v>1300</v>
          </cell>
          <cell r="G1447">
            <v>1300</v>
          </cell>
          <cell r="H1447">
            <v>1300</v>
          </cell>
          <cell r="I1447">
            <v>1300</v>
          </cell>
          <cell r="J1447">
            <v>1300</v>
          </cell>
          <cell r="K1447">
            <v>1300</v>
          </cell>
          <cell r="L1447">
            <v>1300</v>
          </cell>
          <cell r="M1447">
            <v>1300</v>
          </cell>
          <cell r="N1447">
            <v>1300</v>
          </cell>
          <cell r="O1447">
            <v>1300</v>
          </cell>
          <cell r="P1447">
            <v>1300</v>
          </cell>
          <cell r="Q1447">
            <v>1300</v>
          </cell>
        </row>
        <row r="1448">
          <cell r="B1448" t="str">
            <v>30636052103</v>
          </cell>
          <cell r="C1448" t="str">
            <v>30636</v>
          </cell>
          <cell r="D1448">
            <v>2103</v>
          </cell>
          <cell r="E1448">
            <v>1600</v>
          </cell>
          <cell r="F1448">
            <v>133</v>
          </cell>
          <cell r="G1448">
            <v>133</v>
          </cell>
          <cell r="H1448">
            <v>133</v>
          </cell>
          <cell r="I1448">
            <v>133</v>
          </cell>
          <cell r="J1448">
            <v>133</v>
          </cell>
          <cell r="K1448">
            <v>133</v>
          </cell>
          <cell r="L1448">
            <v>133</v>
          </cell>
          <cell r="M1448">
            <v>133</v>
          </cell>
          <cell r="N1448">
            <v>133</v>
          </cell>
          <cell r="O1448">
            <v>133</v>
          </cell>
          <cell r="P1448">
            <v>133</v>
          </cell>
          <cell r="Q1448">
            <v>137</v>
          </cell>
        </row>
        <row r="1449">
          <cell r="B1449" t="str">
            <v>30636053101</v>
          </cell>
          <cell r="C1449" t="str">
            <v>30636</v>
          </cell>
          <cell r="D1449">
            <v>3101</v>
          </cell>
          <cell r="E1449">
            <v>10200</v>
          </cell>
          <cell r="F1449">
            <v>850</v>
          </cell>
          <cell r="G1449">
            <v>850</v>
          </cell>
          <cell r="H1449">
            <v>850</v>
          </cell>
          <cell r="I1449">
            <v>850</v>
          </cell>
          <cell r="J1449">
            <v>850</v>
          </cell>
          <cell r="K1449">
            <v>850</v>
          </cell>
          <cell r="L1449">
            <v>850</v>
          </cell>
          <cell r="M1449">
            <v>850</v>
          </cell>
          <cell r="N1449">
            <v>850</v>
          </cell>
          <cell r="O1449">
            <v>850</v>
          </cell>
          <cell r="P1449">
            <v>850</v>
          </cell>
          <cell r="Q1449">
            <v>850</v>
          </cell>
        </row>
        <row r="1450">
          <cell r="B1450" t="str">
            <v>30636053105</v>
          </cell>
          <cell r="C1450" t="str">
            <v>30636</v>
          </cell>
          <cell r="D1450">
            <v>3105</v>
          </cell>
          <cell r="E1450">
            <v>61200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30600</v>
          </cell>
          <cell r="K1450">
            <v>0</v>
          </cell>
          <cell r="L1450">
            <v>0</v>
          </cell>
          <cell r="M1450">
            <v>0</v>
          </cell>
          <cell r="N1450">
            <v>30600</v>
          </cell>
          <cell r="O1450">
            <v>0</v>
          </cell>
          <cell r="P1450">
            <v>0</v>
          </cell>
          <cell r="Q1450">
            <v>0</v>
          </cell>
        </row>
        <row r="1451">
          <cell r="B1451" t="str">
            <v>30637052900</v>
          </cell>
          <cell r="C1451" t="str">
            <v>30637</v>
          </cell>
          <cell r="D1451">
            <v>2900</v>
          </cell>
          <cell r="E1451">
            <v>12800</v>
          </cell>
          <cell r="F1451">
            <v>1067</v>
          </cell>
          <cell r="G1451">
            <v>1067</v>
          </cell>
          <cell r="H1451">
            <v>1067</v>
          </cell>
          <cell r="I1451">
            <v>1067</v>
          </cell>
          <cell r="J1451">
            <v>1067</v>
          </cell>
          <cell r="K1451">
            <v>1067</v>
          </cell>
          <cell r="L1451">
            <v>1067</v>
          </cell>
          <cell r="M1451">
            <v>1067</v>
          </cell>
          <cell r="N1451">
            <v>1067</v>
          </cell>
          <cell r="O1451">
            <v>1067</v>
          </cell>
          <cell r="P1451">
            <v>1067</v>
          </cell>
          <cell r="Q1451">
            <v>1063</v>
          </cell>
        </row>
        <row r="1452">
          <cell r="B1452" t="str">
            <v>30637053101</v>
          </cell>
          <cell r="C1452" t="str">
            <v>30637</v>
          </cell>
          <cell r="D1452">
            <v>3101</v>
          </cell>
          <cell r="E1452">
            <v>15400</v>
          </cell>
          <cell r="F1452">
            <v>1283</v>
          </cell>
          <cell r="G1452">
            <v>1283</v>
          </cell>
          <cell r="H1452">
            <v>1283</v>
          </cell>
          <cell r="I1452">
            <v>1283</v>
          </cell>
          <cell r="J1452">
            <v>1283</v>
          </cell>
          <cell r="K1452">
            <v>1283</v>
          </cell>
          <cell r="L1452">
            <v>1283</v>
          </cell>
          <cell r="M1452">
            <v>1283</v>
          </cell>
          <cell r="N1452">
            <v>1283</v>
          </cell>
          <cell r="O1452">
            <v>1283</v>
          </cell>
          <cell r="P1452">
            <v>1283</v>
          </cell>
          <cell r="Q1452">
            <v>1287</v>
          </cell>
        </row>
        <row r="1453">
          <cell r="B1453" t="str">
            <v>30637053103</v>
          </cell>
          <cell r="C1453" t="str">
            <v>30637</v>
          </cell>
          <cell r="D1453">
            <v>3103</v>
          </cell>
          <cell r="E1453">
            <v>12800</v>
          </cell>
          <cell r="F1453">
            <v>1067</v>
          </cell>
          <cell r="G1453">
            <v>1067</v>
          </cell>
          <cell r="H1453">
            <v>1067</v>
          </cell>
          <cell r="I1453">
            <v>1067</v>
          </cell>
          <cell r="J1453">
            <v>1067</v>
          </cell>
          <cell r="K1453">
            <v>1067</v>
          </cell>
          <cell r="L1453">
            <v>1067</v>
          </cell>
          <cell r="M1453">
            <v>1067</v>
          </cell>
          <cell r="N1453">
            <v>1067</v>
          </cell>
          <cell r="O1453">
            <v>1067</v>
          </cell>
          <cell r="P1453">
            <v>1067</v>
          </cell>
          <cell r="Q1453">
            <v>1063</v>
          </cell>
        </row>
        <row r="1454">
          <cell r="B1454" t="str">
            <v>30637053302</v>
          </cell>
          <cell r="C1454" t="str">
            <v>30637</v>
          </cell>
          <cell r="D1454">
            <v>3302</v>
          </cell>
          <cell r="E1454">
            <v>15600</v>
          </cell>
          <cell r="F1454">
            <v>1300</v>
          </cell>
          <cell r="G1454">
            <v>1300</v>
          </cell>
          <cell r="H1454">
            <v>1300</v>
          </cell>
          <cell r="I1454">
            <v>1300</v>
          </cell>
          <cell r="J1454">
            <v>1300</v>
          </cell>
          <cell r="K1454">
            <v>1300</v>
          </cell>
          <cell r="L1454">
            <v>1300</v>
          </cell>
          <cell r="M1454">
            <v>1300</v>
          </cell>
          <cell r="N1454">
            <v>1300</v>
          </cell>
          <cell r="O1454">
            <v>1300</v>
          </cell>
          <cell r="P1454">
            <v>1300</v>
          </cell>
          <cell r="Q1454">
            <v>1300</v>
          </cell>
        </row>
        <row r="1455">
          <cell r="B1455" t="str">
            <v>30638052900</v>
          </cell>
          <cell r="C1455" t="str">
            <v>30638</v>
          </cell>
          <cell r="D1455">
            <v>2900</v>
          </cell>
          <cell r="E1455">
            <v>27100</v>
          </cell>
          <cell r="F1455">
            <v>2258</v>
          </cell>
          <cell r="G1455">
            <v>2258</v>
          </cell>
          <cell r="H1455">
            <v>2258</v>
          </cell>
          <cell r="I1455">
            <v>2258</v>
          </cell>
          <cell r="J1455">
            <v>2258</v>
          </cell>
          <cell r="K1455">
            <v>2258</v>
          </cell>
          <cell r="L1455">
            <v>2258</v>
          </cell>
          <cell r="M1455">
            <v>2258</v>
          </cell>
          <cell r="N1455">
            <v>2258</v>
          </cell>
          <cell r="O1455">
            <v>2258</v>
          </cell>
          <cell r="P1455">
            <v>2258</v>
          </cell>
          <cell r="Q1455">
            <v>2262</v>
          </cell>
        </row>
        <row r="1456">
          <cell r="B1456" t="str">
            <v>30638052907</v>
          </cell>
          <cell r="C1456" t="str">
            <v>30638</v>
          </cell>
          <cell r="D1456">
            <v>2907</v>
          </cell>
          <cell r="E1456">
            <v>28000</v>
          </cell>
          <cell r="F1456">
            <v>2333</v>
          </cell>
          <cell r="G1456">
            <v>2333</v>
          </cell>
          <cell r="H1456">
            <v>2333</v>
          </cell>
          <cell r="I1456">
            <v>2333</v>
          </cell>
          <cell r="J1456">
            <v>2333</v>
          </cell>
          <cell r="K1456">
            <v>2333</v>
          </cell>
          <cell r="L1456">
            <v>2333</v>
          </cell>
          <cell r="M1456">
            <v>2333</v>
          </cell>
          <cell r="N1456">
            <v>2333</v>
          </cell>
          <cell r="O1456">
            <v>2333</v>
          </cell>
          <cell r="P1456">
            <v>2333</v>
          </cell>
          <cell r="Q1456">
            <v>2337</v>
          </cell>
        </row>
        <row r="1457">
          <cell r="B1457" t="str">
            <v>30638053302</v>
          </cell>
          <cell r="C1457" t="str">
            <v>30638</v>
          </cell>
          <cell r="D1457">
            <v>3302</v>
          </cell>
          <cell r="E1457">
            <v>30500</v>
          </cell>
          <cell r="F1457">
            <v>2542</v>
          </cell>
          <cell r="G1457">
            <v>2542</v>
          </cell>
          <cell r="H1457">
            <v>2542</v>
          </cell>
          <cell r="I1457">
            <v>2542</v>
          </cell>
          <cell r="J1457">
            <v>2542</v>
          </cell>
          <cell r="K1457">
            <v>2542</v>
          </cell>
          <cell r="L1457">
            <v>2542</v>
          </cell>
          <cell r="M1457">
            <v>2542</v>
          </cell>
          <cell r="N1457">
            <v>2542</v>
          </cell>
          <cell r="O1457">
            <v>2542</v>
          </cell>
          <cell r="P1457">
            <v>2542</v>
          </cell>
          <cell r="Q1457">
            <v>2538</v>
          </cell>
        </row>
        <row r="1458">
          <cell r="B1458" t="str">
            <v>30639052900</v>
          </cell>
          <cell r="C1458" t="str">
            <v>30639</v>
          </cell>
          <cell r="D1458">
            <v>2900</v>
          </cell>
          <cell r="E1458">
            <v>12800</v>
          </cell>
          <cell r="F1458">
            <v>1067</v>
          </cell>
          <cell r="G1458">
            <v>1067</v>
          </cell>
          <cell r="H1458">
            <v>1067</v>
          </cell>
          <cell r="I1458">
            <v>1067</v>
          </cell>
          <cell r="J1458">
            <v>1067</v>
          </cell>
          <cell r="K1458">
            <v>1067</v>
          </cell>
          <cell r="L1458">
            <v>1067</v>
          </cell>
          <cell r="M1458">
            <v>1067</v>
          </cell>
          <cell r="N1458">
            <v>1067</v>
          </cell>
          <cell r="O1458">
            <v>1067</v>
          </cell>
          <cell r="P1458">
            <v>1067</v>
          </cell>
          <cell r="Q1458">
            <v>1063</v>
          </cell>
        </row>
        <row r="1459">
          <cell r="B1459" t="str">
            <v>30639053101</v>
          </cell>
          <cell r="C1459" t="str">
            <v>30639</v>
          </cell>
          <cell r="D1459">
            <v>3101</v>
          </cell>
          <cell r="E1459">
            <v>15400</v>
          </cell>
          <cell r="F1459">
            <v>1283</v>
          </cell>
          <cell r="G1459">
            <v>1283</v>
          </cell>
          <cell r="H1459">
            <v>1283</v>
          </cell>
          <cell r="I1459">
            <v>1283</v>
          </cell>
          <cell r="J1459">
            <v>1283</v>
          </cell>
          <cell r="K1459">
            <v>1283</v>
          </cell>
          <cell r="L1459">
            <v>1283</v>
          </cell>
          <cell r="M1459">
            <v>1283</v>
          </cell>
          <cell r="N1459">
            <v>1283</v>
          </cell>
          <cell r="O1459">
            <v>1283</v>
          </cell>
          <cell r="P1459">
            <v>1283</v>
          </cell>
          <cell r="Q1459">
            <v>1287</v>
          </cell>
        </row>
        <row r="1460">
          <cell r="B1460" t="str">
            <v>30639053103</v>
          </cell>
          <cell r="C1460" t="str">
            <v>30639</v>
          </cell>
          <cell r="D1460">
            <v>3103</v>
          </cell>
          <cell r="E1460">
            <v>12800</v>
          </cell>
          <cell r="F1460">
            <v>1067</v>
          </cell>
          <cell r="G1460">
            <v>1067</v>
          </cell>
          <cell r="H1460">
            <v>1067</v>
          </cell>
          <cell r="I1460">
            <v>1067</v>
          </cell>
          <cell r="J1460">
            <v>1067</v>
          </cell>
          <cell r="K1460">
            <v>1067</v>
          </cell>
          <cell r="L1460">
            <v>1067</v>
          </cell>
          <cell r="M1460">
            <v>1067</v>
          </cell>
          <cell r="N1460">
            <v>1067</v>
          </cell>
          <cell r="O1460">
            <v>1067</v>
          </cell>
          <cell r="P1460">
            <v>1067</v>
          </cell>
          <cell r="Q1460">
            <v>1063</v>
          </cell>
        </row>
        <row r="1461">
          <cell r="B1461" t="str">
            <v>30639053302</v>
          </cell>
          <cell r="C1461" t="str">
            <v>30639</v>
          </cell>
          <cell r="D1461">
            <v>3302</v>
          </cell>
          <cell r="E1461">
            <v>15600</v>
          </cell>
          <cell r="F1461">
            <v>1300</v>
          </cell>
          <cell r="G1461">
            <v>1300</v>
          </cell>
          <cell r="H1461">
            <v>1300</v>
          </cell>
          <cell r="I1461">
            <v>1300</v>
          </cell>
          <cell r="J1461">
            <v>1300</v>
          </cell>
          <cell r="K1461">
            <v>1300</v>
          </cell>
          <cell r="L1461">
            <v>1300</v>
          </cell>
          <cell r="M1461">
            <v>1300</v>
          </cell>
          <cell r="N1461">
            <v>1300</v>
          </cell>
          <cell r="O1461">
            <v>1300</v>
          </cell>
          <cell r="P1461">
            <v>1300</v>
          </cell>
          <cell r="Q1461">
            <v>1300</v>
          </cell>
        </row>
        <row r="1462">
          <cell r="B1462" t="str">
            <v>30640052900</v>
          </cell>
          <cell r="C1462" t="str">
            <v>30640</v>
          </cell>
          <cell r="D1462">
            <v>2900</v>
          </cell>
          <cell r="E1462">
            <v>12800</v>
          </cell>
          <cell r="F1462">
            <v>1067</v>
          </cell>
          <cell r="G1462">
            <v>1067</v>
          </cell>
          <cell r="H1462">
            <v>1067</v>
          </cell>
          <cell r="I1462">
            <v>1067</v>
          </cell>
          <cell r="J1462">
            <v>1067</v>
          </cell>
          <cell r="K1462">
            <v>1067</v>
          </cell>
          <cell r="L1462">
            <v>1067</v>
          </cell>
          <cell r="M1462">
            <v>1067</v>
          </cell>
          <cell r="N1462">
            <v>1067</v>
          </cell>
          <cell r="O1462">
            <v>1067</v>
          </cell>
          <cell r="P1462">
            <v>1067</v>
          </cell>
          <cell r="Q1462">
            <v>1063</v>
          </cell>
        </row>
        <row r="1463">
          <cell r="B1463" t="str">
            <v>30640053101</v>
          </cell>
          <cell r="C1463" t="str">
            <v>30640</v>
          </cell>
          <cell r="D1463">
            <v>3101</v>
          </cell>
          <cell r="E1463">
            <v>15400</v>
          </cell>
          <cell r="F1463">
            <v>1283</v>
          </cell>
          <cell r="G1463">
            <v>1283</v>
          </cell>
          <cell r="H1463">
            <v>1283</v>
          </cell>
          <cell r="I1463">
            <v>1283</v>
          </cell>
          <cell r="J1463">
            <v>1283</v>
          </cell>
          <cell r="K1463">
            <v>1283</v>
          </cell>
          <cell r="L1463">
            <v>1283</v>
          </cell>
          <cell r="M1463">
            <v>1283</v>
          </cell>
          <cell r="N1463">
            <v>1283</v>
          </cell>
          <cell r="O1463">
            <v>1283</v>
          </cell>
          <cell r="P1463">
            <v>1283</v>
          </cell>
          <cell r="Q1463">
            <v>1287</v>
          </cell>
        </row>
        <row r="1464">
          <cell r="B1464" t="str">
            <v>30640053103</v>
          </cell>
          <cell r="C1464" t="str">
            <v>30640</v>
          </cell>
          <cell r="D1464">
            <v>3103</v>
          </cell>
          <cell r="E1464">
            <v>12800</v>
          </cell>
          <cell r="F1464">
            <v>1067</v>
          </cell>
          <cell r="G1464">
            <v>1067</v>
          </cell>
          <cell r="H1464">
            <v>1067</v>
          </cell>
          <cell r="I1464">
            <v>1067</v>
          </cell>
          <cell r="J1464">
            <v>1067</v>
          </cell>
          <cell r="K1464">
            <v>1067</v>
          </cell>
          <cell r="L1464">
            <v>1067</v>
          </cell>
          <cell r="M1464">
            <v>1067</v>
          </cell>
          <cell r="N1464">
            <v>1067</v>
          </cell>
          <cell r="O1464">
            <v>1067</v>
          </cell>
          <cell r="P1464">
            <v>1067</v>
          </cell>
          <cell r="Q1464">
            <v>1063</v>
          </cell>
        </row>
        <row r="1465">
          <cell r="B1465" t="str">
            <v>30640053302</v>
          </cell>
          <cell r="C1465" t="str">
            <v>30640</v>
          </cell>
          <cell r="D1465">
            <v>3302</v>
          </cell>
          <cell r="E1465">
            <v>15600</v>
          </cell>
          <cell r="F1465">
            <v>1300</v>
          </cell>
          <cell r="G1465">
            <v>1300</v>
          </cell>
          <cell r="H1465">
            <v>1300</v>
          </cell>
          <cell r="I1465">
            <v>1300</v>
          </cell>
          <cell r="J1465">
            <v>1300</v>
          </cell>
          <cell r="K1465">
            <v>1300</v>
          </cell>
          <cell r="L1465">
            <v>1300</v>
          </cell>
          <cell r="M1465">
            <v>1300</v>
          </cell>
          <cell r="N1465">
            <v>1300</v>
          </cell>
          <cell r="O1465">
            <v>1300</v>
          </cell>
          <cell r="P1465">
            <v>1300</v>
          </cell>
          <cell r="Q1465">
            <v>1300</v>
          </cell>
        </row>
        <row r="1466">
          <cell r="B1466" t="str">
            <v>30641052900</v>
          </cell>
          <cell r="C1466" t="str">
            <v>30641</v>
          </cell>
          <cell r="D1466">
            <v>2900</v>
          </cell>
          <cell r="E1466">
            <v>12800</v>
          </cell>
          <cell r="F1466">
            <v>1067</v>
          </cell>
          <cell r="G1466">
            <v>1067</v>
          </cell>
          <cell r="H1466">
            <v>1067</v>
          </cell>
          <cell r="I1466">
            <v>1067</v>
          </cell>
          <cell r="J1466">
            <v>1067</v>
          </cell>
          <cell r="K1466">
            <v>1067</v>
          </cell>
          <cell r="L1466">
            <v>1067</v>
          </cell>
          <cell r="M1466">
            <v>1067</v>
          </cell>
          <cell r="N1466">
            <v>1067</v>
          </cell>
          <cell r="O1466">
            <v>1067</v>
          </cell>
          <cell r="P1466">
            <v>1067</v>
          </cell>
          <cell r="Q1466">
            <v>1063</v>
          </cell>
        </row>
        <row r="1467">
          <cell r="B1467" t="str">
            <v>30641053101</v>
          </cell>
          <cell r="C1467" t="str">
            <v>30641</v>
          </cell>
          <cell r="D1467">
            <v>3101</v>
          </cell>
          <cell r="E1467">
            <v>15400</v>
          </cell>
          <cell r="F1467">
            <v>1283</v>
          </cell>
          <cell r="G1467">
            <v>1283</v>
          </cell>
          <cell r="H1467">
            <v>1283</v>
          </cell>
          <cell r="I1467">
            <v>1283</v>
          </cell>
          <cell r="J1467">
            <v>1283</v>
          </cell>
          <cell r="K1467">
            <v>1283</v>
          </cell>
          <cell r="L1467">
            <v>1283</v>
          </cell>
          <cell r="M1467">
            <v>1283</v>
          </cell>
          <cell r="N1467">
            <v>1283</v>
          </cell>
          <cell r="O1467">
            <v>1283</v>
          </cell>
          <cell r="P1467">
            <v>1283</v>
          </cell>
          <cell r="Q1467">
            <v>1287</v>
          </cell>
        </row>
        <row r="1468">
          <cell r="B1468" t="str">
            <v>30641053103</v>
          </cell>
          <cell r="C1468" t="str">
            <v>30641</v>
          </cell>
          <cell r="D1468">
            <v>3103</v>
          </cell>
          <cell r="E1468">
            <v>12800</v>
          </cell>
          <cell r="F1468">
            <v>1067</v>
          </cell>
          <cell r="G1468">
            <v>1067</v>
          </cell>
          <cell r="H1468">
            <v>1067</v>
          </cell>
          <cell r="I1468">
            <v>1067</v>
          </cell>
          <cell r="J1468">
            <v>1067</v>
          </cell>
          <cell r="K1468">
            <v>1067</v>
          </cell>
          <cell r="L1468">
            <v>1067</v>
          </cell>
          <cell r="M1468">
            <v>1067</v>
          </cell>
          <cell r="N1468">
            <v>1067</v>
          </cell>
          <cell r="O1468">
            <v>1067</v>
          </cell>
          <cell r="P1468">
            <v>1067</v>
          </cell>
          <cell r="Q1468">
            <v>1063</v>
          </cell>
        </row>
        <row r="1469">
          <cell r="B1469" t="str">
            <v>30641053302</v>
          </cell>
          <cell r="C1469" t="str">
            <v>30641</v>
          </cell>
          <cell r="D1469">
            <v>3302</v>
          </cell>
          <cell r="E1469">
            <v>15600</v>
          </cell>
          <cell r="F1469">
            <v>1300</v>
          </cell>
          <cell r="G1469">
            <v>1300</v>
          </cell>
          <cell r="H1469">
            <v>1300</v>
          </cell>
          <cell r="I1469">
            <v>1300</v>
          </cell>
          <cell r="J1469">
            <v>1300</v>
          </cell>
          <cell r="K1469">
            <v>1300</v>
          </cell>
          <cell r="L1469">
            <v>1300</v>
          </cell>
          <cell r="M1469">
            <v>1300</v>
          </cell>
          <cell r="N1469">
            <v>1300</v>
          </cell>
          <cell r="O1469">
            <v>1300</v>
          </cell>
          <cell r="P1469">
            <v>1300</v>
          </cell>
          <cell r="Q1469">
            <v>1300</v>
          </cell>
        </row>
        <row r="1470">
          <cell r="B1470" t="str">
            <v>30642052900</v>
          </cell>
          <cell r="C1470" t="str">
            <v>30642</v>
          </cell>
          <cell r="D1470">
            <v>2900</v>
          </cell>
          <cell r="E1470">
            <v>12800</v>
          </cell>
          <cell r="F1470">
            <v>1067</v>
          </cell>
          <cell r="G1470">
            <v>1067</v>
          </cell>
          <cell r="H1470">
            <v>1067</v>
          </cell>
          <cell r="I1470">
            <v>1067</v>
          </cell>
          <cell r="J1470">
            <v>1067</v>
          </cell>
          <cell r="K1470">
            <v>1067</v>
          </cell>
          <cell r="L1470">
            <v>1067</v>
          </cell>
          <cell r="M1470">
            <v>1067</v>
          </cell>
          <cell r="N1470">
            <v>1067</v>
          </cell>
          <cell r="O1470">
            <v>1067</v>
          </cell>
          <cell r="P1470">
            <v>1067</v>
          </cell>
          <cell r="Q1470">
            <v>1063</v>
          </cell>
        </row>
        <row r="1471">
          <cell r="B1471" t="str">
            <v>30642053101</v>
          </cell>
          <cell r="C1471" t="str">
            <v>30642</v>
          </cell>
          <cell r="D1471">
            <v>3101</v>
          </cell>
          <cell r="E1471">
            <v>15400</v>
          </cell>
          <cell r="F1471">
            <v>1283</v>
          </cell>
          <cell r="G1471">
            <v>1283</v>
          </cell>
          <cell r="H1471">
            <v>1283</v>
          </cell>
          <cell r="I1471">
            <v>1283</v>
          </cell>
          <cell r="J1471">
            <v>1283</v>
          </cell>
          <cell r="K1471">
            <v>1283</v>
          </cell>
          <cell r="L1471">
            <v>1283</v>
          </cell>
          <cell r="M1471">
            <v>1283</v>
          </cell>
          <cell r="N1471">
            <v>1283</v>
          </cell>
          <cell r="O1471">
            <v>1283</v>
          </cell>
          <cell r="P1471">
            <v>1283</v>
          </cell>
          <cell r="Q1471">
            <v>1287</v>
          </cell>
        </row>
        <row r="1472">
          <cell r="B1472" t="str">
            <v>30642053103</v>
          </cell>
          <cell r="C1472" t="str">
            <v>30642</v>
          </cell>
          <cell r="D1472">
            <v>3103</v>
          </cell>
          <cell r="E1472">
            <v>12800</v>
          </cell>
          <cell r="F1472">
            <v>1067</v>
          </cell>
          <cell r="G1472">
            <v>1067</v>
          </cell>
          <cell r="H1472">
            <v>1067</v>
          </cell>
          <cell r="I1472">
            <v>1067</v>
          </cell>
          <cell r="J1472">
            <v>1067</v>
          </cell>
          <cell r="K1472">
            <v>1067</v>
          </cell>
          <cell r="L1472">
            <v>1067</v>
          </cell>
          <cell r="M1472">
            <v>1067</v>
          </cell>
          <cell r="N1472">
            <v>1067</v>
          </cell>
          <cell r="O1472">
            <v>1067</v>
          </cell>
          <cell r="P1472">
            <v>1067</v>
          </cell>
          <cell r="Q1472">
            <v>1063</v>
          </cell>
        </row>
        <row r="1473">
          <cell r="B1473" t="str">
            <v>30642053302</v>
          </cell>
          <cell r="C1473" t="str">
            <v>30642</v>
          </cell>
          <cell r="D1473">
            <v>3302</v>
          </cell>
          <cell r="E1473">
            <v>15600</v>
          </cell>
          <cell r="F1473">
            <v>1300</v>
          </cell>
          <cell r="G1473">
            <v>1300</v>
          </cell>
          <cell r="H1473">
            <v>1300</v>
          </cell>
          <cell r="I1473">
            <v>1300</v>
          </cell>
          <cell r="J1473">
            <v>1300</v>
          </cell>
          <cell r="K1473">
            <v>1300</v>
          </cell>
          <cell r="L1473">
            <v>1300</v>
          </cell>
          <cell r="M1473">
            <v>1300</v>
          </cell>
          <cell r="N1473">
            <v>1300</v>
          </cell>
          <cell r="O1473">
            <v>1300</v>
          </cell>
          <cell r="P1473">
            <v>1300</v>
          </cell>
          <cell r="Q1473">
            <v>1300</v>
          </cell>
        </row>
        <row r="1474">
          <cell r="B1474" t="str">
            <v>30643052103</v>
          </cell>
          <cell r="C1474" t="str">
            <v>30643</v>
          </cell>
          <cell r="D1474">
            <v>2103</v>
          </cell>
          <cell r="E1474">
            <v>39100</v>
          </cell>
          <cell r="F1474">
            <v>3258</v>
          </cell>
          <cell r="G1474">
            <v>3258</v>
          </cell>
          <cell r="H1474">
            <v>3258</v>
          </cell>
          <cell r="I1474">
            <v>3258</v>
          </cell>
          <cell r="J1474">
            <v>3258</v>
          </cell>
          <cell r="K1474">
            <v>3258</v>
          </cell>
          <cell r="L1474">
            <v>3258</v>
          </cell>
          <cell r="M1474">
            <v>3258</v>
          </cell>
          <cell r="N1474">
            <v>3258</v>
          </cell>
          <cell r="O1474">
            <v>3258</v>
          </cell>
          <cell r="P1474">
            <v>3258</v>
          </cell>
          <cell r="Q1474">
            <v>3262</v>
          </cell>
        </row>
        <row r="1475">
          <cell r="B1475" t="str">
            <v>30643052202</v>
          </cell>
          <cell r="C1475" t="str">
            <v>30643</v>
          </cell>
          <cell r="D1475">
            <v>2202</v>
          </cell>
          <cell r="E1475">
            <v>55222</v>
          </cell>
          <cell r="F1475">
            <v>4602</v>
          </cell>
          <cell r="G1475">
            <v>4602</v>
          </cell>
          <cell r="H1475">
            <v>4602</v>
          </cell>
          <cell r="I1475">
            <v>4602</v>
          </cell>
          <cell r="J1475">
            <v>4602</v>
          </cell>
          <cell r="K1475">
            <v>4602</v>
          </cell>
          <cell r="L1475">
            <v>4602</v>
          </cell>
          <cell r="M1475">
            <v>4602</v>
          </cell>
          <cell r="N1475">
            <v>4602</v>
          </cell>
          <cell r="O1475">
            <v>4602</v>
          </cell>
          <cell r="P1475">
            <v>4602</v>
          </cell>
          <cell r="Q1475">
            <v>4600</v>
          </cell>
        </row>
        <row r="1476">
          <cell r="B1476" t="str">
            <v>30643052702</v>
          </cell>
          <cell r="C1476" t="str">
            <v>30643</v>
          </cell>
          <cell r="D1476">
            <v>2702</v>
          </cell>
          <cell r="E1476">
            <v>16300</v>
          </cell>
          <cell r="F1476">
            <v>1358</v>
          </cell>
          <cell r="G1476">
            <v>1358</v>
          </cell>
          <cell r="H1476">
            <v>1358</v>
          </cell>
          <cell r="I1476">
            <v>1358</v>
          </cell>
          <cell r="J1476">
            <v>1358</v>
          </cell>
          <cell r="K1476">
            <v>1358</v>
          </cell>
          <cell r="L1476">
            <v>1358</v>
          </cell>
          <cell r="M1476">
            <v>1358</v>
          </cell>
          <cell r="N1476">
            <v>1358</v>
          </cell>
          <cell r="O1476">
            <v>1358</v>
          </cell>
          <cell r="P1476">
            <v>1358</v>
          </cell>
          <cell r="Q1476">
            <v>1362</v>
          </cell>
        </row>
        <row r="1477">
          <cell r="B1477" t="str">
            <v>30643052800</v>
          </cell>
          <cell r="C1477" t="str">
            <v>30643</v>
          </cell>
          <cell r="D1477">
            <v>2800</v>
          </cell>
          <cell r="E1477">
            <v>33500</v>
          </cell>
          <cell r="F1477">
            <v>2792</v>
          </cell>
          <cell r="G1477">
            <v>2792</v>
          </cell>
          <cell r="H1477">
            <v>2792</v>
          </cell>
          <cell r="I1477">
            <v>2792</v>
          </cell>
          <cell r="J1477">
            <v>2792</v>
          </cell>
          <cell r="K1477">
            <v>2792</v>
          </cell>
          <cell r="L1477">
            <v>2792</v>
          </cell>
          <cell r="M1477">
            <v>2792</v>
          </cell>
          <cell r="N1477">
            <v>2792</v>
          </cell>
          <cell r="O1477">
            <v>2792</v>
          </cell>
          <cell r="P1477">
            <v>2792</v>
          </cell>
          <cell r="Q1477">
            <v>2788</v>
          </cell>
        </row>
        <row r="1478">
          <cell r="B1478" t="str">
            <v>30643052900</v>
          </cell>
          <cell r="C1478" t="str">
            <v>30643</v>
          </cell>
          <cell r="D1478">
            <v>2900</v>
          </cell>
          <cell r="E1478">
            <v>25300</v>
          </cell>
          <cell r="F1478">
            <v>2108</v>
          </cell>
          <cell r="G1478">
            <v>2108</v>
          </cell>
          <cell r="H1478">
            <v>2108</v>
          </cell>
          <cell r="I1478">
            <v>2108</v>
          </cell>
          <cell r="J1478">
            <v>2108</v>
          </cell>
          <cell r="K1478">
            <v>2108</v>
          </cell>
          <cell r="L1478">
            <v>2108</v>
          </cell>
          <cell r="M1478">
            <v>2108</v>
          </cell>
          <cell r="N1478">
            <v>2108</v>
          </cell>
          <cell r="O1478">
            <v>2108</v>
          </cell>
          <cell r="P1478">
            <v>2108</v>
          </cell>
          <cell r="Q1478">
            <v>2112</v>
          </cell>
        </row>
        <row r="1479">
          <cell r="B1479" t="str">
            <v>30643053101</v>
          </cell>
          <cell r="C1479" t="str">
            <v>30643</v>
          </cell>
          <cell r="D1479">
            <v>3101</v>
          </cell>
          <cell r="E1479">
            <v>27600</v>
          </cell>
          <cell r="F1479">
            <v>2300</v>
          </cell>
          <cell r="G1479">
            <v>2300</v>
          </cell>
          <cell r="H1479">
            <v>2300</v>
          </cell>
          <cell r="I1479">
            <v>2300</v>
          </cell>
          <cell r="J1479">
            <v>2300</v>
          </cell>
          <cell r="K1479">
            <v>2300</v>
          </cell>
          <cell r="L1479">
            <v>2300</v>
          </cell>
          <cell r="M1479">
            <v>2300</v>
          </cell>
          <cell r="N1479">
            <v>2300</v>
          </cell>
          <cell r="O1479">
            <v>2300</v>
          </cell>
          <cell r="P1479">
            <v>2300</v>
          </cell>
          <cell r="Q1479">
            <v>2300</v>
          </cell>
        </row>
        <row r="1480">
          <cell r="B1480" t="str">
            <v>30643053303</v>
          </cell>
          <cell r="C1480" t="str">
            <v>30643</v>
          </cell>
          <cell r="D1480">
            <v>3303</v>
          </cell>
          <cell r="E1480">
            <v>6600</v>
          </cell>
          <cell r="F1480">
            <v>550</v>
          </cell>
          <cell r="G1480">
            <v>550</v>
          </cell>
          <cell r="H1480">
            <v>550</v>
          </cell>
          <cell r="I1480">
            <v>550</v>
          </cell>
          <cell r="J1480">
            <v>550</v>
          </cell>
          <cell r="K1480">
            <v>550</v>
          </cell>
          <cell r="L1480">
            <v>550</v>
          </cell>
          <cell r="M1480">
            <v>550</v>
          </cell>
          <cell r="N1480">
            <v>550</v>
          </cell>
          <cell r="O1480">
            <v>550</v>
          </cell>
          <cell r="P1480">
            <v>550</v>
          </cell>
          <cell r="Q1480">
            <v>550</v>
          </cell>
        </row>
        <row r="1481">
          <cell r="B1481" t="str">
            <v>30643053402</v>
          </cell>
          <cell r="C1481" t="str">
            <v>30643</v>
          </cell>
          <cell r="D1481">
            <v>3402</v>
          </cell>
          <cell r="E1481">
            <v>28200</v>
          </cell>
          <cell r="F1481">
            <v>2350</v>
          </cell>
          <cell r="G1481">
            <v>2350</v>
          </cell>
          <cell r="H1481">
            <v>2350</v>
          </cell>
          <cell r="I1481">
            <v>2350</v>
          </cell>
          <cell r="J1481">
            <v>2350</v>
          </cell>
          <cell r="K1481">
            <v>2350</v>
          </cell>
          <cell r="L1481">
            <v>2350</v>
          </cell>
          <cell r="M1481">
            <v>2350</v>
          </cell>
          <cell r="N1481">
            <v>2350</v>
          </cell>
          <cell r="O1481">
            <v>2350</v>
          </cell>
          <cell r="P1481">
            <v>2350</v>
          </cell>
          <cell r="Q1481">
            <v>2350</v>
          </cell>
        </row>
        <row r="1482">
          <cell r="B1482" t="str">
            <v>30644052103</v>
          </cell>
          <cell r="C1482" t="str">
            <v>30644</v>
          </cell>
          <cell r="D1482">
            <v>2103</v>
          </cell>
          <cell r="E1482">
            <v>71600</v>
          </cell>
          <cell r="F1482">
            <v>5967</v>
          </cell>
          <cell r="G1482">
            <v>5967</v>
          </cell>
          <cell r="H1482">
            <v>5967</v>
          </cell>
          <cell r="I1482">
            <v>5967</v>
          </cell>
          <cell r="J1482">
            <v>5967</v>
          </cell>
          <cell r="K1482">
            <v>5967</v>
          </cell>
          <cell r="L1482">
            <v>5967</v>
          </cell>
          <cell r="M1482">
            <v>5967</v>
          </cell>
          <cell r="N1482">
            <v>5967</v>
          </cell>
          <cell r="O1482">
            <v>5967</v>
          </cell>
          <cell r="P1482">
            <v>5967</v>
          </cell>
          <cell r="Q1482">
            <v>5963</v>
          </cell>
        </row>
        <row r="1483">
          <cell r="B1483" t="str">
            <v>30644053101</v>
          </cell>
          <cell r="C1483" t="str">
            <v>30644</v>
          </cell>
          <cell r="D1483">
            <v>3101</v>
          </cell>
          <cell r="E1483">
            <v>7000</v>
          </cell>
          <cell r="F1483">
            <v>583</v>
          </cell>
          <cell r="G1483">
            <v>583</v>
          </cell>
          <cell r="H1483">
            <v>583</v>
          </cell>
          <cell r="I1483">
            <v>583</v>
          </cell>
          <cell r="J1483">
            <v>583</v>
          </cell>
          <cell r="K1483">
            <v>583</v>
          </cell>
          <cell r="L1483">
            <v>583</v>
          </cell>
          <cell r="M1483">
            <v>583</v>
          </cell>
          <cell r="N1483">
            <v>583</v>
          </cell>
          <cell r="O1483">
            <v>583</v>
          </cell>
          <cell r="P1483">
            <v>583</v>
          </cell>
          <cell r="Q1483">
            <v>587</v>
          </cell>
        </row>
        <row r="1484">
          <cell r="B1484" t="str">
            <v>30644053302</v>
          </cell>
          <cell r="C1484" t="str">
            <v>30644</v>
          </cell>
          <cell r="D1484">
            <v>3302</v>
          </cell>
          <cell r="E1484">
            <v>25600</v>
          </cell>
          <cell r="F1484">
            <v>2133</v>
          </cell>
          <cell r="G1484">
            <v>2133</v>
          </cell>
          <cell r="H1484">
            <v>2133</v>
          </cell>
          <cell r="I1484">
            <v>2133</v>
          </cell>
          <cell r="J1484">
            <v>2133</v>
          </cell>
          <cell r="K1484">
            <v>2133</v>
          </cell>
          <cell r="L1484">
            <v>2133</v>
          </cell>
          <cell r="M1484">
            <v>2133</v>
          </cell>
          <cell r="N1484">
            <v>2133</v>
          </cell>
          <cell r="O1484">
            <v>2133</v>
          </cell>
          <cell r="P1484">
            <v>2133</v>
          </cell>
          <cell r="Q1484">
            <v>2137</v>
          </cell>
        </row>
        <row r="1485">
          <cell r="B1485" t="str">
            <v>30645052103</v>
          </cell>
          <cell r="C1485" t="str">
            <v>30645</v>
          </cell>
          <cell r="D1485">
            <v>2103</v>
          </cell>
          <cell r="E1485">
            <v>74300</v>
          </cell>
          <cell r="F1485">
            <v>6192</v>
          </cell>
          <cell r="G1485">
            <v>6192</v>
          </cell>
          <cell r="H1485">
            <v>6192</v>
          </cell>
          <cell r="I1485">
            <v>6192</v>
          </cell>
          <cell r="J1485">
            <v>6192</v>
          </cell>
          <cell r="K1485">
            <v>6192</v>
          </cell>
          <cell r="L1485">
            <v>6192</v>
          </cell>
          <cell r="M1485">
            <v>6192</v>
          </cell>
          <cell r="N1485">
            <v>6192</v>
          </cell>
          <cell r="O1485">
            <v>6192</v>
          </cell>
          <cell r="P1485">
            <v>6192</v>
          </cell>
          <cell r="Q1485">
            <v>6188</v>
          </cell>
        </row>
        <row r="1486">
          <cell r="B1486" t="str">
            <v>30645053101</v>
          </cell>
          <cell r="C1486" t="str">
            <v>30645</v>
          </cell>
          <cell r="D1486">
            <v>3101</v>
          </cell>
          <cell r="E1486">
            <v>4700</v>
          </cell>
          <cell r="F1486">
            <v>392</v>
          </cell>
          <cell r="G1486">
            <v>392</v>
          </cell>
          <cell r="H1486">
            <v>392</v>
          </cell>
          <cell r="I1486">
            <v>392</v>
          </cell>
          <cell r="J1486">
            <v>392</v>
          </cell>
          <cell r="K1486">
            <v>392</v>
          </cell>
          <cell r="L1486">
            <v>392</v>
          </cell>
          <cell r="M1486">
            <v>392</v>
          </cell>
          <cell r="N1486">
            <v>392</v>
          </cell>
          <cell r="O1486">
            <v>392</v>
          </cell>
          <cell r="P1486">
            <v>392</v>
          </cell>
          <cell r="Q1486">
            <v>388</v>
          </cell>
        </row>
        <row r="1487">
          <cell r="B1487" t="str">
            <v>30645053302</v>
          </cell>
          <cell r="C1487" t="str">
            <v>30645</v>
          </cell>
          <cell r="D1487">
            <v>3302</v>
          </cell>
          <cell r="E1487">
            <v>7100</v>
          </cell>
          <cell r="F1487">
            <v>592</v>
          </cell>
          <cell r="G1487">
            <v>592</v>
          </cell>
          <cell r="H1487">
            <v>592</v>
          </cell>
          <cell r="I1487">
            <v>592</v>
          </cell>
          <cell r="J1487">
            <v>592</v>
          </cell>
          <cell r="K1487">
            <v>592</v>
          </cell>
          <cell r="L1487">
            <v>592</v>
          </cell>
          <cell r="M1487">
            <v>592</v>
          </cell>
          <cell r="N1487">
            <v>592</v>
          </cell>
          <cell r="O1487">
            <v>592</v>
          </cell>
          <cell r="P1487">
            <v>592</v>
          </cell>
          <cell r="Q1487">
            <v>588</v>
          </cell>
        </row>
        <row r="1488">
          <cell r="B1488" t="str">
            <v>30646053101</v>
          </cell>
          <cell r="C1488" t="str">
            <v>30646</v>
          </cell>
          <cell r="D1488">
            <v>3101</v>
          </cell>
          <cell r="E1488">
            <v>4700</v>
          </cell>
          <cell r="F1488">
            <v>392</v>
          </cell>
          <cell r="G1488">
            <v>392</v>
          </cell>
          <cell r="H1488">
            <v>392</v>
          </cell>
          <cell r="I1488">
            <v>392</v>
          </cell>
          <cell r="J1488">
            <v>392</v>
          </cell>
          <cell r="K1488">
            <v>392</v>
          </cell>
          <cell r="L1488">
            <v>392</v>
          </cell>
          <cell r="M1488">
            <v>392</v>
          </cell>
          <cell r="N1488">
            <v>392</v>
          </cell>
          <cell r="O1488">
            <v>392</v>
          </cell>
          <cell r="P1488">
            <v>392</v>
          </cell>
          <cell r="Q1488">
            <v>388</v>
          </cell>
        </row>
        <row r="1489">
          <cell r="B1489" t="str">
            <v>30646053302</v>
          </cell>
          <cell r="C1489" t="str">
            <v>30646</v>
          </cell>
          <cell r="D1489">
            <v>3302</v>
          </cell>
          <cell r="E1489">
            <v>7100</v>
          </cell>
          <cell r="F1489">
            <v>592</v>
          </cell>
          <cell r="G1489">
            <v>592</v>
          </cell>
          <cell r="H1489">
            <v>592</v>
          </cell>
          <cell r="I1489">
            <v>592</v>
          </cell>
          <cell r="J1489">
            <v>592</v>
          </cell>
          <cell r="K1489">
            <v>592</v>
          </cell>
          <cell r="L1489">
            <v>592</v>
          </cell>
          <cell r="M1489">
            <v>592</v>
          </cell>
          <cell r="N1489">
            <v>592</v>
          </cell>
          <cell r="O1489">
            <v>592</v>
          </cell>
          <cell r="P1489">
            <v>592</v>
          </cell>
          <cell r="Q1489">
            <v>588</v>
          </cell>
        </row>
        <row r="1490">
          <cell r="B1490" t="str">
            <v>30647052900</v>
          </cell>
          <cell r="C1490" t="str">
            <v>30647</v>
          </cell>
          <cell r="D1490">
            <v>2900</v>
          </cell>
          <cell r="E1490">
            <v>12800</v>
          </cell>
          <cell r="F1490">
            <v>1067</v>
          </cell>
          <cell r="G1490">
            <v>1067</v>
          </cell>
          <cell r="H1490">
            <v>1067</v>
          </cell>
          <cell r="I1490">
            <v>1067</v>
          </cell>
          <cell r="J1490">
            <v>1067</v>
          </cell>
          <cell r="K1490">
            <v>1067</v>
          </cell>
          <cell r="L1490">
            <v>1067</v>
          </cell>
          <cell r="M1490">
            <v>1067</v>
          </cell>
          <cell r="N1490">
            <v>1067</v>
          </cell>
          <cell r="O1490">
            <v>1067</v>
          </cell>
          <cell r="P1490">
            <v>1067</v>
          </cell>
          <cell r="Q1490">
            <v>1063</v>
          </cell>
        </row>
        <row r="1491">
          <cell r="B1491" t="str">
            <v>30647053101</v>
          </cell>
          <cell r="C1491" t="str">
            <v>30647</v>
          </cell>
          <cell r="D1491">
            <v>3101</v>
          </cell>
          <cell r="E1491">
            <v>15400</v>
          </cell>
          <cell r="F1491">
            <v>1283</v>
          </cell>
          <cell r="G1491">
            <v>1283</v>
          </cell>
          <cell r="H1491">
            <v>1283</v>
          </cell>
          <cell r="I1491">
            <v>1283</v>
          </cell>
          <cell r="J1491">
            <v>1283</v>
          </cell>
          <cell r="K1491">
            <v>1283</v>
          </cell>
          <cell r="L1491">
            <v>1283</v>
          </cell>
          <cell r="M1491">
            <v>1283</v>
          </cell>
          <cell r="N1491">
            <v>1283</v>
          </cell>
          <cell r="O1491">
            <v>1283</v>
          </cell>
          <cell r="P1491">
            <v>1283</v>
          </cell>
          <cell r="Q1491">
            <v>1287</v>
          </cell>
        </row>
        <row r="1492">
          <cell r="B1492" t="str">
            <v>30647053103</v>
          </cell>
          <cell r="C1492" t="str">
            <v>30647</v>
          </cell>
          <cell r="D1492">
            <v>3103</v>
          </cell>
          <cell r="E1492">
            <v>12800</v>
          </cell>
          <cell r="F1492">
            <v>1067</v>
          </cell>
          <cell r="G1492">
            <v>1067</v>
          </cell>
          <cell r="H1492">
            <v>1067</v>
          </cell>
          <cell r="I1492">
            <v>1067</v>
          </cell>
          <cell r="J1492">
            <v>1067</v>
          </cell>
          <cell r="K1492">
            <v>1067</v>
          </cell>
          <cell r="L1492">
            <v>1067</v>
          </cell>
          <cell r="M1492">
            <v>1067</v>
          </cell>
          <cell r="N1492">
            <v>1067</v>
          </cell>
          <cell r="O1492">
            <v>1067</v>
          </cell>
          <cell r="P1492">
            <v>1067</v>
          </cell>
          <cell r="Q1492">
            <v>1063</v>
          </cell>
        </row>
        <row r="1493">
          <cell r="B1493" t="str">
            <v>30647053302</v>
          </cell>
          <cell r="C1493" t="str">
            <v>30647</v>
          </cell>
          <cell r="D1493">
            <v>3302</v>
          </cell>
          <cell r="E1493">
            <v>15600</v>
          </cell>
          <cell r="F1493">
            <v>1300</v>
          </cell>
          <cell r="G1493">
            <v>1300</v>
          </cell>
          <cell r="H1493">
            <v>1300</v>
          </cell>
          <cell r="I1493">
            <v>1300</v>
          </cell>
          <cell r="J1493">
            <v>1300</v>
          </cell>
          <cell r="K1493">
            <v>1300</v>
          </cell>
          <cell r="L1493">
            <v>1300</v>
          </cell>
          <cell r="M1493">
            <v>1300</v>
          </cell>
          <cell r="N1493">
            <v>1300</v>
          </cell>
          <cell r="O1493">
            <v>1300</v>
          </cell>
          <cell r="P1493">
            <v>1300</v>
          </cell>
          <cell r="Q1493">
            <v>1300</v>
          </cell>
        </row>
        <row r="1494">
          <cell r="B1494" t="str">
            <v>30648053101</v>
          </cell>
          <cell r="C1494" t="str">
            <v>30648</v>
          </cell>
          <cell r="D1494">
            <v>3101</v>
          </cell>
          <cell r="E1494">
            <v>4700</v>
          </cell>
          <cell r="F1494">
            <v>392</v>
          </cell>
          <cell r="G1494">
            <v>392</v>
          </cell>
          <cell r="H1494">
            <v>392</v>
          </cell>
          <cell r="I1494">
            <v>392</v>
          </cell>
          <cell r="J1494">
            <v>392</v>
          </cell>
          <cell r="K1494">
            <v>392</v>
          </cell>
          <cell r="L1494">
            <v>392</v>
          </cell>
          <cell r="M1494">
            <v>392</v>
          </cell>
          <cell r="N1494">
            <v>392</v>
          </cell>
          <cell r="O1494">
            <v>392</v>
          </cell>
          <cell r="P1494">
            <v>392</v>
          </cell>
          <cell r="Q1494">
            <v>388</v>
          </cell>
        </row>
        <row r="1495">
          <cell r="B1495" t="str">
            <v>30648053302</v>
          </cell>
          <cell r="C1495" t="str">
            <v>30648</v>
          </cell>
          <cell r="D1495">
            <v>3302</v>
          </cell>
          <cell r="E1495">
            <v>7100</v>
          </cell>
          <cell r="F1495">
            <v>592</v>
          </cell>
          <cell r="G1495">
            <v>592</v>
          </cell>
          <cell r="H1495">
            <v>592</v>
          </cell>
          <cell r="I1495">
            <v>592</v>
          </cell>
          <cell r="J1495">
            <v>592</v>
          </cell>
          <cell r="K1495">
            <v>592</v>
          </cell>
          <cell r="L1495">
            <v>592</v>
          </cell>
          <cell r="M1495">
            <v>592</v>
          </cell>
          <cell r="N1495">
            <v>592</v>
          </cell>
          <cell r="O1495">
            <v>592</v>
          </cell>
          <cell r="P1495">
            <v>592</v>
          </cell>
          <cell r="Q1495">
            <v>588</v>
          </cell>
        </row>
        <row r="1496">
          <cell r="B1496" t="str">
            <v>30653051101</v>
          </cell>
          <cell r="C1496" t="str">
            <v>30653</v>
          </cell>
          <cell r="D1496">
            <v>1101</v>
          </cell>
          <cell r="E1496">
            <v>329448000</v>
          </cell>
          <cell r="F1496">
            <v>27454000</v>
          </cell>
          <cell r="G1496">
            <v>27454000</v>
          </cell>
          <cell r="H1496">
            <v>27454000</v>
          </cell>
          <cell r="I1496">
            <v>27454000</v>
          </cell>
          <cell r="J1496">
            <v>27454000</v>
          </cell>
          <cell r="K1496">
            <v>27454000</v>
          </cell>
          <cell r="L1496">
            <v>27454000</v>
          </cell>
          <cell r="M1496">
            <v>27454000</v>
          </cell>
          <cell r="N1496">
            <v>27454000</v>
          </cell>
          <cell r="O1496">
            <v>27454000</v>
          </cell>
          <cell r="P1496">
            <v>27454000</v>
          </cell>
          <cell r="Q1496">
            <v>27454000</v>
          </cell>
        </row>
        <row r="1497">
          <cell r="B1497" t="str">
            <v>30653051103</v>
          </cell>
          <cell r="C1497" t="str">
            <v>30653</v>
          </cell>
          <cell r="D1497">
            <v>1103</v>
          </cell>
          <cell r="E1497">
            <v>1584427000</v>
          </cell>
          <cell r="F1497">
            <v>132035583</v>
          </cell>
          <cell r="G1497">
            <v>132035583</v>
          </cell>
          <cell r="H1497">
            <v>132035583</v>
          </cell>
          <cell r="I1497">
            <v>132035583</v>
          </cell>
          <cell r="J1497">
            <v>132035583</v>
          </cell>
          <cell r="K1497">
            <v>132035583</v>
          </cell>
          <cell r="L1497">
            <v>132035583</v>
          </cell>
          <cell r="M1497">
            <v>132035583</v>
          </cell>
          <cell r="N1497">
            <v>132035583</v>
          </cell>
          <cell r="O1497">
            <v>132035583</v>
          </cell>
          <cell r="P1497">
            <v>132035583</v>
          </cell>
          <cell r="Q1497">
            <v>132035587</v>
          </cell>
        </row>
        <row r="1498">
          <cell r="B1498" t="str">
            <v>30653051105</v>
          </cell>
          <cell r="C1498" t="str">
            <v>30653</v>
          </cell>
          <cell r="D1498">
            <v>1105</v>
          </cell>
          <cell r="E1498">
            <v>884019000</v>
          </cell>
          <cell r="F1498">
            <v>73668250</v>
          </cell>
          <cell r="G1498">
            <v>73668250</v>
          </cell>
          <cell r="H1498">
            <v>73668250</v>
          </cell>
          <cell r="I1498">
            <v>73668250</v>
          </cell>
          <cell r="J1498">
            <v>73668250</v>
          </cell>
          <cell r="K1498">
            <v>73668250</v>
          </cell>
          <cell r="L1498">
            <v>73668250</v>
          </cell>
          <cell r="M1498">
            <v>73668250</v>
          </cell>
          <cell r="N1498">
            <v>73668250</v>
          </cell>
          <cell r="O1498">
            <v>73668250</v>
          </cell>
          <cell r="P1498">
            <v>73668250</v>
          </cell>
          <cell r="Q1498">
            <v>73668250</v>
          </cell>
        </row>
        <row r="1499">
          <cell r="B1499" t="str">
            <v>30653051107</v>
          </cell>
          <cell r="C1499" t="str">
            <v>30653</v>
          </cell>
          <cell r="D1499">
            <v>1107</v>
          </cell>
          <cell r="E1499">
            <v>115307000</v>
          </cell>
          <cell r="F1499">
            <v>9608916</v>
          </cell>
          <cell r="G1499">
            <v>9608916</v>
          </cell>
          <cell r="H1499">
            <v>9608916</v>
          </cell>
          <cell r="I1499">
            <v>9608916</v>
          </cell>
          <cell r="J1499">
            <v>9608916</v>
          </cell>
          <cell r="K1499">
            <v>9608916</v>
          </cell>
          <cell r="L1499">
            <v>9608916</v>
          </cell>
          <cell r="M1499">
            <v>9608916</v>
          </cell>
          <cell r="N1499">
            <v>9608916</v>
          </cell>
          <cell r="O1499">
            <v>9608916</v>
          </cell>
          <cell r="P1499">
            <v>9608916</v>
          </cell>
          <cell r="Q1499">
            <v>9608924</v>
          </cell>
        </row>
        <row r="1500">
          <cell r="B1500" t="str">
            <v>30653051111</v>
          </cell>
          <cell r="C1500" t="str">
            <v>30653</v>
          </cell>
          <cell r="D1500">
            <v>1111</v>
          </cell>
          <cell r="E1500">
            <v>82544915</v>
          </cell>
          <cell r="F1500">
            <v>16508983</v>
          </cell>
          <cell r="G1500">
            <v>0</v>
          </cell>
          <cell r="H1500">
            <v>16508983</v>
          </cell>
          <cell r="I1500">
            <v>0</v>
          </cell>
          <cell r="J1500">
            <v>16508983</v>
          </cell>
          <cell r="K1500">
            <v>0</v>
          </cell>
          <cell r="L1500">
            <v>16508983</v>
          </cell>
          <cell r="M1500">
            <v>0</v>
          </cell>
          <cell r="N1500">
            <v>0</v>
          </cell>
          <cell r="O1500">
            <v>0</v>
          </cell>
          <cell r="P1500">
            <v>16508983</v>
          </cell>
          <cell r="Q1500">
            <v>0</v>
          </cell>
        </row>
        <row r="1501">
          <cell r="B1501" t="str">
            <v>30653051114</v>
          </cell>
          <cell r="C1501" t="str">
            <v>30653</v>
          </cell>
          <cell r="D1501">
            <v>1114</v>
          </cell>
          <cell r="E1501">
            <v>4400000</v>
          </cell>
          <cell r="F1501">
            <v>400000</v>
          </cell>
          <cell r="G1501">
            <v>400000</v>
          </cell>
          <cell r="H1501">
            <v>400000</v>
          </cell>
          <cell r="I1501">
            <v>400000</v>
          </cell>
          <cell r="J1501">
            <v>400000</v>
          </cell>
          <cell r="K1501">
            <v>400000</v>
          </cell>
          <cell r="L1501">
            <v>200000</v>
          </cell>
          <cell r="M1501">
            <v>200000</v>
          </cell>
          <cell r="N1501">
            <v>400000</v>
          </cell>
          <cell r="O1501">
            <v>400000</v>
          </cell>
          <cell r="P1501">
            <v>400000</v>
          </cell>
          <cell r="Q1501">
            <v>400000</v>
          </cell>
        </row>
        <row r="1502">
          <cell r="B1502" t="str">
            <v>30653051115</v>
          </cell>
          <cell r="C1502" t="str">
            <v>30653</v>
          </cell>
          <cell r="D1502">
            <v>1115</v>
          </cell>
          <cell r="E1502">
            <v>62243482</v>
          </cell>
          <cell r="F1502">
            <v>4011942</v>
          </cell>
          <cell r="G1502">
            <v>1613942</v>
          </cell>
          <cell r="H1502">
            <v>1613942</v>
          </cell>
          <cell r="I1502">
            <v>1613942</v>
          </cell>
          <cell r="J1502">
            <v>1613942</v>
          </cell>
          <cell r="K1502">
            <v>1613942</v>
          </cell>
          <cell r="L1502">
            <v>30555898</v>
          </cell>
          <cell r="M1502">
            <v>1263403</v>
          </cell>
          <cell r="N1502">
            <v>4327742</v>
          </cell>
          <cell r="O1502">
            <v>1613942</v>
          </cell>
          <cell r="P1502">
            <v>3802422</v>
          </cell>
          <cell r="Q1502">
            <v>8598423</v>
          </cell>
        </row>
        <row r="1503">
          <cell r="B1503" t="str">
            <v>30653051116</v>
          </cell>
          <cell r="C1503" t="str">
            <v>30653</v>
          </cell>
          <cell r="D1503">
            <v>1116</v>
          </cell>
          <cell r="E1503">
            <v>30475300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26976200</v>
          </cell>
          <cell r="N1503">
            <v>0</v>
          </cell>
          <cell r="O1503">
            <v>3499100</v>
          </cell>
          <cell r="P1503">
            <v>0</v>
          </cell>
          <cell r="Q1503">
            <v>0</v>
          </cell>
        </row>
        <row r="1504">
          <cell r="B1504" t="str">
            <v>30653051118</v>
          </cell>
          <cell r="C1504" t="str">
            <v>30653</v>
          </cell>
          <cell r="D1504">
            <v>1118</v>
          </cell>
          <cell r="E1504">
            <v>26763430</v>
          </cell>
          <cell r="F1504">
            <v>2230286</v>
          </cell>
          <cell r="G1504">
            <v>2230286</v>
          </cell>
          <cell r="H1504">
            <v>2230286</v>
          </cell>
          <cell r="I1504">
            <v>2230286</v>
          </cell>
          <cell r="J1504">
            <v>2230286</v>
          </cell>
          <cell r="K1504">
            <v>2230286</v>
          </cell>
          <cell r="L1504">
            <v>2230286</v>
          </cell>
          <cell r="M1504">
            <v>2230286</v>
          </cell>
          <cell r="N1504">
            <v>2230286</v>
          </cell>
          <cell r="O1504">
            <v>2230286</v>
          </cell>
          <cell r="P1504">
            <v>2230286</v>
          </cell>
          <cell r="Q1504">
            <v>2230284</v>
          </cell>
        </row>
        <row r="1505">
          <cell r="B1505" t="str">
            <v>30653051120</v>
          </cell>
          <cell r="C1505" t="str">
            <v>30653</v>
          </cell>
          <cell r="D1505">
            <v>1120</v>
          </cell>
          <cell r="E1505">
            <v>32280034</v>
          </cell>
          <cell r="F1505">
            <v>2690003</v>
          </cell>
          <cell r="G1505">
            <v>2690003</v>
          </cell>
          <cell r="H1505">
            <v>2690003</v>
          </cell>
          <cell r="I1505">
            <v>2690003</v>
          </cell>
          <cell r="J1505">
            <v>2690003</v>
          </cell>
          <cell r="K1505">
            <v>2690003</v>
          </cell>
          <cell r="L1505">
            <v>2690003</v>
          </cell>
          <cell r="M1505">
            <v>2690003</v>
          </cell>
          <cell r="N1505">
            <v>2690003</v>
          </cell>
          <cell r="O1505">
            <v>2690003</v>
          </cell>
          <cell r="P1505">
            <v>2690003</v>
          </cell>
          <cell r="Q1505">
            <v>2690001</v>
          </cell>
        </row>
        <row r="1506">
          <cell r="B1506" t="str">
            <v>30653051121</v>
          </cell>
          <cell r="C1506" t="str">
            <v>30653</v>
          </cell>
          <cell r="D1506">
            <v>1121</v>
          </cell>
          <cell r="E1506">
            <v>9012720</v>
          </cell>
          <cell r="F1506">
            <v>1015028</v>
          </cell>
          <cell r="G1506">
            <v>663469</v>
          </cell>
          <cell r="H1506">
            <v>557231</v>
          </cell>
          <cell r="I1506">
            <v>692697</v>
          </cell>
          <cell r="J1506">
            <v>562739</v>
          </cell>
          <cell r="K1506">
            <v>719061</v>
          </cell>
          <cell r="L1506">
            <v>970681</v>
          </cell>
          <cell r="M1506">
            <v>281909</v>
          </cell>
          <cell r="N1506">
            <v>557313</v>
          </cell>
          <cell r="O1506">
            <v>556996</v>
          </cell>
          <cell r="P1506">
            <v>556996</v>
          </cell>
          <cell r="Q1506">
            <v>1878600</v>
          </cell>
        </row>
        <row r="1507">
          <cell r="B1507" t="str">
            <v>30653051122</v>
          </cell>
          <cell r="C1507" t="str">
            <v>30653</v>
          </cell>
          <cell r="D1507">
            <v>1122</v>
          </cell>
          <cell r="E1507">
            <v>972000</v>
          </cell>
          <cell r="F1507">
            <v>0</v>
          </cell>
          <cell r="G1507">
            <v>162000</v>
          </cell>
          <cell r="H1507">
            <v>0</v>
          </cell>
          <cell r="I1507">
            <v>162000</v>
          </cell>
          <cell r="J1507">
            <v>0</v>
          </cell>
          <cell r="K1507">
            <v>162000</v>
          </cell>
          <cell r="L1507">
            <v>0</v>
          </cell>
          <cell r="M1507">
            <v>162000</v>
          </cell>
          <cell r="N1507">
            <v>0</v>
          </cell>
          <cell r="O1507">
            <v>162000</v>
          </cell>
          <cell r="P1507">
            <v>0</v>
          </cell>
          <cell r="Q1507">
            <v>162000</v>
          </cell>
        </row>
        <row r="1508">
          <cell r="B1508" t="str">
            <v>30653051123</v>
          </cell>
          <cell r="C1508" t="str">
            <v>30653</v>
          </cell>
          <cell r="D1508">
            <v>1123</v>
          </cell>
          <cell r="E1508">
            <v>2186000</v>
          </cell>
          <cell r="F1508">
            <v>0</v>
          </cell>
          <cell r="G1508">
            <v>0</v>
          </cell>
          <cell r="H1508">
            <v>546500</v>
          </cell>
          <cell r="I1508">
            <v>0</v>
          </cell>
          <cell r="J1508">
            <v>0</v>
          </cell>
          <cell r="K1508">
            <v>546500</v>
          </cell>
          <cell r="L1508">
            <v>0</v>
          </cell>
          <cell r="M1508">
            <v>0</v>
          </cell>
          <cell r="N1508">
            <v>546500</v>
          </cell>
          <cell r="O1508">
            <v>0</v>
          </cell>
          <cell r="P1508">
            <v>0</v>
          </cell>
          <cell r="Q1508">
            <v>546500</v>
          </cell>
        </row>
        <row r="1509">
          <cell r="B1509" t="str">
            <v>30653051203</v>
          </cell>
          <cell r="C1509" t="str">
            <v>30653</v>
          </cell>
          <cell r="D1509">
            <v>1203</v>
          </cell>
          <cell r="E1509">
            <v>1314120</v>
          </cell>
          <cell r="F1509">
            <v>109510</v>
          </cell>
          <cell r="G1509">
            <v>109510</v>
          </cell>
          <cell r="H1509">
            <v>109510</v>
          </cell>
          <cell r="I1509">
            <v>109510</v>
          </cell>
          <cell r="J1509">
            <v>109510</v>
          </cell>
          <cell r="K1509">
            <v>109510</v>
          </cell>
          <cell r="L1509">
            <v>109510</v>
          </cell>
          <cell r="M1509">
            <v>109510</v>
          </cell>
          <cell r="N1509">
            <v>109510</v>
          </cell>
          <cell r="O1509">
            <v>109510</v>
          </cell>
          <cell r="P1509">
            <v>109510</v>
          </cell>
          <cell r="Q1509">
            <v>109510</v>
          </cell>
        </row>
        <row r="1510">
          <cell r="B1510" t="str">
            <v>30653051302</v>
          </cell>
          <cell r="C1510" t="str">
            <v>30653</v>
          </cell>
          <cell r="D1510">
            <v>1302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</row>
        <row r="1511">
          <cell r="B1511" t="str">
            <v>30653051305</v>
          </cell>
          <cell r="C1511" t="str">
            <v>30653</v>
          </cell>
          <cell r="D1511">
            <v>1305</v>
          </cell>
          <cell r="E1511">
            <v>56344680</v>
          </cell>
          <cell r="F1511">
            <v>400000</v>
          </cell>
          <cell r="G1511">
            <v>0</v>
          </cell>
          <cell r="H1511">
            <v>0</v>
          </cell>
          <cell r="I1511">
            <v>27972340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27972340</v>
          </cell>
        </row>
        <row r="1512">
          <cell r="B1512" t="str">
            <v>30653051401</v>
          </cell>
          <cell r="C1512" t="str">
            <v>30653</v>
          </cell>
          <cell r="D1512">
            <v>1401</v>
          </cell>
          <cell r="E1512">
            <v>23960591</v>
          </cell>
          <cell r="F1512">
            <v>1996716</v>
          </cell>
          <cell r="G1512">
            <v>1996716</v>
          </cell>
          <cell r="H1512">
            <v>1996716</v>
          </cell>
          <cell r="I1512">
            <v>1996716</v>
          </cell>
          <cell r="J1512">
            <v>1996716</v>
          </cell>
          <cell r="K1512">
            <v>1996716</v>
          </cell>
          <cell r="L1512">
            <v>1996716</v>
          </cell>
          <cell r="M1512">
            <v>1996716</v>
          </cell>
          <cell r="N1512">
            <v>1996716</v>
          </cell>
          <cell r="O1512">
            <v>1996716</v>
          </cell>
          <cell r="P1512">
            <v>1996716</v>
          </cell>
          <cell r="Q1512">
            <v>1996715</v>
          </cell>
        </row>
        <row r="1513">
          <cell r="B1513" t="str">
            <v>30653051501</v>
          </cell>
          <cell r="C1513" t="str">
            <v>30653</v>
          </cell>
          <cell r="D1513">
            <v>1501</v>
          </cell>
          <cell r="E1513">
            <v>528800894</v>
          </cell>
          <cell r="F1513">
            <v>1500000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527300894</v>
          </cell>
        </row>
        <row r="1514">
          <cell r="B1514" t="str">
            <v>30653051600</v>
          </cell>
          <cell r="C1514" t="str">
            <v>30653</v>
          </cell>
          <cell r="D1514">
            <v>1600</v>
          </cell>
          <cell r="E1514">
            <v>233475242</v>
          </cell>
          <cell r="F1514">
            <v>19456270</v>
          </cell>
          <cell r="G1514">
            <v>19456270</v>
          </cell>
          <cell r="H1514">
            <v>19456270</v>
          </cell>
          <cell r="I1514">
            <v>19456270</v>
          </cell>
          <cell r="J1514">
            <v>19456270</v>
          </cell>
          <cell r="K1514">
            <v>19456270</v>
          </cell>
          <cell r="L1514">
            <v>29184405</v>
          </cell>
          <cell r="M1514">
            <v>9728135</v>
          </cell>
          <cell r="N1514">
            <v>19456270</v>
          </cell>
          <cell r="O1514">
            <v>19456270</v>
          </cell>
          <cell r="P1514">
            <v>19456270</v>
          </cell>
          <cell r="Q1514">
            <v>19456272</v>
          </cell>
        </row>
        <row r="1515">
          <cell r="B1515" t="str">
            <v>30653051602</v>
          </cell>
          <cell r="C1515" t="str">
            <v>30653</v>
          </cell>
          <cell r="D1515">
            <v>1602</v>
          </cell>
          <cell r="E1515">
            <v>155421296</v>
          </cell>
          <cell r="F1515">
            <v>28284425</v>
          </cell>
          <cell r="G1515">
            <v>0</v>
          </cell>
          <cell r="H1515">
            <v>21141798</v>
          </cell>
          <cell r="I1515">
            <v>7142627</v>
          </cell>
          <cell r="J1515">
            <v>21141798</v>
          </cell>
          <cell r="K1515">
            <v>0</v>
          </cell>
          <cell r="L1515">
            <v>28284425</v>
          </cell>
          <cell r="M1515">
            <v>0</v>
          </cell>
          <cell r="N1515">
            <v>21141798</v>
          </cell>
          <cell r="O1515">
            <v>7142627</v>
          </cell>
          <cell r="P1515">
            <v>21141798</v>
          </cell>
          <cell r="Q1515">
            <v>0</v>
          </cell>
        </row>
        <row r="1516">
          <cell r="B1516" t="str">
            <v>30653052101</v>
          </cell>
          <cell r="C1516" t="str">
            <v>30653</v>
          </cell>
          <cell r="D1516">
            <v>2101</v>
          </cell>
          <cell r="E1516">
            <v>676240</v>
          </cell>
          <cell r="F1516">
            <v>56353</v>
          </cell>
          <cell r="G1516">
            <v>56353</v>
          </cell>
          <cell r="H1516">
            <v>56353</v>
          </cell>
          <cell r="I1516">
            <v>56353</v>
          </cell>
          <cell r="J1516">
            <v>56353</v>
          </cell>
          <cell r="K1516">
            <v>56353</v>
          </cell>
          <cell r="L1516">
            <v>56353</v>
          </cell>
          <cell r="M1516">
            <v>56353</v>
          </cell>
          <cell r="N1516">
            <v>56353</v>
          </cell>
          <cell r="O1516">
            <v>56353</v>
          </cell>
          <cell r="P1516">
            <v>56353</v>
          </cell>
          <cell r="Q1516">
            <v>56357</v>
          </cell>
        </row>
        <row r="1517">
          <cell r="B1517" t="str">
            <v>30653052103</v>
          </cell>
          <cell r="C1517" t="str">
            <v>30653</v>
          </cell>
          <cell r="D1517">
            <v>2103</v>
          </cell>
          <cell r="E1517">
            <v>146101</v>
          </cell>
          <cell r="F1517">
            <v>12175</v>
          </cell>
          <cell r="G1517">
            <v>12175</v>
          </cell>
          <cell r="H1517">
            <v>12175</v>
          </cell>
          <cell r="I1517">
            <v>12175</v>
          </cell>
          <cell r="J1517">
            <v>12175</v>
          </cell>
          <cell r="K1517">
            <v>12175</v>
          </cell>
          <cell r="L1517">
            <v>12175</v>
          </cell>
          <cell r="M1517">
            <v>12175</v>
          </cell>
          <cell r="N1517">
            <v>12175</v>
          </cell>
          <cell r="O1517">
            <v>12175</v>
          </cell>
          <cell r="P1517">
            <v>12175</v>
          </cell>
          <cell r="Q1517">
            <v>12176</v>
          </cell>
        </row>
        <row r="1518">
          <cell r="B1518" t="str">
            <v>30653052104</v>
          </cell>
          <cell r="C1518" t="str">
            <v>30653</v>
          </cell>
          <cell r="D1518">
            <v>2104</v>
          </cell>
          <cell r="E1518">
            <v>5500</v>
          </cell>
          <cell r="F1518">
            <v>458</v>
          </cell>
          <cell r="G1518">
            <v>458</v>
          </cell>
          <cell r="H1518">
            <v>458</v>
          </cell>
          <cell r="I1518">
            <v>458</v>
          </cell>
          <cell r="J1518">
            <v>458</v>
          </cell>
          <cell r="K1518">
            <v>458</v>
          </cell>
          <cell r="L1518">
            <v>458</v>
          </cell>
          <cell r="M1518">
            <v>458</v>
          </cell>
          <cell r="N1518">
            <v>458</v>
          </cell>
          <cell r="O1518">
            <v>458</v>
          </cell>
          <cell r="P1518">
            <v>458</v>
          </cell>
          <cell r="Q1518">
            <v>462</v>
          </cell>
        </row>
        <row r="1519">
          <cell r="B1519" t="str">
            <v>30653052105</v>
          </cell>
          <cell r="C1519" t="str">
            <v>30653</v>
          </cell>
          <cell r="D1519">
            <v>2105</v>
          </cell>
          <cell r="E1519">
            <v>22500</v>
          </cell>
          <cell r="F1519">
            <v>1875</v>
          </cell>
          <cell r="G1519">
            <v>1875</v>
          </cell>
          <cell r="H1519">
            <v>1875</v>
          </cell>
          <cell r="I1519">
            <v>1875</v>
          </cell>
          <cell r="J1519">
            <v>1875</v>
          </cell>
          <cell r="K1519">
            <v>1875</v>
          </cell>
          <cell r="L1519">
            <v>1875</v>
          </cell>
          <cell r="M1519">
            <v>1875</v>
          </cell>
          <cell r="N1519">
            <v>1875</v>
          </cell>
          <cell r="O1519">
            <v>1875</v>
          </cell>
          <cell r="P1519">
            <v>1875</v>
          </cell>
          <cell r="Q1519">
            <v>1875</v>
          </cell>
        </row>
        <row r="1520">
          <cell r="B1520" t="str">
            <v>30653052106</v>
          </cell>
          <cell r="C1520" t="str">
            <v>30653</v>
          </cell>
          <cell r="D1520">
            <v>2106</v>
          </cell>
          <cell r="E1520">
            <v>60013</v>
          </cell>
          <cell r="F1520">
            <v>5001</v>
          </cell>
          <cell r="G1520">
            <v>5001</v>
          </cell>
          <cell r="H1520">
            <v>5001</v>
          </cell>
          <cell r="I1520">
            <v>5001</v>
          </cell>
          <cell r="J1520">
            <v>5001</v>
          </cell>
          <cell r="K1520">
            <v>5001</v>
          </cell>
          <cell r="L1520">
            <v>5001</v>
          </cell>
          <cell r="M1520">
            <v>5001</v>
          </cell>
          <cell r="N1520">
            <v>5001</v>
          </cell>
          <cell r="O1520">
            <v>5001</v>
          </cell>
          <cell r="P1520">
            <v>5001</v>
          </cell>
          <cell r="Q1520">
            <v>5002</v>
          </cell>
        </row>
        <row r="1521">
          <cell r="B1521" t="str">
            <v>30653052201</v>
          </cell>
          <cell r="C1521" t="str">
            <v>30653</v>
          </cell>
          <cell r="D1521">
            <v>2201</v>
          </cell>
          <cell r="E1521">
            <v>271787</v>
          </cell>
          <cell r="F1521">
            <v>22649</v>
          </cell>
          <cell r="G1521">
            <v>22649</v>
          </cell>
          <cell r="H1521">
            <v>22649</v>
          </cell>
          <cell r="I1521">
            <v>22649</v>
          </cell>
          <cell r="J1521">
            <v>22649</v>
          </cell>
          <cell r="K1521">
            <v>22649</v>
          </cell>
          <cell r="L1521">
            <v>22649</v>
          </cell>
          <cell r="M1521">
            <v>22649</v>
          </cell>
          <cell r="N1521">
            <v>22649</v>
          </cell>
          <cell r="O1521">
            <v>22649</v>
          </cell>
          <cell r="P1521">
            <v>22649</v>
          </cell>
          <cell r="Q1521">
            <v>22648</v>
          </cell>
        </row>
        <row r="1522">
          <cell r="B1522" t="str">
            <v>30653052202</v>
          </cell>
          <cell r="C1522" t="str">
            <v>30653</v>
          </cell>
          <cell r="D1522">
            <v>2202</v>
          </cell>
          <cell r="E1522">
            <v>6453720</v>
          </cell>
          <cell r="F1522">
            <v>537810</v>
          </cell>
          <cell r="G1522">
            <v>537810</v>
          </cell>
          <cell r="H1522">
            <v>537810</v>
          </cell>
          <cell r="I1522">
            <v>537810</v>
          </cell>
          <cell r="J1522">
            <v>537810</v>
          </cell>
          <cell r="K1522">
            <v>537810</v>
          </cell>
          <cell r="L1522">
            <v>537810</v>
          </cell>
          <cell r="M1522">
            <v>537810</v>
          </cell>
          <cell r="N1522">
            <v>537810</v>
          </cell>
          <cell r="O1522">
            <v>537810</v>
          </cell>
          <cell r="P1522">
            <v>537810</v>
          </cell>
          <cell r="Q1522">
            <v>537810</v>
          </cell>
        </row>
        <row r="1523">
          <cell r="B1523" t="str">
            <v>30653052203</v>
          </cell>
          <cell r="C1523" t="str">
            <v>30653</v>
          </cell>
          <cell r="D1523">
            <v>2203</v>
          </cell>
          <cell r="E1523">
            <v>170000</v>
          </cell>
          <cell r="F1523">
            <v>14167</v>
          </cell>
          <cell r="G1523">
            <v>14167</v>
          </cell>
          <cell r="H1523">
            <v>14167</v>
          </cell>
          <cell r="I1523">
            <v>14167</v>
          </cell>
          <cell r="J1523">
            <v>14167</v>
          </cell>
          <cell r="K1523">
            <v>14167</v>
          </cell>
          <cell r="L1523">
            <v>14167</v>
          </cell>
          <cell r="M1523">
            <v>14167</v>
          </cell>
          <cell r="N1523">
            <v>14167</v>
          </cell>
          <cell r="O1523">
            <v>14167</v>
          </cell>
          <cell r="P1523">
            <v>14167</v>
          </cell>
          <cell r="Q1523">
            <v>14163</v>
          </cell>
        </row>
        <row r="1524">
          <cell r="B1524" t="str">
            <v>30653052204</v>
          </cell>
          <cell r="C1524" t="str">
            <v>30653</v>
          </cell>
          <cell r="D1524">
            <v>2204</v>
          </cell>
          <cell r="E1524">
            <v>24000000</v>
          </cell>
          <cell r="F1524">
            <v>2000000</v>
          </cell>
          <cell r="G1524">
            <v>2000000</v>
          </cell>
          <cell r="H1524">
            <v>2000000</v>
          </cell>
          <cell r="I1524">
            <v>2000000</v>
          </cell>
          <cell r="J1524">
            <v>2000000</v>
          </cell>
          <cell r="K1524">
            <v>2000000</v>
          </cell>
          <cell r="L1524">
            <v>2000000</v>
          </cell>
          <cell r="M1524">
            <v>2000000</v>
          </cell>
          <cell r="N1524">
            <v>2000000</v>
          </cell>
          <cell r="O1524">
            <v>2000000</v>
          </cell>
          <cell r="P1524">
            <v>2000000</v>
          </cell>
          <cell r="Q1524">
            <v>2000000</v>
          </cell>
        </row>
        <row r="1525">
          <cell r="B1525" t="str">
            <v>30653052205</v>
          </cell>
          <cell r="C1525" t="str">
            <v>30653</v>
          </cell>
          <cell r="D1525">
            <v>2205</v>
          </cell>
          <cell r="E1525">
            <v>90000</v>
          </cell>
          <cell r="F1525">
            <v>7500</v>
          </cell>
          <cell r="G1525">
            <v>7500</v>
          </cell>
          <cell r="H1525">
            <v>7500</v>
          </cell>
          <cell r="I1525">
            <v>7500</v>
          </cell>
          <cell r="J1525">
            <v>7500</v>
          </cell>
          <cell r="K1525">
            <v>7500</v>
          </cell>
          <cell r="L1525">
            <v>7500</v>
          </cell>
          <cell r="M1525">
            <v>7500</v>
          </cell>
          <cell r="N1525">
            <v>7500</v>
          </cell>
          <cell r="O1525">
            <v>7500</v>
          </cell>
          <cell r="P1525">
            <v>7500</v>
          </cell>
          <cell r="Q1525">
            <v>7500</v>
          </cell>
        </row>
        <row r="1526">
          <cell r="B1526" t="str">
            <v>30653052206</v>
          </cell>
          <cell r="C1526" t="str">
            <v>30653</v>
          </cell>
          <cell r="D1526">
            <v>2206</v>
          </cell>
          <cell r="E1526">
            <v>17000115</v>
          </cell>
          <cell r="F1526">
            <v>1416676</v>
          </cell>
          <cell r="G1526">
            <v>1416676</v>
          </cell>
          <cell r="H1526">
            <v>1416676</v>
          </cell>
          <cell r="I1526">
            <v>1416676</v>
          </cell>
          <cell r="J1526">
            <v>1416676</v>
          </cell>
          <cell r="K1526">
            <v>1416676</v>
          </cell>
          <cell r="L1526">
            <v>1416676</v>
          </cell>
          <cell r="M1526">
            <v>1416676</v>
          </cell>
          <cell r="N1526">
            <v>1416676</v>
          </cell>
          <cell r="O1526">
            <v>1416676</v>
          </cell>
          <cell r="P1526">
            <v>1416676</v>
          </cell>
          <cell r="Q1526">
            <v>1416679</v>
          </cell>
        </row>
        <row r="1527">
          <cell r="B1527" t="str">
            <v>30653052207</v>
          </cell>
          <cell r="C1527" t="str">
            <v>30653</v>
          </cell>
          <cell r="D1527">
            <v>2207</v>
          </cell>
          <cell r="E1527">
            <v>197941</v>
          </cell>
          <cell r="F1527">
            <v>16495</v>
          </cell>
          <cell r="G1527">
            <v>16495</v>
          </cell>
          <cell r="H1527">
            <v>16495</v>
          </cell>
          <cell r="I1527">
            <v>16495</v>
          </cell>
          <cell r="J1527">
            <v>16495</v>
          </cell>
          <cell r="K1527">
            <v>16495</v>
          </cell>
          <cell r="L1527">
            <v>16495</v>
          </cell>
          <cell r="M1527">
            <v>16495</v>
          </cell>
          <cell r="N1527">
            <v>16495</v>
          </cell>
          <cell r="O1527">
            <v>16495</v>
          </cell>
          <cell r="P1527">
            <v>16495</v>
          </cell>
          <cell r="Q1527">
            <v>16496</v>
          </cell>
        </row>
        <row r="1528">
          <cell r="B1528" t="str">
            <v>30653052208</v>
          </cell>
          <cell r="C1528" t="str">
            <v>30653</v>
          </cell>
          <cell r="D1528">
            <v>2208</v>
          </cell>
          <cell r="E1528">
            <v>125600</v>
          </cell>
          <cell r="F1528">
            <v>10467</v>
          </cell>
          <cell r="G1528">
            <v>10467</v>
          </cell>
          <cell r="H1528">
            <v>10467</v>
          </cell>
          <cell r="I1528">
            <v>10467</v>
          </cell>
          <cell r="J1528">
            <v>10467</v>
          </cell>
          <cell r="K1528">
            <v>10467</v>
          </cell>
          <cell r="L1528">
            <v>10467</v>
          </cell>
          <cell r="M1528">
            <v>10467</v>
          </cell>
          <cell r="N1528">
            <v>10467</v>
          </cell>
          <cell r="O1528">
            <v>10467</v>
          </cell>
          <cell r="P1528">
            <v>10467</v>
          </cell>
          <cell r="Q1528">
            <v>10463</v>
          </cell>
        </row>
        <row r="1529">
          <cell r="B1529" t="str">
            <v>30653052301</v>
          </cell>
          <cell r="C1529" t="str">
            <v>30653</v>
          </cell>
          <cell r="D1529">
            <v>2301</v>
          </cell>
          <cell r="E1529">
            <v>77863</v>
          </cell>
          <cell r="F1529">
            <v>6489</v>
          </cell>
          <cell r="G1529">
            <v>6489</v>
          </cell>
          <cell r="H1529">
            <v>6489</v>
          </cell>
          <cell r="I1529">
            <v>6489</v>
          </cell>
          <cell r="J1529">
            <v>6489</v>
          </cell>
          <cell r="K1529">
            <v>6489</v>
          </cell>
          <cell r="L1529">
            <v>6489</v>
          </cell>
          <cell r="M1529">
            <v>6489</v>
          </cell>
          <cell r="N1529">
            <v>6489</v>
          </cell>
          <cell r="O1529">
            <v>6489</v>
          </cell>
          <cell r="P1529">
            <v>6489</v>
          </cell>
          <cell r="Q1529">
            <v>6484</v>
          </cell>
        </row>
        <row r="1530">
          <cell r="B1530" t="str">
            <v>30653052306</v>
          </cell>
          <cell r="C1530" t="str">
            <v>30653</v>
          </cell>
          <cell r="D1530">
            <v>2306</v>
          </cell>
          <cell r="E1530">
            <v>1544927</v>
          </cell>
          <cell r="F1530">
            <v>128744</v>
          </cell>
          <cell r="G1530">
            <v>128744</v>
          </cell>
          <cell r="H1530">
            <v>128744</v>
          </cell>
          <cell r="I1530">
            <v>128744</v>
          </cell>
          <cell r="J1530">
            <v>128744</v>
          </cell>
          <cell r="K1530">
            <v>128744</v>
          </cell>
          <cell r="L1530">
            <v>128744</v>
          </cell>
          <cell r="M1530">
            <v>128744</v>
          </cell>
          <cell r="N1530">
            <v>128744</v>
          </cell>
          <cell r="O1530">
            <v>128744</v>
          </cell>
          <cell r="P1530">
            <v>128744</v>
          </cell>
          <cell r="Q1530">
            <v>128743</v>
          </cell>
        </row>
        <row r="1531">
          <cell r="B1531" t="str">
            <v>30653052310</v>
          </cell>
          <cell r="C1531" t="str">
            <v>30653</v>
          </cell>
          <cell r="D1531">
            <v>2310</v>
          </cell>
          <cell r="E1531">
            <v>12104</v>
          </cell>
          <cell r="F1531">
            <v>1009</v>
          </cell>
          <cell r="G1531">
            <v>1009</v>
          </cell>
          <cell r="H1531">
            <v>1009</v>
          </cell>
          <cell r="I1531">
            <v>1009</v>
          </cell>
          <cell r="J1531">
            <v>1009</v>
          </cell>
          <cell r="K1531">
            <v>1009</v>
          </cell>
          <cell r="L1531">
            <v>1009</v>
          </cell>
          <cell r="M1531">
            <v>1009</v>
          </cell>
          <cell r="N1531">
            <v>1009</v>
          </cell>
          <cell r="O1531">
            <v>1009</v>
          </cell>
          <cell r="P1531">
            <v>1009</v>
          </cell>
          <cell r="Q1531">
            <v>1005</v>
          </cell>
        </row>
        <row r="1532">
          <cell r="B1532" t="str">
            <v>30653052402</v>
          </cell>
          <cell r="C1532" t="str">
            <v>30653</v>
          </cell>
          <cell r="D1532">
            <v>2402</v>
          </cell>
          <cell r="E1532">
            <v>1100800</v>
          </cell>
          <cell r="F1532">
            <v>91733</v>
          </cell>
          <cell r="G1532">
            <v>91733</v>
          </cell>
          <cell r="H1532">
            <v>91733</v>
          </cell>
          <cell r="I1532">
            <v>91733</v>
          </cell>
          <cell r="J1532">
            <v>91733</v>
          </cell>
          <cell r="K1532">
            <v>91733</v>
          </cell>
          <cell r="L1532">
            <v>91733</v>
          </cell>
          <cell r="M1532">
            <v>91733</v>
          </cell>
          <cell r="N1532">
            <v>91733</v>
          </cell>
          <cell r="O1532">
            <v>91733</v>
          </cell>
          <cell r="P1532">
            <v>91733</v>
          </cell>
          <cell r="Q1532">
            <v>91737</v>
          </cell>
        </row>
        <row r="1533">
          <cell r="B1533" t="str">
            <v>30653052405</v>
          </cell>
          <cell r="C1533" t="str">
            <v>30653</v>
          </cell>
          <cell r="D1533">
            <v>2405</v>
          </cell>
          <cell r="E1533">
            <v>1728477</v>
          </cell>
          <cell r="F1533">
            <v>144040</v>
          </cell>
          <cell r="G1533">
            <v>144040</v>
          </cell>
          <cell r="H1533">
            <v>144040</v>
          </cell>
          <cell r="I1533">
            <v>144040</v>
          </cell>
          <cell r="J1533">
            <v>144040</v>
          </cell>
          <cell r="K1533">
            <v>144040</v>
          </cell>
          <cell r="L1533">
            <v>144040</v>
          </cell>
          <cell r="M1533">
            <v>144040</v>
          </cell>
          <cell r="N1533">
            <v>144040</v>
          </cell>
          <cell r="O1533">
            <v>144040</v>
          </cell>
          <cell r="P1533">
            <v>144040</v>
          </cell>
          <cell r="Q1533">
            <v>144037</v>
          </cell>
        </row>
        <row r="1534">
          <cell r="B1534" t="str">
            <v>30653052602</v>
          </cell>
          <cell r="C1534" t="str">
            <v>30653</v>
          </cell>
          <cell r="D1534">
            <v>2602</v>
          </cell>
          <cell r="E1534">
            <v>269921</v>
          </cell>
          <cell r="F1534">
            <v>22493</v>
          </cell>
          <cell r="G1534">
            <v>22493</v>
          </cell>
          <cell r="H1534">
            <v>22493</v>
          </cell>
          <cell r="I1534">
            <v>22493</v>
          </cell>
          <cell r="J1534">
            <v>22493</v>
          </cell>
          <cell r="K1534">
            <v>22493</v>
          </cell>
          <cell r="L1534">
            <v>22493</v>
          </cell>
          <cell r="M1534">
            <v>22493</v>
          </cell>
          <cell r="N1534">
            <v>22493</v>
          </cell>
          <cell r="O1534">
            <v>22493</v>
          </cell>
          <cell r="P1534">
            <v>22493</v>
          </cell>
          <cell r="Q1534">
            <v>22498</v>
          </cell>
        </row>
        <row r="1535">
          <cell r="B1535" t="str">
            <v>30653052701</v>
          </cell>
          <cell r="C1535" t="str">
            <v>30653</v>
          </cell>
          <cell r="D1535">
            <v>2701</v>
          </cell>
          <cell r="E1535">
            <v>1456419</v>
          </cell>
          <cell r="F1535">
            <v>121368</v>
          </cell>
          <cell r="G1535">
            <v>121368</v>
          </cell>
          <cell r="H1535">
            <v>121368</v>
          </cell>
          <cell r="I1535">
            <v>121368</v>
          </cell>
          <cell r="J1535">
            <v>121368</v>
          </cell>
          <cell r="K1535">
            <v>121368</v>
          </cell>
          <cell r="L1535">
            <v>121368</v>
          </cell>
          <cell r="M1535">
            <v>121368</v>
          </cell>
          <cell r="N1535">
            <v>121368</v>
          </cell>
          <cell r="O1535">
            <v>121368</v>
          </cell>
          <cell r="P1535">
            <v>121368</v>
          </cell>
          <cell r="Q1535">
            <v>121371</v>
          </cell>
        </row>
        <row r="1536">
          <cell r="B1536" t="str">
            <v>30653052702</v>
          </cell>
          <cell r="C1536" t="str">
            <v>30653</v>
          </cell>
          <cell r="D1536">
            <v>2702</v>
          </cell>
          <cell r="E1536">
            <v>681919</v>
          </cell>
          <cell r="F1536">
            <v>56827</v>
          </cell>
          <cell r="G1536">
            <v>56827</v>
          </cell>
          <cell r="H1536">
            <v>56827</v>
          </cell>
          <cell r="I1536">
            <v>56827</v>
          </cell>
          <cell r="J1536">
            <v>56827</v>
          </cell>
          <cell r="K1536">
            <v>56827</v>
          </cell>
          <cell r="L1536">
            <v>56827</v>
          </cell>
          <cell r="M1536">
            <v>56827</v>
          </cell>
          <cell r="N1536">
            <v>56827</v>
          </cell>
          <cell r="O1536">
            <v>56827</v>
          </cell>
          <cell r="P1536">
            <v>56827</v>
          </cell>
          <cell r="Q1536">
            <v>56822</v>
          </cell>
        </row>
        <row r="1537">
          <cell r="B1537" t="str">
            <v>30653052705</v>
          </cell>
          <cell r="C1537" t="str">
            <v>30653</v>
          </cell>
          <cell r="D1537">
            <v>2705</v>
          </cell>
          <cell r="E1537">
            <v>962918</v>
          </cell>
          <cell r="F1537">
            <v>80243</v>
          </cell>
          <cell r="G1537">
            <v>80243</v>
          </cell>
          <cell r="H1537">
            <v>80243</v>
          </cell>
          <cell r="I1537">
            <v>80243</v>
          </cell>
          <cell r="J1537">
            <v>80243</v>
          </cell>
          <cell r="K1537">
            <v>80243</v>
          </cell>
          <cell r="L1537">
            <v>80243</v>
          </cell>
          <cell r="M1537">
            <v>80243</v>
          </cell>
          <cell r="N1537">
            <v>80243</v>
          </cell>
          <cell r="O1537">
            <v>80243</v>
          </cell>
          <cell r="P1537">
            <v>80243</v>
          </cell>
          <cell r="Q1537">
            <v>80245</v>
          </cell>
        </row>
        <row r="1538">
          <cell r="B1538" t="str">
            <v>30653052708</v>
          </cell>
          <cell r="C1538" t="str">
            <v>30653</v>
          </cell>
          <cell r="D1538">
            <v>2708</v>
          </cell>
          <cell r="E1538">
            <v>11000</v>
          </cell>
          <cell r="F1538">
            <v>917</v>
          </cell>
          <cell r="G1538">
            <v>917</v>
          </cell>
          <cell r="H1538">
            <v>917</v>
          </cell>
          <cell r="I1538">
            <v>917</v>
          </cell>
          <cell r="J1538">
            <v>917</v>
          </cell>
          <cell r="K1538">
            <v>917</v>
          </cell>
          <cell r="L1538">
            <v>917</v>
          </cell>
          <cell r="M1538">
            <v>917</v>
          </cell>
          <cell r="N1538">
            <v>917</v>
          </cell>
          <cell r="O1538">
            <v>917</v>
          </cell>
          <cell r="P1538">
            <v>917</v>
          </cell>
          <cell r="Q1538">
            <v>913</v>
          </cell>
        </row>
        <row r="1539">
          <cell r="B1539" t="str">
            <v>30653052712</v>
          </cell>
          <cell r="C1539" t="str">
            <v>30653</v>
          </cell>
          <cell r="D1539">
            <v>2712</v>
          </cell>
          <cell r="E1539">
            <v>204100</v>
          </cell>
          <cell r="F1539">
            <v>17008</v>
          </cell>
          <cell r="G1539">
            <v>17008</v>
          </cell>
          <cell r="H1539">
            <v>17008</v>
          </cell>
          <cell r="I1539">
            <v>17008</v>
          </cell>
          <cell r="J1539">
            <v>17008</v>
          </cell>
          <cell r="K1539">
            <v>17008</v>
          </cell>
          <cell r="L1539">
            <v>17008</v>
          </cell>
          <cell r="M1539">
            <v>17008</v>
          </cell>
          <cell r="N1539">
            <v>17008</v>
          </cell>
          <cell r="O1539">
            <v>17008</v>
          </cell>
          <cell r="P1539">
            <v>17008</v>
          </cell>
          <cell r="Q1539">
            <v>17012</v>
          </cell>
        </row>
        <row r="1540">
          <cell r="B1540" t="str">
            <v>30653052800</v>
          </cell>
          <cell r="C1540" t="str">
            <v>30653</v>
          </cell>
          <cell r="D1540">
            <v>2800</v>
          </cell>
          <cell r="E1540">
            <v>3117391</v>
          </cell>
          <cell r="F1540">
            <v>259783</v>
          </cell>
          <cell r="G1540">
            <v>259783</v>
          </cell>
          <cell r="H1540">
            <v>259783</v>
          </cell>
          <cell r="I1540">
            <v>259783</v>
          </cell>
          <cell r="J1540">
            <v>259783</v>
          </cell>
          <cell r="K1540">
            <v>259783</v>
          </cell>
          <cell r="L1540">
            <v>259783</v>
          </cell>
          <cell r="M1540">
            <v>259783</v>
          </cell>
          <cell r="N1540">
            <v>259783</v>
          </cell>
          <cell r="O1540">
            <v>259783</v>
          </cell>
          <cell r="P1540">
            <v>259783</v>
          </cell>
          <cell r="Q1540">
            <v>259778</v>
          </cell>
        </row>
        <row r="1541">
          <cell r="B1541" t="str">
            <v>30653052801</v>
          </cell>
          <cell r="C1541" t="str">
            <v>30653</v>
          </cell>
          <cell r="D1541">
            <v>2801</v>
          </cell>
          <cell r="E1541">
            <v>10406349</v>
          </cell>
          <cell r="F1541">
            <v>867196</v>
          </cell>
          <cell r="G1541">
            <v>867196</v>
          </cell>
          <cell r="H1541">
            <v>867196</v>
          </cell>
          <cell r="I1541">
            <v>867196</v>
          </cell>
          <cell r="J1541">
            <v>867196</v>
          </cell>
          <cell r="K1541">
            <v>867196</v>
          </cell>
          <cell r="L1541">
            <v>867196</v>
          </cell>
          <cell r="M1541">
            <v>867196</v>
          </cell>
          <cell r="N1541">
            <v>867196</v>
          </cell>
          <cell r="O1541">
            <v>867196</v>
          </cell>
          <cell r="P1541">
            <v>867196</v>
          </cell>
          <cell r="Q1541">
            <v>867193</v>
          </cell>
        </row>
        <row r="1542">
          <cell r="B1542" t="str">
            <v>30653052900</v>
          </cell>
          <cell r="C1542" t="str">
            <v>30653</v>
          </cell>
          <cell r="D1542">
            <v>2900</v>
          </cell>
          <cell r="E1542">
            <v>1961573</v>
          </cell>
          <cell r="F1542">
            <v>163464</v>
          </cell>
          <cell r="G1542">
            <v>163464</v>
          </cell>
          <cell r="H1542">
            <v>163464</v>
          </cell>
          <cell r="I1542">
            <v>163464</v>
          </cell>
          <cell r="J1542">
            <v>163464</v>
          </cell>
          <cell r="K1542">
            <v>163464</v>
          </cell>
          <cell r="L1542">
            <v>163464</v>
          </cell>
          <cell r="M1542">
            <v>163464</v>
          </cell>
          <cell r="N1542">
            <v>163464</v>
          </cell>
          <cell r="O1542">
            <v>163464</v>
          </cell>
          <cell r="P1542">
            <v>163464</v>
          </cell>
          <cell r="Q1542">
            <v>163469</v>
          </cell>
        </row>
        <row r="1543">
          <cell r="B1543" t="str">
            <v>30653052904</v>
          </cell>
          <cell r="C1543" t="str">
            <v>30653</v>
          </cell>
          <cell r="D1543">
            <v>2904</v>
          </cell>
          <cell r="E1543">
            <v>202000</v>
          </cell>
          <cell r="F1543">
            <v>16833</v>
          </cell>
          <cell r="G1543">
            <v>16833</v>
          </cell>
          <cell r="H1543">
            <v>16833</v>
          </cell>
          <cell r="I1543">
            <v>16833</v>
          </cell>
          <cell r="J1543">
            <v>16833</v>
          </cell>
          <cell r="K1543">
            <v>16833</v>
          </cell>
          <cell r="L1543">
            <v>16833</v>
          </cell>
          <cell r="M1543">
            <v>16833</v>
          </cell>
          <cell r="N1543">
            <v>16833</v>
          </cell>
          <cell r="O1543">
            <v>16833</v>
          </cell>
          <cell r="P1543">
            <v>16833</v>
          </cell>
          <cell r="Q1543">
            <v>16837</v>
          </cell>
        </row>
        <row r="1544">
          <cell r="B1544" t="str">
            <v>30653052907</v>
          </cell>
          <cell r="C1544" t="str">
            <v>30653</v>
          </cell>
          <cell r="D1544">
            <v>2907</v>
          </cell>
          <cell r="E1544">
            <v>5187904</v>
          </cell>
          <cell r="F1544">
            <v>432325</v>
          </cell>
          <cell r="G1544">
            <v>432325</v>
          </cell>
          <cell r="H1544">
            <v>432325</v>
          </cell>
          <cell r="I1544">
            <v>432325</v>
          </cell>
          <cell r="J1544">
            <v>432325</v>
          </cell>
          <cell r="K1544">
            <v>432325</v>
          </cell>
          <cell r="L1544">
            <v>432325</v>
          </cell>
          <cell r="M1544">
            <v>432325</v>
          </cell>
          <cell r="N1544">
            <v>432325</v>
          </cell>
          <cell r="O1544">
            <v>432325</v>
          </cell>
          <cell r="P1544">
            <v>432325</v>
          </cell>
          <cell r="Q1544">
            <v>432329</v>
          </cell>
        </row>
        <row r="1545">
          <cell r="B1545" t="str">
            <v>30653052908</v>
          </cell>
          <cell r="C1545" t="str">
            <v>30653</v>
          </cell>
          <cell r="D1545">
            <v>2908</v>
          </cell>
          <cell r="E1545">
            <v>130251</v>
          </cell>
          <cell r="F1545">
            <v>10854</v>
          </cell>
          <cell r="G1545">
            <v>10854</v>
          </cell>
          <cell r="H1545">
            <v>10854</v>
          </cell>
          <cell r="I1545">
            <v>10854</v>
          </cell>
          <cell r="J1545">
            <v>10854</v>
          </cell>
          <cell r="K1545">
            <v>10854</v>
          </cell>
          <cell r="L1545">
            <v>10854</v>
          </cell>
          <cell r="M1545">
            <v>10854</v>
          </cell>
          <cell r="N1545">
            <v>10854</v>
          </cell>
          <cell r="O1545">
            <v>10854</v>
          </cell>
          <cell r="P1545">
            <v>10854</v>
          </cell>
          <cell r="Q1545">
            <v>10857</v>
          </cell>
        </row>
        <row r="1546">
          <cell r="B1546" t="str">
            <v>30653052912</v>
          </cell>
          <cell r="C1546" t="str">
            <v>30653</v>
          </cell>
          <cell r="D1546">
            <v>2912</v>
          </cell>
          <cell r="E1546">
            <v>2101290</v>
          </cell>
          <cell r="F1546">
            <v>175108</v>
          </cell>
          <cell r="G1546">
            <v>175108</v>
          </cell>
          <cell r="H1546">
            <v>175108</v>
          </cell>
          <cell r="I1546">
            <v>175108</v>
          </cell>
          <cell r="J1546">
            <v>175108</v>
          </cell>
          <cell r="K1546">
            <v>175108</v>
          </cell>
          <cell r="L1546">
            <v>175108</v>
          </cell>
          <cell r="M1546">
            <v>175108</v>
          </cell>
          <cell r="N1546">
            <v>175108</v>
          </cell>
          <cell r="O1546">
            <v>175108</v>
          </cell>
          <cell r="P1546">
            <v>175108</v>
          </cell>
          <cell r="Q1546">
            <v>175102</v>
          </cell>
        </row>
        <row r="1547">
          <cell r="B1547" t="str">
            <v>30653052914</v>
          </cell>
          <cell r="C1547" t="str">
            <v>30653</v>
          </cell>
          <cell r="D1547">
            <v>2914</v>
          </cell>
          <cell r="E1547">
            <v>170000</v>
          </cell>
          <cell r="F1547">
            <v>30000</v>
          </cell>
          <cell r="G1547">
            <v>30000</v>
          </cell>
          <cell r="H1547">
            <v>30000</v>
          </cell>
          <cell r="I1547">
            <v>20000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30000</v>
          </cell>
          <cell r="O1547">
            <v>30000</v>
          </cell>
          <cell r="P1547">
            <v>0</v>
          </cell>
          <cell r="Q1547">
            <v>0</v>
          </cell>
        </row>
        <row r="1548">
          <cell r="B1548" t="str">
            <v>30653052916</v>
          </cell>
          <cell r="C1548" t="str">
            <v>30653</v>
          </cell>
          <cell r="D1548">
            <v>2916</v>
          </cell>
          <cell r="E1548">
            <v>966500</v>
          </cell>
          <cell r="F1548">
            <v>80542</v>
          </cell>
          <cell r="G1548">
            <v>80542</v>
          </cell>
          <cell r="H1548">
            <v>80542</v>
          </cell>
          <cell r="I1548">
            <v>80542</v>
          </cell>
          <cell r="J1548">
            <v>80542</v>
          </cell>
          <cell r="K1548">
            <v>80542</v>
          </cell>
          <cell r="L1548">
            <v>80542</v>
          </cell>
          <cell r="M1548">
            <v>80542</v>
          </cell>
          <cell r="N1548">
            <v>80542</v>
          </cell>
          <cell r="O1548">
            <v>80542</v>
          </cell>
          <cell r="P1548">
            <v>80542</v>
          </cell>
          <cell r="Q1548">
            <v>80538</v>
          </cell>
        </row>
        <row r="1549">
          <cell r="B1549" t="str">
            <v>30653052919</v>
          </cell>
          <cell r="C1549" t="str">
            <v>30653</v>
          </cell>
          <cell r="D1549">
            <v>2919</v>
          </cell>
          <cell r="E1549">
            <v>2814833</v>
          </cell>
          <cell r="F1549">
            <v>234569</v>
          </cell>
          <cell r="G1549">
            <v>234569</v>
          </cell>
          <cell r="H1549">
            <v>234569</v>
          </cell>
          <cell r="I1549">
            <v>234569</v>
          </cell>
          <cell r="J1549">
            <v>234569</v>
          </cell>
          <cell r="K1549">
            <v>234569</v>
          </cell>
          <cell r="L1549">
            <v>234569</v>
          </cell>
          <cell r="M1549">
            <v>234569</v>
          </cell>
          <cell r="N1549">
            <v>234569</v>
          </cell>
          <cell r="O1549">
            <v>234569</v>
          </cell>
          <cell r="P1549">
            <v>234569</v>
          </cell>
          <cell r="Q1549">
            <v>234574</v>
          </cell>
        </row>
        <row r="1550">
          <cell r="B1550" t="str">
            <v>30653053101</v>
          </cell>
          <cell r="C1550" t="str">
            <v>30653</v>
          </cell>
          <cell r="D1550">
            <v>3101</v>
          </cell>
          <cell r="E1550">
            <v>4102906</v>
          </cell>
          <cell r="F1550">
            <v>341909</v>
          </cell>
          <cell r="G1550">
            <v>341909</v>
          </cell>
          <cell r="H1550">
            <v>341909</v>
          </cell>
          <cell r="I1550">
            <v>341909</v>
          </cell>
          <cell r="J1550">
            <v>341909</v>
          </cell>
          <cell r="K1550">
            <v>341909</v>
          </cell>
          <cell r="L1550">
            <v>341909</v>
          </cell>
          <cell r="M1550">
            <v>341909</v>
          </cell>
          <cell r="N1550">
            <v>341909</v>
          </cell>
          <cell r="O1550">
            <v>341909</v>
          </cell>
          <cell r="P1550">
            <v>341909</v>
          </cell>
          <cell r="Q1550">
            <v>341907</v>
          </cell>
        </row>
        <row r="1551">
          <cell r="B1551" t="str">
            <v>30653053103</v>
          </cell>
          <cell r="C1551" t="str">
            <v>30653</v>
          </cell>
          <cell r="D1551">
            <v>3103</v>
          </cell>
          <cell r="E1551">
            <v>2377522</v>
          </cell>
          <cell r="F1551">
            <v>198127</v>
          </cell>
          <cell r="G1551">
            <v>198127</v>
          </cell>
          <cell r="H1551">
            <v>198127</v>
          </cell>
          <cell r="I1551">
            <v>198127</v>
          </cell>
          <cell r="J1551">
            <v>198127</v>
          </cell>
          <cell r="K1551">
            <v>198127</v>
          </cell>
          <cell r="L1551">
            <v>198127</v>
          </cell>
          <cell r="M1551">
            <v>198127</v>
          </cell>
          <cell r="N1551">
            <v>198127</v>
          </cell>
          <cell r="O1551">
            <v>198127</v>
          </cell>
          <cell r="P1551">
            <v>198127</v>
          </cell>
          <cell r="Q1551">
            <v>198125</v>
          </cell>
        </row>
        <row r="1552">
          <cell r="B1552" t="str">
            <v>30653053106</v>
          </cell>
          <cell r="C1552" t="str">
            <v>30653</v>
          </cell>
          <cell r="D1552">
            <v>3106</v>
          </cell>
          <cell r="E1552">
            <v>85497</v>
          </cell>
          <cell r="F1552">
            <v>7125</v>
          </cell>
          <cell r="G1552">
            <v>7125</v>
          </cell>
          <cell r="H1552">
            <v>7125</v>
          </cell>
          <cell r="I1552">
            <v>7125</v>
          </cell>
          <cell r="J1552">
            <v>7125</v>
          </cell>
          <cell r="K1552">
            <v>7125</v>
          </cell>
          <cell r="L1552">
            <v>7125</v>
          </cell>
          <cell r="M1552">
            <v>7125</v>
          </cell>
          <cell r="N1552">
            <v>7125</v>
          </cell>
          <cell r="O1552">
            <v>7125</v>
          </cell>
          <cell r="P1552">
            <v>7125</v>
          </cell>
          <cell r="Q1552">
            <v>7122</v>
          </cell>
        </row>
        <row r="1553">
          <cell r="B1553" t="str">
            <v>30653053110</v>
          </cell>
          <cell r="C1553" t="str">
            <v>30653</v>
          </cell>
          <cell r="D1553">
            <v>3110</v>
          </cell>
          <cell r="E1553">
            <v>148891</v>
          </cell>
          <cell r="F1553">
            <v>12408</v>
          </cell>
          <cell r="G1553">
            <v>12408</v>
          </cell>
          <cell r="H1553">
            <v>12408</v>
          </cell>
          <cell r="I1553">
            <v>12408</v>
          </cell>
          <cell r="J1553">
            <v>12408</v>
          </cell>
          <cell r="K1553">
            <v>12408</v>
          </cell>
          <cell r="L1553">
            <v>12408</v>
          </cell>
          <cell r="M1553">
            <v>12408</v>
          </cell>
          <cell r="N1553">
            <v>12408</v>
          </cell>
          <cell r="O1553">
            <v>12408</v>
          </cell>
          <cell r="P1553">
            <v>12408</v>
          </cell>
          <cell r="Q1553">
            <v>12403</v>
          </cell>
        </row>
        <row r="1554">
          <cell r="B1554" t="str">
            <v>30653053111</v>
          </cell>
          <cell r="C1554" t="str">
            <v>30653</v>
          </cell>
          <cell r="D1554">
            <v>3111</v>
          </cell>
          <cell r="E1554">
            <v>2985991</v>
          </cell>
          <cell r="F1554">
            <v>248832</v>
          </cell>
          <cell r="G1554">
            <v>248832</v>
          </cell>
          <cell r="H1554">
            <v>248832</v>
          </cell>
          <cell r="I1554">
            <v>248832</v>
          </cell>
          <cell r="J1554">
            <v>248832</v>
          </cell>
          <cell r="K1554">
            <v>248832</v>
          </cell>
          <cell r="L1554">
            <v>248832</v>
          </cell>
          <cell r="M1554">
            <v>248832</v>
          </cell>
          <cell r="N1554">
            <v>248832</v>
          </cell>
          <cell r="O1554">
            <v>248832</v>
          </cell>
          <cell r="P1554">
            <v>248832</v>
          </cell>
          <cell r="Q1554">
            <v>248839</v>
          </cell>
        </row>
        <row r="1555">
          <cell r="B1555" t="str">
            <v>30653053113</v>
          </cell>
          <cell r="C1555" t="str">
            <v>30653</v>
          </cell>
          <cell r="D1555">
            <v>3113</v>
          </cell>
          <cell r="E1555">
            <v>487709</v>
          </cell>
          <cell r="F1555">
            <v>40642</v>
          </cell>
          <cell r="G1555">
            <v>40642</v>
          </cell>
          <cell r="H1555">
            <v>40642</v>
          </cell>
          <cell r="I1555">
            <v>40642</v>
          </cell>
          <cell r="J1555">
            <v>40642</v>
          </cell>
          <cell r="K1555">
            <v>40642</v>
          </cell>
          <cell r="L1555">
            <v>40642</v>
          </cell>
          <cell r="M1555">
            <v>40642</v>
          </cell>
          <cell r="N1555">
            <v>40642</v>
          </cell>
          <cell r="O1555">
            <v>40642</v>
          </cell>
          <cell r="P1555">
            <v>40642</v>
          </cell>
          <cell r="Q1555">
            <v>40647</v>
          </cell>
        </row>
        <row r="1556">
          <cell r="B1556" t="str">
            <v>30653053114</v>
          </cell>
          <cell r="C1556" t="str">
            <v>30653</v>
          </cell>
          <cell r="D1556">
            <v>3114</v>
          </cell>
          <cell r="E1556">
            <v>263916</v>
          </cell>
          <cell r="F1556">
            <v>21993</v>
          </cell>
          <cell r="G1556">
            <v>21993</v>
          </cell>
          <cell r="H1556">
            <v>21993</v>
          </cell>
          <cell r="I1556">
            <v>21993</v>
          </cell>
          <cell r="J1556">
            <v>21993</v>
          </cell>
          <cell r="K1556">
            <v>21993</v>
          </cell>
          <cell r="L1556">
            <v>21993</v>
          </cell>
          <cell r="M1556">
            <v>21993</v>
          </cell>
          <cell r="N1556">
            <v>21993</v>
          </cell>
          <cell r="O1556">
            <v>21993</v>
          </cell>
          <cell r="P1556">
            <v>21993</v>
          </cell>
          <cell r="Q1556">
            <v>21993</v>
          </cell>
        </row>
        <row r="1557">
          <cell r="B1557" t="str">
            <v>30653053302</v>
          </cell>
          <cell r="C1557" t="str">
            <v>30653</v>
          </cell>
          <cell r="D1557">
            <v>3302</v>
          </cell>
          <cell r="E1557">
            <v>5722254</v>
          </cell>
          <cell r="F1557">
            <v>476855</v>
          </cell>
          <cell r="G1557">
            <v>476855</v>
          </cell>
          <cell r="H1557">
            <v>476855</v>
          </cell>
          <cell r="I1557">
            <v>476855</v>
          </cell>
          <cell r="J1557">
            <v>476855</v>
          </cell>
          <cell r="K1557">
            <v>476855</v>
          </cell>
          <cell r="L1557">
            <v>476855</v>
          </cell>
          <cell r="M1557">
            <v>476855</v>
          </cell>
          <cell r="N1557">
            <v>476855</v>
          </cell>
          <cell r="O1557">
            <v>476855</v>
          </cell>
          <cell r="P1557">
            <v>476855</v>
          </cell>
          <cell r="Q1557">
            <v>476849</v>
          </cell>
        </row>
        <row r="1558">
          <cell r="B1558" t="str">
            <v>30653053303</v>
          </cell>
          <cell r="C1558" t="str">
            <v>30653</v>
          </cell>
          <cell r="D1558">
            <v>3303</v>
          </cell>
          <cell r="E1558">
            <v>705576</v>
          </cell>
          <cell r="F1558">
            <v>58798</v>
          </cell>
          <cell r="G1558">
            <v>58798</v>
          </cell>
          <cell r="H1558">
            <v>58798</v>
          </cell>
          <cell r="I1558">
            <v>58798</v>
          </cell>
          <cell r="J1558">
            <v>58798</v>
          </cell>
          <cell r="K1558">
            <v>58798</v>
          </cell>
          <cell r="L1558">
            <v>58798</v>
          </cell>
          <cell r="M1558">
            <v>58798</v>
          </cell>
          <cell r="N1558">
            <v>58798</v>
          </cell>
          <cell r="O1558">
            <v>58798</v>
          </cell>
          <cell r="P1558">
            <v>58798</v>
          </cell>
          <cell r="Q1558">
            <v>58798</v>
          </cell>
        </row>
        <row r="1559">
          <cell r="B1559" t="str">
            <v>30653053401</v>
          </cell>
          <cell r="C1559" t="str">
            <v>30653</v>
          </cell>
          <cell r="D1559">
            <v>3401</v>
          </cell>
          <cell r="E1559">
            <v>129050</v>
          </cell>
          <cell r="F1559">
            <v>10754</v>
          </cell>
          <cell r="G1559">
            <v>10754</v>
          </cell>
          <cell r="H1559">
            <v>10754</v>
          </cell>
          <cell r="I1559">
            <v>10754</v>
          </cell>
          <cell r="J1559">
            <v>10754</v>
          </cell>
          <cell r="K1559">
            <v>10754</v>
          </cell>
          <cell r="L1559">
            <v>10754</v>
          </cell>
          <cell r="M1559">
            <v>10754</v>
          </cell>
          <cell r="N1559">
            <v>10754</v>
          </cell>
          <cell r="O1559">
            <v>10754</v>
          </cell>
          <cell r="P1559">
            <v>10754</v>
          </cell>
          <cell r="Q1559">
            <v>10756</v>
          </cell>
        </row>
        <row r="1560">
          <cell r="B1560" t="str">
            <v>30653053402</v>
          </cell>
          <cell r="C1560" t="str">
            <v>30653</v>
          </cell>
          <cell r="D1560">
            <v>3402</v>
          </cell>
          <cell r="E1560">
            <v>16040453</v>
          </cell>
          <cell r="F1560">
            <v>24781</v>
          </cell>
          <cell r="G1560">
            <v>43125</v>
          </cell>
          <cell r="H1560">
            <v>130004</v>
          </cell>
          <cell r="I1560">
            <v>847123</v>
          </cell>
          <cell r="J1560">
            <v>49623</v>
          </cell>
          <cell r="K1560">
            <v>14003571</v>
          </cell>
          <cell r="L1560">
            <v>41914</v>
          </cell>
          <cell r="M1560">
            <v>44781</v>
          </cell>
          <cell r="N1560">
            <v>768023</v>
          </cell>
          <cell r="O1560">
            <v>36120</v>
          </cell>
          <cell r="P1560">
            <v>26119</v>
          </cell>
          <cell r="Q1560">
            <v>25269</v>
          </cell>
        </row>
        <row r="1561">
          <cell r="B1561" t="str">
            <v>30653053403</v>
          </cell>
          <cell r="C1561" t="str">
            <v>30653</v>
          </cell>
          <cell r="D1561">
            <v>3403</v>
          </cell>
          <cell r="E1561">
            <v>118475</v>
          </cell>
          <cell r="F1561">
            <v>9873</v>
          </cell>
          <cell r="G1561">
            <v>9873</v>
          </cell>
          <cell r="H1561">
            <v>9873</v>
          </cell>
          <cell r="I1561">
            <v>9873</v>
          </cell>
          <cell r="J1561">
            <v>9873</v>
          </cell>
          <cell r="K1561">
            <v>9873</v>
          </cell>
          <cell r="L1561">
            <v>9873</v>
          </cell>
          <cell r="M1561">
            <v>9873</v>
          </cell>
          <cell r="N1561">
            <v>9873</v>
          </cell>
          <cell r="O1561">
            <v>9873</v>
          </cell>
          <cell r="P1561">
            <v>9873</v>
          </cell>
          <cell r="Q1561">
            <v>9872</v>
          </cell>
        </row>
        <row r="1562">
          <cell r="B1562" t="str">
            <v>30653053404</v>
          </cell>
          <cell r="C1562" t="str">
            <v>30653</v>
          </cell>
          <cell r="D1562">
            <v>3404</v>
          </cell>
          <cell r="E1562">
            <v>339728</v>
          </cell>
          <cell r="F1562">
            <v>28311</v>
          </cell>
          <cell r="G1562">
            <v>28311</v>
          </cell>
          <cell r="H1562">
            <v>28311</v>
          </cell>
          <cell r="I1562">
            <v>28311</v>
          </cell>
          <cell r="J1562">
            <v>28311</v>
          </cell>
          <cell r="K1562">
            <v>28311</v>
          </cell>
          <cell r="L1562">
            <v>28311</v>
          </cell>
          <cell r="M1562">
            <v>28311</v>
          </cell>
          <cell r="N1562">
            <v>28311</v>
          </cell>
          <cell r="O1562">
            <v>28311</v>
          </cell>
          <cell r="P1562">
            <v>28311</v>
          </cell>
          <cell r="Q1562">
            <v>28307</v>
          </cell>
        </row>
        <row r="1563">
          <cell r="B1563" t="str">
            <v>30653053405</v>
          </cell>
          <cell r="C1563" t="str">
            <v>30653</v>
          </cell>
          <cell r="D1563">
            <v>3405</v>
          </cell>
          <cell r="E1563">
            <v>114261</v>
          </cell>
          <cell r="F1563">
            <v>9522</v>
          </cell>
          <cell r="G1563">
            <v>9522</v>
          </cell>
          <cell r="H1563">
            <v>9522</v>
          </cell>
          <cell r="I1563">
            <v>9522</v>
          </cell>
          <cell r="J1563">
            <v>9522</v>
          </cell>
          <cell r="K1563">
            <v>9522</v>
          </cell>
          <cell r="L1563">
            <v>9522</v>
          </cell>
          <cell r="M1563">
            <v>9522</v>
          </cell>
          <cell r="N1563">
            <v>9522</v>
          </cell>
          <cell r="O1563">
            <v>9522</v>
          </cell>
          <cell r="P1563">
            <v>9522</v>
          </cell>
          <cell r="Q1563">
            <v>9519</v>
          </cell>
        </row>
        <row r="1564">
          <cell r="B1564" t="str">
            <v>30653053406</v>
          </cell>
          <cell r="C1564" t="str">
            <v>30653</v>
          </cell>
          <cell r="D1564">
            <v>3406</v>
          </cell>
          <cell r="E1564">
            <v>1639</v>
          </cell>
          <cell r="F1564">
            <v>137</v>
          </cell>
          <cell r="G1564">
            <v>137</v>
          </cell>
          <cell r="H1564">
            <v>137</v>
          </cell>
          <cell r="I1564">
            <v>137</v>
          </cell>
          <cell r="J1564">
            <v>137</v>
          </cell>
          <cell r="K1564">
            <v>137</v>
          </cell>
          <cell r="L1564">
            <v>137</v>
          </cell>
          <cell r="M1564">
            <v>137</v>
          </cell>
          <cell r="N1564">
            <v>137</v>
          </cell>
          <cell r="O1564">
            <v>137</v>
          </cell>
          <cell r="P1564">
            <v>137</v>
          </cell>
          <cell r="Q1564">
            <v>132</v>
          </cell>
        </row>
        <row r="1565">
          <cell r="B1565" t="str">
            <v>30653053410</v>
          </cell>
          <cell r="C1565" t="str">
            <v>30653</v>
          </cell>
          <cell r="D1565">
            <v>3410</v>
          </cell>
          <cell r="E1565">
            <v>39453</v>
          </cell>
          <cell r="F1565">
            <v>3288</v>
          </cell>
          <cell r="G1565">
            <v>3288</v>
          </cell>
          <cell r="H1565">
            <v>3288</v>
          </cell>
          <cell r="I1565">
            <v>3288</v>
          </cell>
          <cell r="J1565">
            <v>3288</v>
          </cell>
          <cell r="K1565">
            <v>3288</v>
          </cell>
          <cell r="L1565">
            <v>3288</v>
          </cell>
          <cell r="M1565">
            <v>3288</v>
          </cell>
          <cell r="N1565">
            <v>3288</v>
          </cell>
          <cell r="O1565">
            <v>3288</v>
          </cell>
          <cell r="P1565">
            <v>3288</v>
          </cell>
          <cell r="Q1565">
            <v>3285</v>
          </cell>
        </row>
        <row r="1566">
          <cell r="B1566" t="str">
            <v>30653053418</v>
          </cell>
          <cell r="C1566" t="str">
            <v>30653</v>
          </cell>
          <cell r="D1566">
            <v>3418</v>
          </cell>
          <cell r="E1566">
            <v>54010</v>
          </cell>
          <cell r="F1566">
            <v>4501</v>
          </cell>
          <cell r="G1566">
            <v>4501</v>
          </cell>
          <cell r="H1566">
            <v>4501</v>
          </cell>
          <cell r="I1566">
            <v>4501</v>
          </cell>
          <cell r="J1566">
            <v>4501</v>
          </cell>
          <cell r="K1566">
            <v>4501</v>
          </cell>
          <cell r="L1566">
            <v>4501</v>
          </cell>
          <cell r="M1566">
            <v>4501</v>
          </cell>
          <cell r="N1566">
            <v>4501</v>
          </cell>
          <cell r="O1566">
            <v>4501</v>
          </cell>
          <cell r="P1566">
            <v>4501</v>
          </cell>
          <cell r="Q1566">
            <v>4499</v>
          </cell>
        </row>
        <row r="1567">
          <cell r="B1567" t="str">
            <v>30653053419</v>
          </cell>
          <cell r="C1567" t="str">
            <v>30653</v>
          </cell>
          <cell r="D1567">
            <v>3419</v>
          </cell>
          <cell r="E1567">
            <v>119071</v>
          </cell>
          <cell r="F1567">
            <v>9923</v>
          </cell>
          <cell r="G1567">
            <v>9923</v>
          </cell>
          <cell r="H1567">
            <v>9923</v>
          </cell>
          <cell r="I1567">
            <v>9923</v>
          </cell>
          <cell r="J1567">
            <v>9923</v>
          </cell>
          <cell r="K1567">
            <v>9923</v>
          </cell>
          <cell r="L1567">
            <v>9923</v>
          </cell>
          <cell r="M1567">
            <v>9923</v>
          </cell>
          <cell r="N1567">
            <v>9923</v>
          </cell>
          <cell r="O1567">
            <v>9923</v>
          </cell>
          <cell r="P1567">
            <v>9923</v>
          </cell>
          <cell r="Q1567">
            <v>9918</v>
          </cell>
        </row>
        <row r="1568">
          <cell r="B1568" t="str">
            <v>30653053420</v>
          </cell>
          <cell r="C1568" t="str">
            <v>30653</v>
          </cell>
          <cell r="D1568">
            <v>3420</v>
          </cell>
          <cell r="E1568">
            <v>1584366</v>
          </cell>
          <cell r="F1568">
            <v>132031</v>
          </cell>
          <cell r="G1568">
            <v>132031</v>
          </cell>
          <cell r="H1568">
            <v>132031</v>
          </cell>
          <cell r="I1568">
            <v>132031</v>
          </cell>
          <cell r="J1568">
            <v>132031</v>
          </cell>
          <cell r="K1568">
            <v>132031</v>
          </cell>
          <cell r="L1568">
            <v>132031</v>
          </cell>
          <cell r="M1568">
            <v>132031</v>
          </cell>
          <cell r="N1568">
            <v>132031</v>
          </cell>
          <cell r="O1568">
            <v>132031</v>
          </cell>
          <cell r="P1568">
            <v>132031</v>
          </cell>
          <cell r="Q1568">
            <v>132025</v>
          </cell>
        </row>
        <row r="1569">
          <cell r="B1569" t="str">
            <v>30653053424</v>
          </cell>
          <cell r="C1569" t="str">
            <v>30653</v>
          </cell>
          <cell r="D1569">
            <v>3424</v>
          </cell>
          <cell r="E1569">
            <v>1940608</v>
          </cell>
          <cell r="F1569">
            <v>161717</v>
          </cell>
          <cell r="G1569">
            <v>161717</v>
          </cell>
          <cell r="H1569">
            <v>161717</v>
          </cell>
          <cell r="I1569">
            <v>161717</v>
          </cell>
          <cell r="J1569">
            <v>161717</v>
          </cell>
          <cell r="K1569">
            <v>161717</v>
          </cell>
          <cell r="L1569">
            <v>161717</v>
          </cell>
          <cell r="M1569">
            <v>161717</v>
          </cell>
          <cell r="N1569">
            <v>161717</v>
          </cell>
          <cell r="O1569">
            <v>161717</v>
          </cell>
          <cell r="P1569">
            <v>161717</v>
          </cell>
          <cell r="Q1569">
            <v>161721</v>
          </cell>
        </row>
        <row r="1570">
          <cell r="B1570" t="str">
            <v>30653053425</v>
          </cell>
          <cell r="C1570" t="str">
            <v>30653</v>
          </cell>
          <cell r="D1570">
            <v>3425</v>
          </cell>
          <cell r="E1570">
            <v>626714</v>
          </cell>
          <cell r="F1570">
            <v>52226</v>
          </cell>
          <cell r="G1570">
            <v>52226</v>
          </cell>
          <cell r="H1570">
            <v>52226</v>
          </cell>
          <cell r="I1570">
            <v>52226</v>
          </cell>
          <cell r="J1570">
            <v>52226</v>
          </cell>
          <cell r="K1570">
            <v>52226</v>
          </cell>
          <cell r="L1570">
            <v>52226</v>
          </cell>
          <cell r="M1570">
            <v>52226</v>
          </cell>
          <cell r="N1570">
            <v>52226</v>
          </cell>
          <cell r="O1570">
            <v>52226</v>
          </cell>
          <cell r="P1570">
            <v>52226</v>
          </cell>
          <cell r="Q1570">
            <v>52228</v>
          </cell>
        </row>
        <row r="1571">
          <cell r="B1571" t="str">
            <v>30653053428</v>
          </cell>
          <cell r="C1571" t="str">
            <v>30653</v>
          </cell>
          <cell r="D1571">
            <v>3428</v>
          </cell>
          <cell r="E1571">
            <v>51000</v>
          </cell>
          <cell r="F1571">
            <v>4250</v>
          </cell>
          <cell r="G1571">
            <v>4250</v>
          </cell>
          <cell r="H1571">
            <v>4250</v>
          </cell>
          <cell r="I1571">
            <v>4250</v>
          </cell>
          <cell r="J1571">
            <v>4250</v>
          </cell>
          <cell r="K1571">
            <v>4250</v>
          </cell>
          <cell r="L1571">
            <v>4250</v>
          </cell>
          <cell r="M1571">
            <v>4250</v>
          </cell>
          <cell r="N1571">
            <v>4250</v>
          </cell>
          <cell r="O1571">
            <v>4250</v>
          </cell>
          <cell r="P1571">
            <v>4250</v>
          </cell>
          <cell r="Q1571">
            <v>4250</v>
          </cell>
        </row>
        <row r="1572">
          <cell r="B1572" t="str">
            <v>30653053429</v>
          </cell>
          <cell r="C1572" t="str">
            <v>30653</v>
          </cell>
          <cell r="D1572">
            <v>3429</v>
          </cell>
          <cell r="E1572">
            <v>729568</v>
          </cell>
          <cell r="F1572">
            <v>60797</v>
          </cell>
          <cell r="G1572">
            <v>60797</v>
          </cell>
          <cell r="H1572">
            <v>60797</v>
          </cell>
          <cell r="I1572">
            <v>60797</v>
          </cell>
          <cell r="J1572">
            <v>60797</v>
          </cell>
          <cell r="K1572">
            <v>60797</v>
          </cell>
          <cell r="L1572">
            <v>60797</v>
          </cell>
          <cell r="M1572">
            <v>60797</v>
          </cell>
          <cell r="N1572">
            <v>60797</v>
          </cell>
          <cell r="O1572">
            <v>60797</v>
          </cell>
          <cell r="P1572">
            <v>60797</v>
          </cell>
          <cell r="Q1572">
            <v>60801</v>
          </cell>
        </row>
        <row r="1573">
          <cell r="B1573" t="str">
            <v>30653053430</v>
          </cell>
          <cell r="C1573" t="str">
            <v>30653</v>
          </cell>
          <cell r="D1573">
            <v>3430</v>
          </cell>
          <cell r="E1573">
            <v>45000</v>
          </cell>
          <cell r="F1573">
            <v>3750</v>
          </cell>
          <cell r="G1573">
            <v>3750</v>
          </cell>
          <cell r="H1573">
            <v>3750</v>
          </cell>
          <cell r="I1573">
            <v>3750</v>
          </cell>
          <cell r="J1573">
            <v>3750</v>
          </cell>
          <cell r="K1573">
            <v>3750</v>
          </cell>
          <cell r="L1573">
            <v>3750</v>
          </cell>
          <cell r="M1573">
            <v>3750</v>
          </cell>
          <cell r="N1573">
            <v>3750</v>
          </cell>
          <cell r="O1573">
            <v>3750</v>
          </cell>
          <cell r="P1573">
            <v>3750</v>
          </cell>
          <cell r="Q1573">
            <v>3750</v>
          </cell>
        </row>
        <row r="1574">
          <cell r="B1574" t="str">
            <v>30653053431</v>
          </cell>
          <cell r="C1574" t="str">
            <v>30653</v>
          </cell>
          <cell r="D1574">
            <v>3431</v>
          </cell>
          <cell r="E1574">
            <v>40242</v>
          </cell>
          <cell r="F1574">
            <v>3354</v>
          </cell>
          <cell r="G1574">
            <v>3354</v>
          </cell>
          <cell r="H1574">
            <v>3354</v>
          </cell>
          <cell r="I1574">
            <v>3354</v>
          </cell>
          <cell r="J1574">
            <v>3354</v>
          </cell>
          <cell r="K1574">
            <v>3354</v>
          </cell>
          <cell r="L1574">
            <v>3354</v>
          </cell>
          <cell r="M1574">
            <v>3354</v>
          </cell>
          <cell r="N1574">
            <v>3354</v>
          </cell>
          <cell r="O1574">
            <v>3354</v>
          </cell>
          <cell r="P1574">
            <v>3354</v>
          </cell>
          <cell r="Q1574">
            <v>3348</v>
          </cell>
        </row>
        <row r="1575">
          <cell r="B1575" t="str">
            <v>30700071302</v>
          </cell>
          <cell r="C1575" t="str">
            <v>30700</v>
          </cell>
          <cell r="D1575">
            <v>1302</v>
          </cell>
          <cell r="E1575">
            <v>600600</v>
          </cell>
          <cell r="F1575">
            <v>50050</v>
          </cell>
          <cell r="G1575">
            <v>50050</v>
          </cell>
          <cell r="H1575">
            <v>50050</v>
          </cell>
          <cell r="I1575">
            <v>50050</v>
          </cell>
          <cell r="J1575">
            <v>50050</v>
          </cell>
          <cell r="K1575">
            <v>50050</v>
          </cell>
          <cell r="L1575">
            <v>50050</v>
          </cell>
          <cell r="M1575">
            <v>50050</v>
          </cell>
          <cell r="N1575">
            <v>50050</v>
          </cell>
          <cell r="O1575">
            <v>50050</v>
          </cell>
          <cell r="P1575">
            <v>50050</v>
          </cell>
          <cell r="Q1575">
            <v>50050</v>
          </cell>
        </row>
        <row r="1576">
          <cell r="B1576" t="str">
            <v>30700071401</v>
          </cell>
          <cell r="C1576" t="str">
            <v>30700</v>
          </cell>
          <cell r="D1576">
            <v>1401</v>
          </cell>
          <cell r="E1576">
            <v>630000</v>
          </cell>
          <cell r="F1576">
            <v>56800</v>
          </cell>
          <cell r="G1576">
            <v>71800</v>
          </cell>
          <cell r="H1576">
            <v>71800</v>
          </cell>
          <cell r="I1576">
            <v>61800</v>
          </cell>
          <cell r="J1576">
            <v>61800</v>
          </cell>
          <cell r="K1576">
            <v>61800</v>
          </cell>
          <cell r="L1576">
            <v>56800</v>
          </cell>
          <cell r="M1576">
            <v>61800</v>
          </cell>
          <cell r="N1576">
            <v>31800</v>
          </cell>
          <cell r="O1576">
            <v>31800</v>
          </cell>
          <cell r="P1576">
            <v>31000</v>
          </cell>
          <cell r="Q1576">
            <v>31000</v>
          </cell>
        </row>
        <row r="1577">
          <cell r="B1577" t="str">
            <v>30700072103</v>
          </cell>
          <cell r="C1577" t="str">
            <v>30700</v>
          </cell>
          <cell r="D1577">
            <v>2103</v>
          </cell>
          <cell r="E1577">
            <v>71700</v>
          </cell>
          <cell r="F1577">
            <v>5975</v>
          </cell>
          <cell r="G1577">
            <v>5975</v>
          </cell>
          <cell r="H1577">
            <v>5975</v>
          </cell>
          <cell r="I1577">
            <v>5975</v>
          </cell>
          <cell r="J1577">
            <v>5975</v>
          </cell>
          <cell r="K1577">
            <v>5975</v>
          </cell>
          <cell r="L1577">
            <v>5975</v>
          </cell>
          <cell r="M1577">
            <v>5975</v>
          </cell>
          <cell r="N1577">
            <v>5975</v>
          </cell>
          <cell r="O1577">
            <v>5975</v>
          </cell>
          <cell r="P1577">
            <v>5975</v>
          </cell>
          <cell r="Q1577">
            <v>5975</v>
          </cell>
        </row>
        <row r="1578">
          <cell r="B1578" t="str">
            <v>30700072201</v>
          </cell>
          <cell r="C1578" t="str">
            <v>30700</v>
          </cell>
          <cell r="D1578">
            <v>2201</v>
          </cell>
          <cell r="E1578">
            <v>46700</v>
          </cell>
          <cell r="F1578">
            <v>3875</v>
          </cell>
          <cell r="G1578">
            <v>3875</v>
          </cell>
          <cell r="H1578">
            <v>3875</v>
          </cell>
          <cell r="I1578">
            <v>3875</v>
          </cell>
          <cell r="J1578">
            <v>3875</v>
          </cell>
          <cell r="K1578">
            <v>3875</v>
          </cell>
          <cell r="L1578">
            <v>3875</v>
          </cell>
          <cell r="M1578">
            <v>3875</v>
          </cell>
          <cell r="N1578">
            <v>3875</v>
          </cell>
          <cell r="O1578">
            <v>3875</v>
          </cell>
          <cell r="P1578">
            <v>3975</v>
          </cell>
          <cell r="Q1578">
            <v>3975</v>
          </cell>
        </row>
        <row r="1579">
          <cell r="B1579" t="str">
            <v>30700072202</v>
          </cell>
          <cell r="C1579" t="str">
            <v>30700</v>
          </cell>
          <cell r="D1579">
            <v>2202</v>
          </cell>
          <cell r="E1579">
            <v>378681</v>
          </cell>
          <cell r="F1579">
            <v>31557</v>
          </cell>
          <cell r="G1579">
            <v>31557</v>
          </cell>
          <cell r="H1579">
            <v>31557</v>
          </cell>
          <cell r="I1579">
            <v>31557</v>
          </cell>
          <cell r="J1579">
            <v>31557</v>
          </cell>
          <cell r="K1579">
            <v>31557</v>
          </cell>
          <cell r="L1579">
            <v>31557</v>
          </cell>
          <cell r="M1579">
            <v>31557</v>
          </cell>
          <cell r="N1579">
            <v>31557</v>
          </cell>
          <cell r="O1579">
            <v>31557</v>
          </cell>
          <cell r="P1579">
            <v>31557</v>
          </cell>
          <cell r="Q1579">
            <v>31554</v>
          </cell>
        </row>
        <row r="1580">
          <cell r="B1580" t="str">
            <v>30700072207</v>
          </cell>
          <cell r="C1580" t="str">
            <v>30700</v>
          </cell>
          <cell r="D1580">
            <v>2207</v>
          </cell>
          <cell r="E1580">
            <v>38355</v>
          </cell>
          <cell r="F1580">
            <v>3196</v>
          </cell>
          <cell r="G1580">
            <v>3196</v>
          </cell>
          <cell r="H1580">
            <v>3196</v>
          </cell>
          <cell r="I1580">
            <v>3196</v>
          </cell>
          <cell r="J1580">
            <v>3196</v>
          </cell>
          <cell r="K1580">
            <v>3196</v>
          </cell>
          <cell r="L1580">
            <v>3196</v>
          </cell>
          <cell r="M1580">
            <v>3196</v>
          </cell>
          <cell r="N1580">
            <v>3196</v>
          </cell>
          <cell r="O1580">
            <v>3196</v>
          </cell>
          <cell r="P1580">
            <v>3196</v>
          </cell>
          <cell r="Q1580">
            <v>3199</v>
          </cell>
        </row>
        <row r="1581">
          <cell r="B1581" t="str">
            <v>30700072208</v>
          </cell>
          <cell r="C1581" t="str">
            <v>30700</v>
          </cell>
          <cell r="D1581">
            <v>2208</v>
          </cell>
          <cell r="E1581">
            <v>6478</v>
          </cell>
          <cell r="F1581">
            <v>540</v>
          </cell>
          <cell r="G1581">
            <v>540</v>
          </cell>
          <cell r="H1581">
            <v>540</v>
          </cell>
          <cell r="I1581">
            <v>540</v>
          </cell>
          <cell r="J1581">
            <v>540</v>
          </cell>
          <cell r="K1581">
            <v>540</v>
          </cell>
          <cell r="L1581">
            <v>540</v>
          </cell>
          <cell r="M1581">
            <v>540</v>
          </cell>
          <cell r="N1581">
            <v>540</v>
          </cell>
          <cell r="O1581">
            <v>540</v>
          </cell>
          <cell r="P1581">
            <v>540</v>
          </cell>
          <cell r="Q1581">
            <v>538</v>
          </cell>
        </row>
        <row r="1582">
          <cell r="B1582" t="str">
            <v>30700072306</v>
          </cell>
          <cell r="C1582" t="str">
            <v>30700</v>
          </cell>
          <cell r="D1582">
            <v>2306</v>
          </cell>
          <cell r="E1582">
            <v>30300</v>
          </cell>
          <cell r="F1582">
            <v>2522</v>
          </cell>
          <cell r="G1582">
            <v>2522</v>
          </cell>
          <cell r="H1582">
            <v>2522</v>
          </cell>
          <cell r="I1582">
            <v>2522</v>
          </cell>
          <cell r="J1582">
            <v>2522</v>
          </cell>
          <cell r="K1582">
            <v>2522</v>
          </cell>
          <cell r="L1582">
            <v>2522</v>
          </cell>
          <cell r="M1582">
            <v>2522</v>
          </cell>
          <cell r="N1582">
            <v>2522</v>
          </cell>
          <cell r="O1582">
            <v>2522</v>
          </cell>
          <cell r="P1582">
            <v>2522</v>
          </cell>
          <cell r="Q1582">
            <v>2558</v>
          </cell>
        </row>
        <row r="1583">
          <cell r="B1583" t="str">
            <v>30700072310</v>
          </cell>
          <cell r="C1583" t="str">
            <v>30700</v>
          </cell>
          <cell r="D1583">
            <v>2310</v>
          </cell>
          <cell r="E1583">
            <v>72200</v>
          </cell>
          <cell r="F1583">
            <v>6033</v>
          </cell>
          <cell r="G1583">
            <v>6033</v>
          </cell>
          <cell r="H1583">
            <v>6033</v>
          </cell>
          <cell r="I1583">
            <v>6033</v>
          </cell>
          <cell r="J1583">
            <v>6033</v>
          </cell>
          <cell r="K1583">
            <v>6033</v>
          </cell>
          <cell r="L1583">
            <v>6033</v>
          </cell>
          <cell r="M1583">
            <v>6033</v>
          </cell>
          <cell r="N1583">
            <v>6033</v>
          </cell>
          <cell r="O1583">
            <v>6033</v>
          </cell>
          <cell r="P1583">
            <v>5933</v>
          </cell>
          <cell r="Q1583">
            <v>5937</v>
          </cell>
        </row>
        <row r="1584">
          <cell r="B1584" t="str">
            <v>30700072401</v>
          </cell>
          <cell r="C1584" t="str">
            <v>30700</v>
          </cell>
          <cell r="D1584">
            <v>2401</v>
          </cell>
          <cell r="E1584">
            <v>400000</v>
          </cell>
          <cell r="F1584">
            <v>33333</v>
          </cell>
          <cell r="G1584">
            <v>33333</v>
          </cell>
          <cell r="H1584">
            <v>33333</v>
          </cell>
          <cell r="I1584">
            <v>33333</v>
          </cell>
          <cell r="J1584">
            <v>33333</v>
          </cell>
          <cell r="K1584">
            <v>33333</v>
          </cell>
          <cell r="L1584">
            <v>33333</v>
          </cell>
          <cell r="M1584">
            <v>33333</v>
          </cell>
          <cell r="N1584">
            <v>33333</v>
          </cell>
          <cell r="O1584">
            <v>33333</v>
          </cell>
          <cell r="P1584">
            <v>33333</v>
          </cell>
          <cell r="Q1584">
            <v>33337</v>
          </cell>
        </row>
        <row r="1585">
          <cell r="B1585" t="str">
            <v>30700072701</v>
          </cell>
          <cell r="C1585" t="str">
            <v>30700</v>
          </cell>
          <cell r="D1585">
            <v>2701</v>
          </cell>
          <cell r="E1585">
            <v>184400</v>
          </cell>
          <cell r="F1585">
            <v>15367</v>
          </cell>
          <cell r="G1585">
            <v>15367</v>
          </cell>
          <cell r="H1585">
            <v>15367</v>
          </cell>
          <cell r="I1585">
            <v>15367</v>
          </cell>
          <cell r="J1585">
            <v>15367</v>
          </cell>
          <cell r="K1585">
            <v>15367</v>
          </cell>
          <cell r="L1585">
            <v>15367</v>
          </cell>
          <cell r="M1585">
            <v>15367</v>
          </cell>
          <cell r="N1585">
            <v>15367</v>
          </cell>
          <cell r="O1585">
            <v>15367</v>
          </cell>
          <cell r="P1585">
            <v>15367</v>
          </cell>
          <cell r="Q1585">
            <v>15363</v>
          </cell>
        </row>
        <row r="1586">
          <cell r="B1586" t="str">
            <v>30700072702</v>
          </cell>
          <cell r="C1586" t="str">
            <v>30700</v>
          </cell>
          <cell r="D1586">
            <v>2702</v>
          </cell>
          <cell r="E1586">
            <v>40000</v>
          </cell>
          <cell r="F1586">
            <v>3333</v>
          </cell>
          <cell r="G1586">
            <v>3333</v>
          </cell>
          <cell r="H1586">
            <v>3333</v>
          </cell>
          <cell r="I1586">
            <v>3333</v>
          </cell>
          <cell r="J1586">
            <v>3333</v>
          </cell>
          <cell r="K1586">
            <v>3333</v>
          </cell>
          <cell r="L1586">
            <v>3333</v>
          </cell>
          <cell r="M1586">
            <v>3333</v>
          </cell>
          <cell r="N1586">
            <v>3333</v>
          </cell>
          <cell r="O1586">
            <v>3333</v>
          </cell>
          <cell r="P1586">
            <v>3333</v>
          </cell>
          <cell r="Q1586">
            <v>3337</v>
          </cell>
        </row>
        <row r="1587">
          <cell r="B1587" t="str">
            <v>30700072705</v>
          </cell>
          <cell r="C1587" t="str">
            <v>30700</v>
          </cell>
          <cell r="D1587">
            <v>2705</v>
          </cell>
          <cell r="E1587">
            <v>17200</v>
          </cell>
          <cell r="F1587">
            <v>1433</v>
          </cell>
          <cell r="G1587">
            <v>1433</v>
          </cell>
          <cell r="H1587">
            <v>1433</v>
          </cell>
          <cell r="I1587">
            <v>1433</v>
          </cell>
          <cell r="J1587">
            <v>1433</v>
          </cell>
          <cell r="K1587">
            <v>1433</v>
          </cell>
          <cell r="L1587">
            <v>1433</v>
          </cell>
          <cell r="M1587">
            <v>1433</v>
          </cell>
          <cell r="N1587">
            <v>1433</v>
          </cell>
          <cell r="O1587">
            <v>1433</v>
          </cell>
          <cell r="P1587">
            <v>1433</v>
          </cell>
          <cell r="Q1587">
            <v>1437</v>
          </cell>
        </row>
        <row r="1588">
          <cell r="B1588" t="str">
            <v>30700072800</v>
          </cell>
          <cell r="C1588" t="str">
            <v>30700</v>
          </cell>
          <cell r="D1588">
            <v>2800</v>
          </cell>
          <cell r="E1588">
            <v>446300</v>
          </cell>
          <cell r="F1588">
            <v>37192</v>
          </cell>
          <cell r="G1588">
            <v>37192</v>
          </cell>
          <cell r="H1588">
            <v>37192</v>
          </cell>
          <cell r="I1588">
            <v>37192</v>
          </cell>
          <cell r="J1588">
            <v>37192</v>
          </cell>
          <cell r="K1588">
            <v>37192</v>
          </cell>
          <cell r="L1588">
            <v>37192</v>
          </cell>
          <cell r="M1588">
            <v>37192</v>
          </cell>
          <cell r="N1588">
            <v>37192</v>
          </cell>
          <cell r="O1588">
            <v>37192</v>
          </cell>
          <cell r="P1588">
            <v>37192</v>
          </cell>
          <cell r="Q1588">
            <v>37188</v>
          </cell>
        </row>
        <row r="1589">
          <cell r="B1589" t="str">
            <v>30700072900</v>
          </cell>
          <cell r="C1589" t="str">
            <v>30700</v>
          </cell>
          <cell r="D1589">
            <v>2900</v>
          </cell>
          <cell r="E1589">
            <v>236600</v>
          </cell>
          <cell r="F1589">
            <v>19716</v>
          </cell>
          <cell r="G1589">
            <v>19716</v>
          </cell>
          <cell r="H1589">
            <v>19716</v>
          </cell>
          <cell r="I1589">
            <v>19716</v>
          </cell>
          <cell r="J1589">
            <v>19716</v>
          </cell>
          <cell r="K1589">
            <v>19716</v>
          </cell>
          <cell r="L1589">
            <v>19716</v>
          </cell>
          <cell r="M1589">
            <v>19716</v>
          </cell>
          <cell r="N1589">
            <v>19716</v>
          </cell>
          <cell r="O1589">
            <v>19716</v>
          </cell>
          <cell r="P1589">
            <v>19716</v>
          </cell>
          <cell r="Q1589">
            <v>19724</v>
          </cell>
        </row>
        <row r="1590">
          <cell r="B1590" t="str">
            <v>30700072907</v>
          </cell>
          <cell r="C1590" t="str">
            <v>30700</v>
          </cell>
          <cell r="D1590">
            <v>2907</v>
          </cell>
          <cell r="E1590">
            <v>2362700</v>
          </cell>
          <cell r="F1590">
            <v>186874</v>
          </cell>
          <cell r="G1590">
            <v>156874</v>
          </cell>
          <cell r="H1590">
            <v>351874</v>
          </cell>
          <cell r="I1590">
            <v>166874</v>
          </cell>
          <cell r="J1590">
            <v>366874</v>
          </cell>
          <cell r="K1590">
            <v>191874</v>
          </cell>
          <cell r="L1590">
            <v>156874</v>
          </cell>
          <cell r="M1590">
            <v>156874</v>
          </cell>
          <cell r="N1590">
            <v>156874</v>
          </cell>
          <cell r="O1590">
            <v>156874</v>
          </cell>
          <cell r="P1590">
            <v>156874</v>
          </cell>
          <cell r="Q1590">
            <v>157086</v>
          </cell>
        </row>
        <row r="1591">
          <cell r="B1591" t="str">
            <v>30700072908</v>
          </cell>
          <cell r="C1591" t="str">
            <v>30700</v>
          </cell>
          <cell r="D1591">
            <v>2908</v>
          </cell>
          <cell r="E1591">
            <v>353800</v>
          </cell>
          <cell r="F1591">
            <v>23646</v>
          </cell>
          <cell r="G1591">
            <v>23646</v>
          </cell>
          <cell r="H1591">
            <v>58646</v>
          </cell>
          <cell r="I1591">
            <v>23646</v>
          </cell>
          <cell r="J1591">
            <v>58646</v>
          </cell>
          <cell r="K1591">
            <v>23646</v>
          </cell>
          <cell r="L1591">
            <v>23646</v>
          </cell>
          <cell r="M1591">
            <v>23646</v>
          </cell>
          <cell r="N1591">
            <v>23646</v>
          </cell>
          <cell r="O1591">
            <v>23646</v>
          </cell>
          <cell r="P1591">
            <v>23646</v>
          </cell>
          <cell r="Q1591">
            <v>23694</v>
          </cell>
        </row>
        <row r="1592">
          <cell r="B1592" t="str">
            <v>30700072925</v>
          </cell>
          <cell r="C1592" t="str">
            <v>30700</v>
          </cell>
          <cell r="D1592">
            <v>2925</v>
          </cell>
          <cell r="E1592">
            <v>97300</v>
          </cell>
          <cell r="F1592">
            <v>8108</v>
          </cell>
          <cell r="G1592">
            <v>8108</v>
          </cell>
          <cell r="H1592">
            <v>8108</v>
          </cell>
          <cell r="I1592">
            <v>8108</v>
          </cell>
          <cell r="J1592">
            <v>8108</v>
          </cell>
          <cell r="K1592">
            <v>8108</v>
          </cell>
          <cell r="L1592">
            <v>8108</v>
          </cell>
          <cell r="M1592">
            <v>8108</v>
          </cell>
          <cell r="N1592">
            <v>8108</v>
          </cell>
          <cell r="O1592">
            <v>8108</v>
          </cell>
          <cell r="P1592">
            <v>8108</v>
          </cell>
          <cell r="Q1592">
            <v>8112</v>
          </cell>
        </row>
        <row r="1593">
          <cell r="B1593" t="str">
            <v>30700073101</v>
          </cell>
          <cell r="C1593" t="str">
            <v>30700</v>
          </cell>
          <cell r="D1593">
            <v>3101</v>
          </cell>
          <cell r="E1593">
            <v>97700</v>
          </cell>
          <cell r="F1593">
            <v>8142</v>
          </cell>
          <cell r="G1593">
            <v>8142</v>
          </cell>
          <cell r="H1593">
            <v>8142</v>
          </cell>
          <cell r="I1593">
            <v>8142</v>
          </cell>
          <cell r="J1593">
            <v>8142</v>
          </cell>
          <cell r="K1593">
            <v>8142</v>
          </cell>
          <cell r="L1593">
            <v>8142</v>
          </cell>
          <cell r="M1593">
            <v>8142</v>
          </cell>
          <cell r="N1593">
            <v>8142</v>
          </cell>
          <cell r="O1593">
            <v>8142</v>
          </cell>
          <cell r="P1593">
            <v>8142</v>
          </cell>
          <cell r="Q1593">
            <v>8138</v>
          </cell>
        </row>
        <row r="1594">
          <cell r="B1594" t="str">
            <v>30700073103</v>
          </cell>
          <cell r="C1594" t="str">
            <v>30700</v>
          </cell>
          <cell r="D1594">
            <v>3103</v>
          </cell>
          <cell r="E1594">
            <v>105300</v>
          </cell>
          <cell r="F1594">
            <v>8775</v>
          </cell>
          <cell r="G1594">
            <v>8775</v>
          </cell>
          <cell r="H1594">
            <v>8775</v>
          </cell>
          <cell r="I1594">
            <v>8775</v>
          </cell>
          <cell r="J1594">
            <v>8775</v>
          </cell>
          <cell r="K1594">
            <v>8775</v>
          </cell>
          <cell r="L1594">
            <v>8775</v>
          </cell>
          <cell r="M1594">
            <v>8775</v>
          </cell>
          <cell r="N1594">
            <v>8775</v>
          </cell>
          <cell r="O1594">
            <v>8775</v>
          </cell>
          <cell r="P1594">
            <v>8775</v>
          </cell>
          <cell r="Q1594">
            <v>8775</v>
          </cell>
        </row>
        <row r="1595">
          <cell r="B1595" t="str">
            <v>30700073106</v>
          </cell>
          <cell r="C1595" t="str">
            <v>30700</v>
          </cell>
          <cell r="D1595">
            <v>3106</v>
          </cell>
          <cell r="E1595">
            <v>7100</v>
          </cell>
          <cell r="F1595">
            <v>592</v>
          </cell>
          <cell r="G1595">
            <v>592</v>
          </cell>
          <cell r="H1595">
            <v>592</v>
          </cell>
          <cell r="I1595">
            <v>592</v>
          </cell>
          <cell r="J1595">
            <v>592</v>
          </cell>
          <cell r="K1595">
            <v>592</v>
          </cell>
          <cell r="L1595">
            <v>592</v>
          </cell>
          <cell r="M1595">
            <v>592</v>
          </cell>
          <cell r="N1595">
            <v>592</v>
          </cell>
          <cell r="O1595">
            <v>592</v>
          </cell>
          <cell r="P1595">
            <v>592</v>
          </cell>
          <cell r="Q1595">
            <v>588</v>
          </cell>
        </row>
        <row r="1596">
          <cell r="B1596" t="str">
            <v>30700073111</v>
          </cell>
          <cell r="C1596" t="str">
            <v>30700</v>
          </cell>
          <cell r="D1596">
            <v>3111</v>
          </cell>
          <cell r="E1596">
            <v>400000</v>
          </cell>
          <cell r="F1596">
            <v>33333</v>
          </cell>
          <cell r="G1596">
            <v>33333</v>
          </cell>
          <cell r="H1596">
            <v>33333</v>
          </cell>
          <cell r="I1596">
            <v>33333</v>
          </cell>
          <cell r="J1596">
            <v>33333</v>
          </cell>
          <cell r="K1596">
            <v>33333</v>
          </cell>
          <cell r="L1596">
            <v>33333</v>
          </cell>
          <cell r="M1596">
            <v>33333</v>
          </cell>
          <cell r="N1596">
            <v>33333</v>
          </cell>
          <cell r="O1596">
            <v>33333</v>
          </cell>
          <cell r="P1596">
            <v>33333</v>
          </cell>
          <cell r="Q1596">
            <v>33337</v>
          </cell>
        </row>
        <row r="1597">
          <cell r="B1597" t="str">
            <v>30700073302</v>
          </cell>
          <cell r="C1597" t="str">
            <v>30700</v>
          </cell>
          <cell r="D1597">
            <v>3302</v>
          </cell>
          <cell r="E1597">
            <v>301100</v>
          </cell>
          <cell r="F1597">
            <v>25092</v>
          </cell>
          <cell r="G1597">
            <v>25092</v>
          </cell>
          <cell r="H1597">
            <v>25092</v>
          </cell>
          <cell r="I1597">
            <v>25092</v>
          </cell>
          <cell r="J1597">
            <v>25092</v>
          </cell>
          <cell r="K1597">
            <v>25092</v>
          </cell>
          <cell r="L1597">
            <v>25092</v>
          </cell>
          <cell r="M1597">
            <v>25092</v>
          </cell>
          <cell r="N1597">
            <v>25092</v>
          </cell>
          <cell r="O1597">
            <v>25092</v>
          </cell>
          <cell r="P1597">
            <v>25092</v>
          </cell>
          <cell r="Q1597">
            <v>25088</v>
          </cell>
        </row>
        <row r="1598">
          <cell r="B1598" t="str">
            <v>30700073303</v>
          </cell>
          <cell r="C1598" t="str">
            <v>30700</v>
          </cell>
          <cell r="D1598">
            <v>3303</v>
          </cell>
          <cell r="E1598">
            <v>36500</v>
          </cell>
          <cell r="F1598">
            <v>3042</v>
          </cell>
          <cell r="G1598">
            <v>3042</v>
          </cell>
          <cell r="H1598">
            <v>3042</v>
          </cell>
          <cell r="I1598">
            <v>3042</v>
          </cell>
          <cell r="J1598">
            <v>3042</v>
          </cell>
          <cell r="K1598">
            <v>3042</v>
          </cell>
          <cell r="L1598">
            <v>3042</v>
          </cell>
          <cell r="M1598">
            <v>3042</v>
          </cell>
          <cell r="N1598">
            <v>3042</v>
          </cell>
          <cell r="O1598">
            <v>3042</v>
          </cell>
          <cell r="P1598">
            <v>3042</v>
          </cell>
          <cell r="Q1598">
            <v>3038</v>
          </cell>
        </row>
        <row r="1599">
          <cell r="B1599" t="str">
            <v>30700073402</v>
          </cell>
          <cell r="C1599" t="str">
            <v>30700</v>
          </cell>
          <cell r="D1599">
            <v>3402</v>
          </cell>
          <cell r="E1599">
            <v>16500</v>
          </cell>
          <cell r="F1599">
            <v>1375</v>
          </cell>
          <cell r="G1599">
            <v>1375</v>
          </cell>
          <cell r="H1599">
            <v>1375</v>
          </cell>
          <cell r="I1599">
            <v>1375</v>
          </cell>
          <cell r="J1599">
            <v>1375</v>
          </cell>
          <cell r="K1599">
            <v>1375</v>
          </cell>
          <cell r="L1599">
            <v>1375</v>
          </cell>
          <cell r="M1599">
            <v>1375</v>
          </cell>
          <cell r="N1599">
            <v>1375</v>
          </cell>
          <cell r="O1599">
            <v>1375</v>
          </cell>
          <cell r="P1599">
            <v>1375</v>
          </cell>
          <cell r="Q1599">
            <v>1375</v>
          </cell>
        </row>
        <row r="1600">
          <cell r="B1600" t="str">
            <v>30701071302</v>
          </cell>
          <cell r="C1600" t="str">
            <v>30701</v>
          </cell>
          <cell r="D1600">
            <v>1302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</row>
        <row r="1601">
          <cell r="B1601" t="str">
            <v>30701072202</v>
          </cell>
          <cell r="C1601" t="str">
            <v>30701</v>
          </cell>
          <cell r="D1601">
            <v>2202</v>
          </cell>
          <cell r="E1601">
            <v>27805</v>
          </cell>
          <cell r="F1601">
            <v>2317</v>
          </cell>
          <cell r="G1601">
            <v>2317</v>
          </cell>
          <cell r="H1601">
            <v>2317</v>
          </cell>
          <cell r="I1601">
            <v>2317</v>
          </cell>
          <cell r="J1601">
            <v>2317</v>
          </cell>
          <cell r="K1601">
            <v>2317</v>
          </cell>
          <cell r="L1601">
            <v>2317</v>
          </cell>
          <cell r="M1601">
            <v>2317</v>
          </cell>
          <cell r="N1601">
            <v>2317</v>
          </cell>
          <cell r="O1601">
            <v>2317</v>
          </cell>
          <cell r="P1601">
            <v>2317</v>
          </cell>
          <cell r="Q1601">
            <v>2318</v>
          </cell>
        </row>
        <row r="1602">
          <cell r="B1602" t="str">
            <v>30701072207</v>
          </cell>
          <cell r="C1602" t="str">
            <v>30701</v>
          </cell>
          <cell r="D1602">
            <v>2207</v>
          </cell>
          <cell r="E1602">
            <v>16300</v>
          </cell>
          <cell r="F1602">
            <v>1358</v>
          </cell>
          <cell r="G1602">
            <v>1358</v>
          </cell>
          <cell r="H1602">
            <v>1358</v>
          </cell>
          <cell r="I1602">
            <v>1358</v>
          </cell>
          <cell r="J1602">
            <v>1358</v>
          </cell>
          <cell r="K1602">
            <v>1358</v>
          </cell>
          <cell r="L1602">
            <v>1358</v>
          </cell>
          <cell r="M1602">
            <v>1358</v>
          </cell>
          <cell r="N1602">
            <v>1358</v>
          </cell>
          <cell r="O1602">
            <v>1358</v>
          </cell>
          <cell r="P1602">
            <v>1358</v>
          </cell>
          <cell r="Q1602">
            <v>1362</v>
          </cell>
        </row>
        <row r="1603">
          <cell r="B1603" t="str">
            <v>30701072701</v>
          </cell>
          <cell r="C1603" t="str">
            <v>30701</v>
          </cell>
          <cell r="D1603">
            <v>2701</v>
          </cell>
          <cell r="E1603">
            <v>27400</v>
          </cell>
          <cell r="F1603">
            <v>2283</v>
          </cell>
          <cell r="G1603">
            <v>2283</v>
          </cell>
          <cell r="H1603">
            <v>2283</v>
          </cell>
          <cell r="I1603">
            <v>2283</v>
          </cell>
          <cell r="J1603">
            <v>2283</v>
          </cell>
          <cell r="K1603">
            <v>2283</v>
          </cell>
          <cell r="L1603">
            <v>2283</v>
          </cell>
          <cell r="M1603">
            <v>2283</v>
          </cell>
          <cell r="N1603">
            <v>2283</v>
          </cell>
          <cell r="O1603">
            <v>2283</v>
          </cell>
          <cell r="P1603">
            <v>2283</v>
          </cell>
          <cell r="Q1603">
            <v>2287</v>
          </cell>
        </row>
        <row r="1604">
          <cell r="B1604" t="str">
            <v>30701072702</v>
          </cell>
          <cell r="C1604" t="str">
            <v>30701</v>
          </cell>
          <cell r="D1604">
            <v>2702</v>
          </cell>
          <cell r="E1604">
            <v>7100</v>
          </cell>
          <cell r="F1604">
            <v>592</v>
          </cell>
          <cell r="G1604">
            <v>592</v>
          </cell>
          <cell r="H1604">
            <v>592</v>
          </cell>
          <cell r="I1604">
            <v>592</v>
          </cell>
          <cell r="J1604">
            <v>592</v>
          </cell>
          <cell r="K1604">
            <v>592</v>
          </cell>
          <cell r="L1604">
            <v>592</v>
          </cell>
          <cell r="M1604">
            <v>592</v>
          </cell>
          <cell r="N1604">
            <v>592</v>
          </cell>
          <cell r="O1604">
            <v>592</v>
          </cell>
          <cell r="P1604">
            <v>592</v>
          </cell>
          <cell r="Q1604">
            <v>588</v>
          </cell>
        </row>
        <row r="1605">
          <cell r="B1605" t="str">
            <v>30701072705</v>
          </cell>
          <cell r="C1605" t="str">
            <v>30701</v>
          </cell>
          <cell r="D1605">
            <v>2705</v>
          </cell>
          <cell r="E1605">
            <v>6600</v>
          </cell>
          <cell r="F1605">
            <v>550</v>
          </cell>
          <cell r="G1605">
            <v>550</v>
          </cell>
          <cell r="H1605">
            <v>550</v>
          </cell>
          <cell r="I1605">
            <v>550</v>
          </cell>
          <cell r="J1605">
            <v>550</v>
          </cell>
          <cell r="K1605">
            <v>550</v>
          </cell>
          <cell r="L1605">
            <v>550</v>
          </cell>
          <cell r="M1605">
            <v>550</v>
          </cell>
          <cell r="N1605">
            <v>550</v>
          </cell>
          <cell r="O1605">
            <v>550</v>
          </cell>
          <cell r="P1605">
            <v>550</v>
          </cell>
          <cell r="Q1605">
            <v>550</v>
          </cell>
        </row>
        <row r="1606">
          <cell r="B1606" t="str">
            <v>30701072900</v>
          </cell>
          <cell r="C1606" t="str">
            <v>30701</v>
          </cell>
          <cell r="D1606">
            <v>2900</v>
          </cell>
          <cell r="E1606">
            <v>18100</v>
          </cell>
          <cell r="F1606">
            <v>1508</v>
          </cell>
          <cell r="G1606">
            <v>1508</v>
          </cell>
          <cell r="H1606">
            <v>1508</v>
          </cell>
          <cell r="I1606">
            <v>1508</v>
          </cell>
          <cell r="J1606">
            <v>1508</v>
          </cell>
          <cell r="K1606">
            <v>1508</v>
          </cell>
          <cell r="L1606">
            <v>1508</v>
          </cell>
          <cell r="M1606">
            <v>1508</v>
          </cell>
          <cell r="N1606">
            <v>1508</v>
          </cell>
          <cell r="O1606">
            <v>1508</v>
          </cell>
          <cell r="P1606">
            <v>1508</v>
          </cell>
          <cell r="Q1606">
            <v>1512</v>
          </cell>
        </row>
        <row r="1607">
          <cell r="B1607" t="str">
            <v>30701072908</v>
          </cell>
          <cell r="C1607" t="str">
            <v>30701</v>
          </cell>
          <cell r="D1607">
            <v>2908</v>
          </cell>
          <cell r="E1607">
            <v>19200</v>
          </cell>
          <cell r="F1607">
            <v>1600</v>
          </cell>
          <cell r="G1607">
            <v>1600</v>
          </cell>
          <cell r="H1607">
            <v>1600</v>
          </cell>
          <cell r="I1607">
            <v>1600</v>
          </cell>
          <cell r="J1607">
            <v>1600</v>
          </cell>
          <cell r="K1607">
            <v>1600</v>
          </cell>
          <cell r="L1607">
            <v>1600</v>
          </cell>
          <cell r="M1607">
            <v>1600</v>
          </cell>
          <cell r="N1607">
            <v>1600</v>
          </cell>
          <cell r="O1607">
            <v>1600</v>
          </cell>
          <cell r="P1607">
            <v>1600</v>
          </cell>
          <cell r="Q1607">
            <v>1600</v>
          </cell>
        </row>
        <row r="1608">
          <cell r="B1608" t="str">
            <v>30701073101</v>
          </cell>
          <cell r="C1608" t="str">
            <v>30701</v>
          </cell>
          <cell r="D1608">
            <v>3101</v>
          </cell>
          <cell r="E1608">
            <v>4900</v>
          </cell>
          <cell r="F1608">
            <v>408</v>
          </cell>
          <cell r="G1608">
            <v>408</v>
          </cell>
          <cell r="H1608">
            <v>408</v>
          </cell>
          <cell r="I1608">
            <v>408</v>
          </cell>
          <cell r="J1608">
            <v>408</v>
          </cell>
          <cell r="K1608">
            <v>408</v>
          </cell>
          <cell r="L1608">
            <v>408</v>
          </cell>
          <cell r="M1608">
            <v>408</v>
          </cell>
          <cell r="N1608">
            <v>408</v>
          </cell>
          <cell r="O1608">
            <v>408</v>
          </cell>
          <cell r="P1608">
            <v>408</v>
          </cell>
          <cell r="Q1608">
            <v>412</v>
          </cell>
        </row>
        <row r="1609">
          <cell r="B1609" t="str">
            <v>30701073302</v>
          </cell>
          <cell r="C1609" t="str">
            <v>30701</v>
          </cell>
          <cell r="D1609">
            <v>3302</v>
          </cell>
          <cell r="E1609">
            <v>20500</v>
          </cell>
          <cell r="F1609">
            <v>1708</v>
          </cell>
          <cell r="G1609">
            <v>1708</v>
          </cell>
          <cell r="H1609">
            <v>1708</v>
          </cell>
          <cell r="I1609">
            <v>1708</v>
          </cell>
          <cell r="J1609">
            <v>1708</v>
          </cell>
          <cell r="K1609">
            <v>1708</v>
          </cell>
          <cell r="L1609">
            <v>1708</v>
          </cell>
          <cell r="M1609">
            <v>1708</v>
          </cell>
          <cell r="N1609">
            <v>1708</v>
          </cell>
          <cell r="O1609">
            <v>1708</v>
          </cell>
          <cell r="P1609">
            <v>1708</v>
          </cell>
          <cell r="Q1609">
            <v>1712</v>
          </cell>
        </row>
        <row r="1610">
          <cell r="B1610" t="str">
            <v>30701073303</v>
          </cell>
          <cell r="C1610" t="str">
            <v>30701</v>
          </cell>
          <cell r="D1610">
            <v>3303</v>
          </cell>
          <cell r="E1610">
            <v>4700</v>
          </cell>
          <cell r="F1610">
            <v>392</v>
          </cell>
          <cell r="G1610">
            <v>392</v>
          </cell>
          <cell r="H1610">
            <v>392</v>
          </cell>
          <cell r="I1610">
            <v>392</v>
          </cell>
          <cell r="J1610">
            <v>392</v>
          </cell>
          <cell r="K1610">
            <v>392</v>
          </cell>
          <cell r="L1610">
            <v>392</v>
          </cell>
          <cell r="M1610">
            <v>392</v>
          </cell>
          <cell r="N1610">
            <v>392</v>
          </cell>
          <cell r="O1610">
            <v>392</v>
          </cell>
          <cell r="P1610">
            <v>392</v>
          </cell>
          <cell r="Q1610">
            <v>388</v>
          </cell>
        </row>
        <row r="1611">
          <cell r="B1611" t="str">
            <v>30702071302</v>
          </cell>
          <cell r="C1611" t="str">
            <v>30702</v>
          </cell>
          <cell r="D1611">
            <v>1302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</row>
        <row r="1612">
          <cell r="B1612" t="str">
            <v>30702072202</v>
          </cell>
          <cell r="C1612" t="str">
            <v>30702</v>
          </cell>
          <cell r="D1612">
            <v>2202</v>
          </cell>
          <cell r="E1612">
            <v>19765</v>
          </cell>
          <cell r="F1612">
            <v>1647</v>
          </cell>
          <cell r="G1612">
            <v>1647</v>
          </cell>
          <cell r="H1612">
            <v>1647</v>
          </cell>
          <cell r="I1612">
            <v>1647</v>
          </cell>
          <cell r="J1612">
            <v>1647</v>
          </cell>
          <cell r="K1612">
            <v>1647</v>
          </cell>
          <cell r="L1612">
            <v>1647</v>
          </cell>
          <cell r="M1612">
            <v>1647</v>
          </cell>
          <cell r="N1612">
            <v>1647</v>
          </cell>
          <cell r="O1612">
            <v>1647</v>
          </cell>
          <cell r="P1612">
            <v>1647</v>
          </cell>
          <cell r="Q1612">
            <v>1648</v>
          </cell>
        </row>
        <row r="1613">
          <cell r="B1613" t="str">
            <v>30702072701</v>
          </cell>
          <cell r="C1613" t="str">
            <v>30702</v>
          </cell>
          <cell r="D1613">
            <v>2701</v>
          </cell>
          <cell r="E1613">
            <v>11300</v>
          </cell>
          <cell r="F1613">
            <v>942</v>
          </cell>
          <cell r="G1613">
            <v>942</v>
          </cell>
          <cell r="H1613">
            <v>942</v>
          </cell>
          <cell r="I1613">
            <v>942</v>
          </cell>
          <cell r="J1613">
            <v>942</v>
          </cell>
          <cell r="K1613">
            <v>942</v>
          </cell>
          <cell r="L1613">
            <v>942</v>
          </cell>
          <cell r="M1613">
            <v>942</v>
          </cell>
          <cell r="N1613">
            <v>942</v>
          </cell>
          <cell r="O1613">
            <v>942</v>
          </cell>
          <cell r="P1613">
            <v>942</v>
          </cell>
          <cell r="Q1613">
            <v>938</v>
          </cell>
        </row>
        <row r="1614">
          <cell r="B1614" t="str">
            <v>30702072900</v>
          </cell>
          <cell r="C1614" t="str">
            <v>30702</v>
          </cell>
          <cell r="D1614">
            <v>2900</v>
          </cell>
          <cell r="E1614">
            <v>15200</v>
          </cell>
          <cell r="F1614">
            <v>1266</v>
          </cell>
          <cell r="G1614">
            <v>1266</v>
          </cell>
          <cell r="H1614">
            <v>1266</v>
          </cell>
          <cell r="I1614">
            <v>1266</v>
          </cell>
          <cell r="J1614">
            <v>1266</v>
          </cell>
          <cell r="K1614">
            <v>1266</v>
          </cell>
          <cell r="L1614">
            <v>1266</v>
          </cell>
          <cell r="M1614">
            <v>1266</v>
          </cell>
          <cell r="N1614">
            <v>1266</v>
          </cell>
          <cell r="O1614">
            <v>1266</v>
          </cell>
          <cell r="P1614">
            <v>1266</v>
          </cell>
          <cell r="Q1614">
            <v>1274</v>
          </cell>
        </row>
        <row r="1615">
          <cell r="B1615" t="str">
            <v>30702072907</v>
          </cell>
          <cell r="C1615" t="str">
            <v>30702</v>
          </cell>
          <cell r="D1615">
            <v>2907</v>
          </cell>
          <cell r="E1615">
            <v>126900</v>
          </cell>
          <cell r="F1615">
            <v>10575</v>
          </cell>
          <cell r="G1615">
            <v>10575</v>
          </cell>
          <cell r="H1615">
            <v>10575</v>
          </cell>
          <cell r="I1615">
            <v>10575</v>
          </cell>
          <cell r="J1615">
            <v>10575</v>
          </cell>
          <cell r="K1615">
            <v>10575</v>
          </cell>
          <cell r="L1615">
            <v>10575</v>
          </cell>
          <cell r="M1615">
            <v>10575</v>
          </cell>
          <cell r="N1615">
            <v>10575</v>
          </cell>
          <cell r="O1615">
            <v>10575</v>
          </cell>
          <cell r="P1615">
            <v>10575</v>
          </cell>
          <cell r="Q1615">
            <v>10575</v>
          </cell>
        </row>
        <row r="1616">
          <cell r="B1616" t="str">
            <v>30702072908</v>
          </cell>
          <cell r="C1616" t="str">
            <v>30702</v>
          </cell>
          <cell r="D1616">
            <v>2908</v>
          </cell>
          <cell r="E1616">
            <v>17300</v>
          </cell>
          <cell r="F1616">
            <v>1441</v>
          </cell>
          <cell r="G1616">
            <v>1441</v>
          </cell>
          <cell r="H1616">
            <v>1441</v>
          </cell>
          <cell r="I1616">
            <v>1441</v>
          </cell>
          <cell r="J1616">
            <v>1441</v>
          </cell>
          <cell r="K1616">
            <v>1441</v>
          </cell>
          <cell r="L1616">
            <v>1441</v>
          </cell>
          <cell r="M1616">
            <v>1441</v>
          </cell>
          <cell r="N1616">
            <v>1441</v>
          </cell>
          <cell r="O1616">
            <v>1441</v>
          </cell>
          <cell r="P1616">
            <v>1441</v>
          </cell>
          <cell r="Q1616">
            <v>1449</v>
          </cell>
        </row>
        <row r="1617">
          <cell r="B1617" t="str">
            <v>30702073101</v>
          </cell>
          <cell r="C1617" t="str">
            <v>30702</v>
          </cell>
          <cell r="D1617">
            <v>3101</v>
          </cell>
          <cell r="E1617">
            <v>5500</v>
          </cell>
          <cell r="F1617">
            <v>458</v>
          </cell>
          <cell r="G1617">
            <v>458</v>
          </cell>
          <cell r="H1617">
            <v>458</v>
          </cell>
          <cell r="I1617">
            <v>458</v>
          </cell>
          <cell r="J1617">
            <v>458</v>
          </cell>
          <cell r="K1617">
            <v>458</v>
          </cell>
          <cell r="L1617">
            <v>458</v>
          </cell>
          <cell r="M1617">
            <v>458</v>
          </cell>
          <cell r="N1617">
            <v>458</v>
          </cell>
          <cell r="O1617">
            <v>458</v>
          </cell>
          <cell r="P1617">
            <v>458</v>
          </cell>
          <cell r="Q1617">
            <v>462</v>
          </cell>
        </row>
        <row r="1618">
          <cell r="B1618" t="str">
            <v>30702073103</v>
          </cell>
          <cell r="C1618" t="str">
            <v>30702</v>
          </cell>
          <cell r="D1618">
            <v>3103</v>
          </cell>
          <cell r="E1618">
            <v>1600</v>
          </cell>
          <cell r="F1618">
            <v>133</v>
          </cell>
          <cell r="G1618">
            <v>133</v>
          </cell>
          <cell r="H1618">
            <v>133</v>
          </cell>
          <cell r="I1618">
            <v>133</v>
          </cell>
          <cell r="J1618">
            <v>133</v>
          </cell>
          <cell r="K1618">
            <v>133</v>
          </cell>
          <cell r="L1618">
            <v>133</v>
          </cell>
          <cell r="M1618">
            <v>133</v>
          </cell>
          <cell r="N1618">
            <v>133</v>
          </cell>
          <cell r="O1618">
            <v>133</v>
          </cell>
          <cell r="P1618">
            <v>133</v>
          </cell>
          <cell r="Q1618">
            <v>137</v>
          </cell>
        </row>
        <row r="1619">
          <cell r="B1619" t="str">
            <v>30702073106</v>
          </cell>
          <cell r="C1619" t="str">
            <v>30702</v>
          </cell>
          <cell r="D1619">
            <v>3106</v>
          </cell>
          <cell r="E1619">
            <v>99500</v>
          </cell>
          <cell r="F1619">
            <v>8292</v>
          </cell>
          <cell r="G1619">
            <v>8292</v>
          </cell>
          <cell r="H1619">
            <v>8292</v>
          </cell>
          <cell r="I1619">
            <v>8292</v>
          </cell>
          <cell r="J1619">
            <v>8292</v>
          </cell>
          <cell r="K1619">
            <v>8292</v>
          </cell>
          <cell r="L1619">
            <v>8292</v>
          </cell>
          <cell r="M1619">
            <v>8292</v>
          </cell>
          <cell r="N1619">
            <v>8292</v>
          </cell>
          <cell r="O1619">
            <v>8292</v>
          </cell>
          <cell r="P1619">
            <v>8292</v>
          </cell>
          <cell r="Q1619">
            <v>8288</v>
          </cell>
        </row>
        <row r="1620">
          <cell r="B1620" t="str">
            <v>30702073302</v>
          </cell>
          <cell r="C1620" t="str">
            <v>30702</v>
          </cell>
          <cell r="D1620">
            <v>3302</v>
          </cell>
          <cell r="E1620">
            <v>24900</v>
          </cell>
          <cell r="F1620">
            <v>2075</v>
          </cell>
          <cell r="G1620">
            <v>2075</v>
          </cell>
          <cell r="H1620">
            <v>2075</v>
          </cell>
          <cell r="I1620">
            <v>2075</v>
          </cell>
          <cell r="J1620">
            <v>2075</v>
          </cell>
          <cell r="K1620">
            <v>2075</v>
          </cell>
          <cell r="L1620">
            <v>2075</v>
          </cell>
          <cell r="M1620">
            <v>2075</v>
          </cell>
          <cell r="N1620">
            <v>2075</v>
          </cell>
          <cell r="O1620">
            <v>2075</v>
          </cell>
          <cell r="P1620">
            <v>2075</v>
          </cell>
          <cell r="Q1620">
            <v>2075</v>
          </cell>
        </row>
        <row r="1621">
          <cell r="B1621" t="str">
            <v>30702073303</v>
          </cell>
          <cell r="C1621" t="str">
            <v>30702</v>
          </cell>
          <cell r="D1621">
            <v>3303</v>
          </cell>
          <cell r="E1621">
            <v>2100</v>
          </cell>
          <cell r="F1621">
            <v>175</v>
          </cell>
          <cell r="G1621">
            <v>175</v>
          </cell>
          <cell r="H1621">
            <v>175</v>
          </cell>
          <cell r="I1621">
            <v>175</v>
          </cell>
          <cell r="J1621">
            <v>175</v>
          </cell>
          <cell r="K1621">
            <v>175</v>
          </cell>
          <cell r="L1621">
            <v>175</v>
          </cell>
          <cell r="M1621">
            <v>175</v>
          </cell>
          <cell r="N1621">
            <v>175</v>
          </cell>
          <cell r="O1621">
            <v>175</v>
          </cell>
          <cell r="P1621">
            <v>175</v>
          </cell>
          <cell r="Q1621">
            <v>175</v>
          </cell>
        </row>
        <row r="1622">
          <cell r="B1622" t="str">
            <v>30702073402</v>
          </cell>
          <cell r="C1622" t="str">
            <v>30702</v>
          </cell>
          <cell r="D1622">
            <v>3402</v>
          </cell>
          <cell r="E1622">
            <v>15000</v>
          </cell>
          <cell r="F1622">
            <v>1250</v>
          </cell>
          <cell r="G1622">
            <v>1250</v>
          </cell>
          <cell r="H1622">
            <v>1250</v>
          </cell>
          <cell r="I1622">
            <v>1250</v>
          </cell>
          <cell r="J1622">
            <v>1250</v>
          </cell>
          <cell r="K1622">
            <v>1250</v>
          </cell>
          <cell r="L1622">
            <v>1250</v>
          </cell>
          <cell r="M1622">
            <v>1250</v>
          </cell>
          <cell r="N1622">
            <v>1250</v>
          </cell>
          <cell r="O1622">
            <v>1250</v>
          </cell>
          <cell r="P1622">
            <v>1250</v>
          </cell>
          <cell r="Q1622">
            <v>1250</v>
          </cell>
        </row>
        <row r="1623">
          <cell r="B1623" t="str">
            <v>30704071401</v>
          </cell>
          <cell r="C1623" t="str">
            <v>30704</v>
          </cell>
          <cell r="D1623">
            <v>1401</v>
          </cell>
          <cell r="E1623">
            <v>86300</v>
          </cell>
          <cell r="F1623">
            <v>76300</v>
          </cell>
          <cell r="G1623">
            <v>70000</v>
          </cell>
          <cell r="H1623">
            <v>70000</v>
          </cell>
          <cell r="I1623">
            <v>70000</v>
          </cell>
          <cell r="J1623">
            <v>50000</v>
          </cell>
          <cell r="K1623">
            <v>50000</v>
          </cell>
          <cell r="L1623">
            <v>50000</v>
          </cell>
          <cell r="M1623">
            <v>50000</v>
          </cell>
          <cell r="N1623">
            <v>50000</v>
          </cell>
          <cell r="O1623">
            <v>50000</v>
          </cell>
          <cell r="P1623">
            <v>50000</v>
          </cell>
          <cell r="Q1623">
            <v>50000</v>
          </cell>
        </row>
        <row r="1624">
          <cell r="B1624" t="str">
            <v>30704072202</v>
          </cell>
          <cell r="C1624" t="str">
            <v>30704</v>
          </cell>
          <cell r="D1624">
            <v>2202</v>
          </cell>
          <cell r="E1624">
            <v>39895</v>
          </cell>
          <cell r="F1624">
            <v>3335</v>
          </cell>
          <cell r="G1624">
            <v>3330</v>
          </cell>
          <cell r="H1624">
            <v>3330</v>
          </cell>
          <cell r="I1624">
            <v>3330</v>
          </cell>
          <cell r="J1624">
            <v>3330</v>
          </cell>
          <cell r="K1624">
            <v>3320</v>
          </cell>
          <cell r="L1624">
            <v>3320</v>
          </cell>
          <cell r="M1624">
            <v>3320</v>
          </cell>
          <cell r="N1624">
            <v>3320</v>
          </cell>
          <cell r="O1624">
            <v>3320</v>
          </cell>
          <cell r="P1624">
            <v>3320</v>
          </cell>
          <cell r="Q1624">
            <v>3320</v>
          </cell>
        </row>
        <row r="1625">
          <cell r="B1625" t="str">
            <v>30704072207</v>
          </cell>
          <cell r="C1625" t="str">
            <v>30704</v>
          </cell>
          <cell r="D1625">
            <v>2207</v>
          </cell>
          <cell r="E1625">
            <v>15972</v>
          </cell>
          <cell r="F1625">
            <v>1342</v>
          </cell>
          <cell r="G1625">
            <v>1330</v>
          </cell>
          <cell r="H1625">
            <v>1330</v>
          </cell>
          <cell r="I1625">
            <v>1330</v>
          </cell>
          <cell r="J1625">
            <v>1330</v>
          </cell>
          <cell r="K1625">
            <v>1330</v>
          </cell>
          <cell r="L1625">
            <v>1330</v>
          </cell>
          <cell r="M1625">
            <v>1330</v>
          </cell>
          <cell r="N1625">
            <v>1330</v>
          </cell>
          <cell r="O1625">
            <v>1330</v>
          </cell>
          <cell r="P1625">
            <v>1330</v>
          </cell>
          <cell r="Q1625">
            <v>1330</v>
          </cell>
        </row>
        <row r="1626">
          <cell r="B1626" t="str">
            <v>30704072306</v>
          </cell>
          <cell r="C1626" t="str">
            <v>30704</v>
          </cell>
          <cell r="D1626">
            <v>2306</v>
          </cell>
          <cell r="E1626">
            <v>30000</v>
          </cell>
          <cell r="F1626">
            <v>0</v>
          </cell>
          <cell r="G1626">
            <v>12000</v>
          </cell>
          <cell r="H1626">
            <v>0</v>
          </cell>
          <cell r="I1626">
            <v>12000</v>
          </cell>
          <cell r="J1626">
            <v>0</v>
          </cell>
          <cell r="K1626">
            <v>6000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</row>
        <row r="1627">
          <cell r="B1627" t="str">
            <v>30704072401</v>
          </cell>
          <cell r="C1627" t="str">
            <v>30704</v>
          </cell>
          <cell r="D1627">
            <v>2401</v>
          </cell>
          <cell r="E1627">
            <v>16370</v>
          </cell>
          <cell r="F1627">
            <v>5680</v>
          </cell>
          <cell r="G1627">
            <v>4690</v>
          </cell>
          <cell r="H1627">
            <v>4000</v>
          </cell>
          <cell r="I1627">
            <v>2000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</row>
        <row r="1628">
          <cell r="B1628" t="str">
            <v>30704072701</v>
          </cell>
          <cell r="C1628" t="str">
            <v>30704</v>
          </cell>
          <cell r="D1628">
            <v>2701</v>
          </cell>
          <cell r="E1628">
            <v>32000</v>
          </cell>
          <cell r="F1628">
            <v>4500</v>
          </cell>
          <cell r="G1628">
            <v>4500</v>
          </cell>
          <cell r="H1628">
            <v>2700</v>
          </cell>
          <cell r="I1628">
            <v>2700</v>
          </cell>
          <cell r="J1628">
            <v>2700</v>
          </cell>
          <cell r="K1628">
            <v>2700</v>
          </cell>
          <cell r="L1628">
            <v>2700</v>
          </cell>
          <cell r="M1628">
            <v>2700</v>
          </cell>
          <cell r="N1628">
            <v>2700</v>
          </cell>
          <cell r="O1628">
            <v>2700</v>
          </cell>
          <cell r="P1628">
            <v>700</v>
          </cell>
          <cell r="Q1628">
            <v>700</v>
          </cell>
        </row>
        <row r="1629">
          <cell r="B1629" t="str">
            <v>30704072702</v>
          </cell>
          <cell r="C1629" t="str">
            <v>30704</v>
          </cell>
          <cell r="D1629">
            <v>2702</v>
          </cell>
          <cell r="E1629">
            <v>9300</v>
          </cell>
          <cell r="F1629">
            <v>1550</v>
          </cell>
          <cell r="G1629">
            <v>1550</v>
          </cell>
          <cell r="H1629">
            <v>775</v>
          </cell>
          <cell r="I1629">
            <v>775</v>
          </cell>
          <cell r="J1629">
            <v>775</v>
          </cell>
          <cell r="K1629">
            <v>775</v>
          </cell>
          <cell r="L1629">
            <v>775</v>
          </cell>
          <cell r="M1629">
            <v>775</v>
          </cell>
          <cell r="N1629">
            <v>775</v>
          </cell>
          <cell r="O1629">
            <v>775</v>
          </cell>
          <cell r="P1629">
            <v>0</v>
          </cell>
          <cell r="Q1629">
            <v>0</v>
          </cell>
        </row>
        <row r="1630">
          <cell r="B1630" t="str">
            <v>30704072900</v>
          </cell>
          <cell r="C1630" t="str">
            <v>30704</v>
          </cell>
          <cell r="D1630">
            <v>2900</v>
          </cell>
          <cell r="E1630">
            <v>41300</v>
          </cell>
          <cell r="F1630">
            <v>5460</v>
          </cell>
          <cell r="G1630">
            <v>4440</v>
          </cell>
          <cell r="H1630">
            <v>3440</v>
          </cell>
          <cell r="I1630">
            <v>3440</v>
          </cell>
          <cell r="J1630">
            <v>3440</v>
          </cell>
          <cell r="K1630">
            <v>3440</v>
          </cell>
          <cell r="L1630">
            <v>3440</v>
          </cell>
          <cell r="M1630">
            <v>3440</v>
          </cell>
          <cell r="N1630">
            <v>3440</v>
          </cell>
          <cell r="O1630">
            <v>3440</v>
          </cell>
          <cell r="P1630">
            <v>2940</v>
          </cell>
          <cell r="Q1630">
            <v>940</v>
          </cell>
        </row>
        <row r="1631">
          <cell r="B1631" t="str">
            <v>30704072907</v>
          </cell>
          <cell r="C1631" t="str">
            <v>30704</v>
          </cell>
          <cell r="D1631">
            <v>2907</v>
          </cell>
          <cell r="E1631">
            <v>132000</v>
          </cell>
          <cell r="F1631">
            <v>65000</v>
          </cell>
          <cell r="G1631">
            <v>61000</v>
          </cell>
          <cell r="H1631">
            <v>37000</v>
          </cell>
          <cell r="I1631">
            <v>27000</v>
          </cell>
          <cell r="J1631">
            <v>27000</v>
          </cell>
          <cell r="K1631">
            <v>27000</v>
          </cell>
          <cell r="L1631">
            <v>21000</v>
          </cell>
          <cell r="M1631">
            <v>21000</v>
          </cell>
          <cell r="N1631">
            <v>21000</v>
          </cell>
          <cell r="O1631">
            <v>21000</v>
          </cell>
          <cell r="P1631">
            <v>4000</v>
          </cell>
          <cell r="Q1631">
            <v>0</v>
          </cell>
        </row>
        <row r="1632">
          <cell r="B1632" t="str">
            <v>30704072908</v>
          </cell>
          <cell r="C1632" t="str">
            <v>30704</v>
          </cell>
          <cell r="D1632">
            <v>2908</v>
          </cell>
          <cell r="E1632">
            <v>107909</v>
          </cell>
          <cell r="F1632">
            <v>16450</v>
          </cell>
          <cell r="G1632">
            <v>16450</v>
          </cell>
          <cell r="H1632">
            <v>15440</v>
          </cell>
          <cell r="I1632">
            <v>15440</v>
          </cell>
          <cell r="J1632">
            <v>15440</v>
          </cell>
          <cell r="K1632">
            <v>14940</v>
          </cell>
          <cell r="L1632">
            <v>14940</v>
          </cell>
          <cell r="M1632">
            <v>14940</v>
          </cell>
          <cell r="N1632">
            <v>14940</v>
          </cell>
          <cell r="O1632">
            <v>14940</v>
          </cell>
          <cell r="P1632">
            <v>5940</v>
          </cell>
          <cell r="Q1632">
            <v>4440</v>
          </cell>
        </row>
        <row r="1633">
          <cell r="B1633" t="str">
            <v>30704073101</v>
          </cell>
          <cell r="C1633" t="str">
            <v>30704</v>
          </cell>
          <cell r="D1633">
            <v>3101</v>
          </cell>
          <cell r="E1633">
            <v>27800</v>
          </cell>
          <cell r="F1633">
            <v>2510</v>
          </cell>
          <cell r="G1633">
            <v>2390</v>
          </cell>
          <cell r="H1633">
            <v>2490</v>
          </cell>
          <cell r="I1633">
            <v>2290</v>
          </cell>
          <cell r="J1633">
            <v>2290</v>
          </cell>
          <cell r="K1633">
            <v>2290</v>
          </cell>
          <cell r="L1633">
            <v>2290</v>
          </cell>
          <cell r="M1633">
            <v>2290</v>
          </cell>
          <cell r="N1633">
            <v>2290</v>
          </cell>
          <cell r="O1633">
            <v>2290</v>
          </cell>
          <cell r="P1633">
            <v>2290</v>
          </cell>
          <cell r="Q1633">
            <v>2090</v>
          </cell>
        </row>
        <row r="1634">
          <cell r="B1634" t="str">
            <v>30704073103</v>
          </cell>
          <cell r="C1634" t="str">
            <v>30704</v>
          </cell>
          <cell r="D1634">
            <v>3103</v>
          </cell>
          <cell r="E1634">
            <v>8100</v>
          </cell>
          <cell r="F1634">
            <v>1300</v>
          </cell>
          <cell r="G1634">
            <v>770</v>
          </cell>
          <cell r="H1634">
            <v>670</v>
          </cell>
          <cell r="I1634">
            <v>670</v>
          </cell>
          <cell r="J1634">
            <v>670</v>
          </cell>
          <cell r="K1634">
            <v>1340</v>
          </cell>
          <cell r="L1634">
            <v>670</v>
          </cell>
          <cell r="M1634">
            <v>670</v>
          </cell>
          <cell r="N1634">
            <v>670</v>
          </cell>
          <cell r="O1634">
            <v>670</v>
          </cell>
          <cell r="P1634">
            <v>0</v>
          </cell>
          <cell r="Q1634">
            <v>0</v>
          </cell>
        </row>
        <row r="1635">
          <cell r="B1635" t="str">
            <v>30704073106</v>
          </cell>
          <cell r="C1635" t="str">
            <v>30704</v>
          </cell>
          <cell r="D1635">
            <v>3106</v>
          </cell>
          <cell r="E1635">
            <v>1600</v>
          </cell>
          <cell r="F1635">
            <v>600</v>
          </cell>
          <cell r="G1635">
            <v>500</v>
          </cell>
          <cell r="H1635">
            <v>0</v>
          </cell>
          <cell r="I1635">
            <v>0</v>
          </cell>
          <cell r="J1635">
            <v>0</v>
          </cell>
          <cell r="K1635">
            <v>500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</row>
        <row r="1636">
          <cell r="B1636" t="str">
            <v>30704073111</v>
          </cell>
          <cell r="C1636" t="str">
            <v>30704</v>
          </cell>
          <cell r="D1636">
            <v>3111</v>
          </cell>
          <cell r="E1636">
            <v>11000</v>
          </cell>
          <cell r="F1636">
            <v>0</v>
          </cell>
          <cell r="G1636">
            <v>11000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</row>
        <row r="1637">
          <cell r="B1637" t="str">
            <v>30704073302</v>
          </cell>
          <cell r="C1637" t="str">
            <v>30704</v>
          </cell>
          <cell r="D1637">
            <v>3302</v>
          </cell>
          <cell r="E1637">
            <v>102800</v>
          </cell>
          <cell r="F1637">
            <v>8570</v>
          </cell>
          <cell r="G1637">
            <v>8570</v>
          </cell>
          <cell r="H1637">
            <v>8570</v>
          </cell>
          <cell r="I1637">
            <v>8570</v>
          </cell>
          <cell r="J1637">
            <v>8570</v>
          </cell>
          <cell r="K1637">
            <v>8570</v>
          </cell>
          <cell r="L1637">
            <v>8570</v>
          </cell>
          <cell r="M1637">
            <v>8570</v>
          </cell>
          <cell r="N1637">
            <v>8570</v>
          </cell>
          <cell r="O1637">
            <v>8570</v>
          </cell>
          <cell r="P1637">
            <v>8570</v>
          </cell>
          <cell r="Q1637">
            <v>8530</v>
          </cell>
        </row>
        <row r="1638">
          <cell r="B1638" t="str">
            <v>30704073303</v>
          </cell>
          <cell r="C1638" t="str">
            <v>30704</v>
          </cell>
          <cell r="D1638">
            <v>3303</v>
          </cell>
          <cell r="E1638">
            <v>9530</v>
          </cell>
          <cell r="F1638">
            <v>800</v>
          </cell>
          <cell r="G1638">
            <v>800</v>
          </cell>
          <cell r="H1638">
            <v>800</v>
          </cell>
          <cell r="I1638">
            <v>800</v>
          </cell>
          <cell r="J1638">
            <v>800</v>
          </cell>
          <cell r="K1638">
            <v>800</v>
          </cell>
          <cell r="L1638">
            <v>800</v>
          </cell>
          <cell r="M1638">
            <v>800</v>
          </cell>
          <cell r="N1638">
            <v>800</v>
          </cell>
          <cell r="O1638">
            <v>800</v>
          </cell>
          <cell r="P1638">
            <v>800</v>
          </cell>
          <cell r="Q1638">
            <v>730</v>
          </cell>
        </row>
        <row r="1639">
          <cell r="B1639" t="str">
            <v>30704073402</v>
          </cell>
          <cell r="C1639" t="str">
            <v>30704</v>
          </cell>
          <cell r="D1639">
            <v>3402</v>
          </cell>
          <cell r="E1639">
            <v>3000</v>
          </cell>
          <cell r="F1639">
            <v>1000</v>
          </cell>
          <cell r="G1639">
            <v>1000</v>
          </cell>
          <cell r="H1639">
            <v>500</v>
          </cell>
          <cell r="I1639">
            <v>500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0</v>
          </cell>
        </row>
        <row r="1640">
          <cell r="B1640" t="str">
            <v>30704077207</v>
          </cell>
          <cell r="C1640" t="str">
            <v>30704</v>
          </cell>
          <cell r="D1640">
            <v>7207</v>
          </cell>
          <cell r="E1640">
            <v>100000</v>
          </cell>
          <cell r="F1640">
            <v>0</v>
          </cell>
          <cell r="G1640">
            <v>100000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</row>
        <row r="1641">
          <cell r="B1641" t="str">
            <v>30705072201</v>
          </cell>
          <cell r="C1641" t="str">
            <v>30705</v>
          </cell>
          <cell r="D1641">
            <v>2201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</row>
        <row r="1642">
          <cell r="B1642" t="str">
            <v>30705072202</v>
          </cell>
          <cell r="C1642" t="str">
            <v>30705</v>
          </cell>
          <cell r="D1642">
            <v>2202</v>
          </cell>
          <cell r="E1642">
            <v>59700</v>
          </cell>
          <cell r="F1642">
            <v>5050</v>
          </cell>
          <cell r="G1642">
            <v>5050</v>
          </cell>
          <cell r="H1642">
            <v>4975</v>
          </cell>
          <cell r="I1642">
            <v>4900</v>
          </cell>
          <cell r="J1642">
            <v>4975</v>
          </cell>
          <cell r="K1642">
            <v>4975</v>
          </cell>
          <cell r="L1642">
            <v>4975</v>
          </cell>
          <cell r="M1642">
            <v>4975</v>
          </cell>
          <cell r="N1642">
            <v>4975</v>
          </cell>
          <cell r="O1642">
            <v>4975</v>
          </cell>
          <cell r="P1642">
            <v>4975</v>
          </cell>
          <cell r="Q1642">
            <v>4900</v>
          </cell>
        </row>
        <row r="1643">
          <cell r="B1643" t="str">
            <v>30705072207</v>
          </cell>
          <cell r="C1643" t="str">
            <v>30705</v>
          </cell>
          <cell r="D1643">
            <v>2207</v>
          </cell>
          <cell r="E1643">
            <v>18400</v>
          </cell>
          <cell r="F1643">
            <v>1570</v>
          </cell>
          <cell r="G1643">
            <v>1530</v>
          </cell>
          <cell r="H1643">
            <v>1530</v>
          </cell>
          <cell r="I1643">
            <v>1530</v>
          </cell>
          <cell r="J1643">
            <v>1530</v>
          </cell>
          <cell r="K1643">
            <v>1530</v>
          </cell>
          <cell r="L1643">
            <v>1530</v>
          </cell>
          <cell r="M1643">
            <v>1530</v>
          </cell>
          <cell r="N1643">
            <v>1530</v>
          </cell>
          <cell r="O1643">
            <v>1530</v>
          </cell>
          <cell r="P1643">
            <v>1530</v>
          </cell>
          <cell r="Q1643">
            <v>1530</v>
          </cell>
        </row>
        <row r="1644">
          <cell r="B1644" t="str">
            <v>30705072306</v>
          </cell>
          <cell r="C1644" t="str">
            <v>30705</v>
          </cell>
          <cell r="D1644">
            <v>2306</v>
          </cell>
          <cell r="E1644">
            <v>54000</v>
          </cell>
          <cell r="F1644">
            <v>10000</v>
          </cell>
          <cell r="G1644">
            <v>5500</v>
          </cell>
          <cell r="H1644">
            <v>5500</v>
          </cell>
          <cell r="I1644">
            <v>5500</v>
          </cell>
          <cell r="J1644">
            <v>10000</v>
          </cell>
          <cell r="K1644">
            <v>4500</v>
          </cell>
          <cell r="L1644">
            <v>4500</v>
          </cell>
          <cell r="M1644">
            <v>4500</v>
          </cell>
          <cell r="N1644">
            <v>4000</v>
          </cell>
          <cell r="O1644">
            <v>0</v>
          </cell>
          <cell r="P1644">
            <v>0</v>
          </cell>
          <cell r="Q1644">
            <v>0</v>
          </cell>
        </row>
        <row r="1645">
          <cell r="B1645" t="str">
            <v>30705072401</v>
          </cell>
          <cell r="C1645" t="str">
            <v>30705</v>
          </cell>
          <cell r="D1645">
            <v>2401</v>
          </cell>
          <cell r="E1645">
            <v>4000</v>
          </cell>
          <cell r="F1645">
            <v>4000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</row>
        <row r="1646">
          <cell r="B1646" t="str">
            <v>30705072701</v>
          </cell>
          <cell r="C1646" t="str">
            <v>30705</v>
          </cell>
          <cell r="D1646">
            <v>2701</v>
          </cell>
          <cell r="E1646">
            <v>30000</v>
          </cell>
          <cell r="F1646">
            <v>5000</v>
          </cell>
          <cell r="G1646">
            <v>3500</v>
          </cell>
          <cell r="H1646">
            <v>3500</v>
          </cell>
          <cell r="I1646">
            <v>2500</v>
          </cell>
          <cell r="J1646">
            <v>2500</v>
          </cell>
          <cell r="K1646">
            <v>2500</v>
          </cell>
          <cell r="L1646">
            <v>2500</v>
          </cell>
          <cell r="M1646">
            <v>2500</v>
          </cell>
          <cell r="N1646">
            <v>2500</v>
          </cell>
          <cell r="O1646">
            <v>2500</v>
          </cell>
          <cell r="P1646">
            <v>500</v>
          </cell>
          <cell r="Q1646">
            <v>0</v>
          </cell>
        </row>
        <row r="1647">
          <cell r="B1647" t="str">
            <v>30705072702</v>
          </cell>
          <cell r="C1647" t="str">
            <v>30705</v>
          </cell>
          <cell r="D1647">
            <v>2702</v>
          </cell>
          <cell r="E1647">
            <v>4600</v>
          </cell>
          <cell r="F1647">
            <v>480</v>
          </cell>
          <cell r="G1647">
            <v>480</v>
          </cell>
          <cell r="H1647">
            <v>380</v>
          </cell>
          <cell r="I1647">
            <v>380</v>
          </cell>
          <cell r="J1647">
            <v>380</v>
          </cell>
          <cell r="K1647">
            <v>380</v>
          </cell>
          <cell r="L1647">
            <v>380</v>
          </cell>
          <cell r="M1647">
            <v>380</v>
          </cell>
          <cell r="N1647">
            <v>380</v>
          </cell>
          <cell r="O1647">
            <v>380</v>
          </cell>
          <cell r="P1647">
            <v>300</v>
          </cell>
          <cell r="Q1647">
            <v>300</v>
          </cell>
        </row>
        <row r="1648">
          <cell r="B1648" t="str">
            <v>30705072900</v>
          </cell>
          <cell r="C1648" t="str">
            <v>30705</v>
          </cell>
          <cell r="D1648">
            <v>2900</v>
          </cell>
          <cell r="E1648">
            <v>7300</v>
          </cell>
          <cell r="F1648">
            <v>610</v>
          </cell>
          <cell r="G1648">
            <v>610</v>
          </cell>
          <cell r="H1648">
            <v>610</v>
          </cell>
          <cell r="I1648">
            <v>610</v>
          </cell>
          <cell r="J1648">
            <v>610</v>
          </cell>
          <cell r="K1648">
            <v>610</v>
          </cell>
          <cell r="L1648">
            <v>610</v>
          </cell>
          <cell r="M1648">
            <v>610</v>
          </cell>
          <cell r="N1648">
            <v>610</v>
          </cell>
          <cell r="O1648">
            <v>610</v>
          </cell>
          <cell r="P1648">
            <v>610</v>
          </cell>
          <cell r="Q1648">
            <v>590</v>
          </cell>
        </row>
        <row r="1649">
          <cell r="B1649" t="str">
            <v>30705072907</v>
          </cell>
          <cell r="C1649" t="str">
            <v>30705</v>
          </cell>
          <cell r="D1649">
            <v>2907</v>
          </cell>
          <cell r="E1649">
            <v>40443</v>
          </cell>
          <cell r="F1649">
            <v>10000</v>
          </cell>
          <cell r="G1649">
            <v>5000</v>
          </cell>
          <cell r="H1649">
            <v>10000</v>
          </cell>
          <cell r="I1649">
            <v>5000</v>
          </cell>
          <cell r="J1649">
            <v>10000</v>
          </cell>
          <cell r="K1649">
            <v>443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0</v>
          </cell>
        </row>
        <row r="1650">
          <cell r="B1650" t="str">
            <v>30705072908</v>
          </cell>
          <cell r="C1650" t="str">
            <v>30705</v>
          </cell>
          <cell r="D1650">
            <v>2908</v>
          </cell>
          <cell r="E1650">
            <v>15000</v>
          </cell>
          <cell r="F1650">
            <v>1330</v>
          </cell>
          <cell r="G1650">
            <v>1250</v>
          </cell>
          <cell r="H1650">
            <v>1250</v>
          </cell>
          <cell r="I1650">
            <v>1250</v>
          </cell>
          <cell r="J1650">
            <v>1250</v>
          </cell>
          <cell r="K1650">
            <v>1250</v>
          </cell>
          <cell r="L1650">
            <v>1250</v>
          </cell>
          <cell r="M1650">
            <v>1250</v>
          </cell>
          <cell r="N1650">
            <v>1250</v>
          </cell>
          <cell r="O1650">
            <v>1250</v>
          </cell>
          <cell r="P1650">
            <v>1250</v>
          </cell>
          <cell r="Q1650">
            <v>1170</v>
          </cell>
        </row>
        <row r="1651">
          <cell r="B1651" t="str">
            <v>30705072916</v>
          </cell>
          <cell r="C1651" t="str">
            <v>30705</v>
          </cell>
          <cell r="D1651">
            <v>2916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</row>
        <row r="1652">
          <cell r="B1652" t="str">
            <v>30705073101</v>
          </cell>
          <cell r="C1652" t="str">
            <v>30705</v>
          </cell>
          <cell r="D1652">
            <v>3101</v>
          </cell>
          <cell r="E1652">
            <v>14600</v>
          </cell>
          <cell r="F1652">
            <v>1220</v>
          </cell>
          <cell r="G1652">
            <v>1220</v>
          </cell>
          <cell r="H1652">
            <v>1220</v>
          </cell>
          <cell r="I1652">
            <v>1220</v>
          </cell>
          <cell r="J1652">
            <v>1220</v>
          </cell>
          <cell r="K1652">
            <v>1220</v>
          </cell>
          <cell r="L1652">
            <v>1220</v>
          </cell>
          <cell r="M1652">
            <v>1220</v>
          </cell>
          <cell r="N1652">
            <v>1220</v>
          </cell>
          <cell r="O1652">
            <v>1220</v>
          </cell>
          <cell r="P1652">
            <v>1220</v>
          </cell>
          <cell r="Q1652">
            <v>1180</v>
          </cell>
        </row>
        <row r="1653">
          <cell r="B1653" t="str">
            <v>30705073103</v>
          </cell>
          <cell r="C1653" t="str">
            <v>30705</v>
          </cell>
          <cell r="D1653">
            <v>3103</v>
          </cell>
          <cell r="E1653">
            <v>1700</v>
          </cell>
          <cell r="F1653">
            <v>850</v>
          </cell>
          <cell r="G1653">
            <v>850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</row>
        <row r="1654">
          <cell r="B1654" t="str">
            <v>30705073106</v>
          </cell>
          <cell r="C1654" t="str">
            <v>30705</v>
          </cell>
          <cell r="D1654">
            <v>3106</v>
          </cell>
          <cell r="E1654">
            <v>19300</v>
          </cell>
          <cell r="F1654">
            <v>9700</v>
          </cell>
          <cell r="G1654">
            <v>0</v>
          </cell>
          <cell r="H1654">
            <v>0</v>
          </cell>
          <cell r="I1654">
            <v>0</v>
          </cell>
          <cell r="J1654">
            <v>9600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</row>
        <row r="1655">
          <cell r="B1655" t="str">
            <v>30705073111</v>
          </cell>
          <cell r="C1655" t="str">
            <v>30705</v>
          </cell>
          <cell r="D1655">
            <v>3111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</row>
        <row r="1656">
          <cell r="B1656" t="str">
            <v>30705073302</v>
          </cell>
          <cell r="C1656" t="str">
            <v>30705</v>
          </cell>
          <cell r="D1656">
            <v>3302</v>
          </cell>
          <cell r="E1656">
            <v>55600</v>
          </cell>
          <cell r="F1656">
            <v>4700</v>
          </cell>
          <cell r="G1656">
            <v>4700</v>
          </cell>
          <cell r="H1656">
            <v>4700</v>
          </cell>
          <cell r="I1656">
            <v>4500</v>
          </cell>
          <cell r="J1656">
            <v>4700</v>
          </cell>
          <cell r="K1656">
            <v>4700</v>
          </cell>
          <cell r="L1656">
            <v>4700</v>
          </cell>
          <cell r="M1656">
            <v>4700</v>
          </cell>
          <cell r="N1656">
            <v>4700</v>
          </cell>
          <cell r="O1656">
            <v>4700</v>
          </cell>
          <cell r="P1656">
            <v>4700</v>
          </cell>
          <cell r="Q1656">
            <v>4100</v>
          </cell>
        </row>
        <row r="1657">
          <cell r="B1657" t="str">
            <v>30705073303</v>
          </cell>
          <cell r="C1657" t="str">
            <v>30705</v>
          </cell>
          <cell r="D1657">
            <v>3303</v>
          </cell>
          <cell r="E1657">
            <v>1600</v>
          </cell>
          <cell r="F1657">
            <v>240</v>
          </cell>
          <cell r="G1657">
            <v>160</v>
          </cell>
          <cell r="H1657">
            <v>160</v>
          </cell>
          <cell r="I1657">
            <v>130</v>
          </cell>
          <cell r="J1657">
            <v>130</v>
          </cell>
          <cell r="K1657">
            <v>130</v>
          </cell>
          <cell r="L1657">
            <v>130</v>
          </cell>
          <cell r="M1657">
            <v>130</v>
          </cell>
          <cell r="N1657">
            <v>130</v>
          </cell>
          <cell r="O1657">
            <v>130</v>
          </cell>
          <cell r="P1657">
            <v>130</v>
          </cell>
          <cell r="Q1657">
            <v>0</v>
          </cell>
        </row>
        <row r="1658">
          <cell r="B1658" t="str">
            <v>30706071401</v>
          </cell>
          <cell r="C1658" t="str">
            <v>30706</v>
          </cell>
          <cell r="D1658">
            <v>1401</v>
          </cell>
          <cell r="E1658">
            <v>154500</v>
          </cell>
          <cell r="F1658">
            <v>51500</v>
          </cell>
          <cell r="G1658">
            <v>51500</v>
          </cell>
          <cell r="H1658">
            <v>51500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</row>
        <row r="1659">
          <cell r="B1659" t="str">
            <v>30706072201</v>
          </cell>
          <cell r="C1659" t="str">
            <v>30706</v>
          </cell>
          <cell r="D1659">
            <v>2201</v>
          </cell>
          <cell r="E1659">
            <v>2000</v>
          </cell>
          <cell r="F1659">
            <v>200</v>
          </cell>
          <cell r="G1659">
            <v>200</v>
          </cell>
          <cell r="H1659">
            <v>200</v>
          </cell>
          <cell r="I1659">
            <v>200</v>
          </cell>
          <cell r="J1659">
            <v>200</v>
          </cell>
          <cell r="K1659">
            <v>200</v>
          </cell>
          <cell r="L1659">
            <v>200</v>
          </cell>
          <cell r="M1659">
            <v>200</v>
          </cell>
          <cell r="N1659">
            <v>200</v>
          </cell>
          <cell r="O1659">
            <v>200</v>
          </cell>
          <cell r="P1659">
            <v>0</v>
          </cell>
          <cell r="Q1659">
            <v>0</v>
          </cell>
        </row>
        <row r="1660">
          <cell r="B1660" t="str">
            <v>30706072202</v>
          </cell>
          <cell r="C1660" t="str">
            <v>30706</v>
          </cell>
          <cell r="D1660">
            <v>2202</v>
          </cell>
          <cell r="E1660">
            <v>126443</v>
          </cell>
          <cell r="F1660">
            <v>11080</v>
          </cell>
          <cell r="G1660">
            <v>10540</v>
          </cell>
          <cell r="H1660">
            <v>10540</v>
          </cell>
          <cell r="I1660">
            <v>10500</v>
          </cell>
          <cell r="J1660">
            <v>10540</v>
          </cell>
          <cell r="K1660">
            <v>10540</v>
          </cell>
          <cell r="L1660">
            <v>10540</v>
          </cell>
          <cell r="M1660">
            <v>10540</v>
          </cell>
          <cell r="N1660">
            <v>10540</v>
          </cell>
          <cell r="O1660">
            <v>10540</v>
          </cell>
          <cell r="P1660">
            <v>10540</v>
          </cell>
          <cell r="Q1660">
            <v>10003</v>
          </cell>
        </row>
        <row r="1661">
          <cell r="B1661" t="str">
            <v>30706072207</v>
          </cell>
          <cell r="C1661" t="str">
            <v>30706</v>
          </cell>
          <cell r="D1661">
            <v>2207</v>
          </cell>
          <cell r="E1661">
            <v>15780</v>
          </cell>
          <cell r="F1661">
            <v>1320</v>
          </cell>
          <cell r="G1661">
            <v>1320</v>
          </cell>
          <cell r="H1661">
            <v>1320</v>
          </cell>
          <cell r="I1661">
            <v>1320</v>
          </cell>
          <cell r="J1661">
            <v>1320</v>
          </cell>
          <cell r="K1661">
            <v>1320</v>
          </cell>
          <cell r="L1661">
            <v>1320</v>
          </cell>
          <cell r="M1661">
            <v>1320</v>
          </cell>
          <cell r="N1661">
            <v>1320</v>
          </cell>
          <cell r="O1661">
            <v>1320</v>
          </cell>
          <cell r="P1661">
            <v>1320</v>
          </cell>
          <cell r="Q1661">
            <v>1260</v>
          </cell>
        </row>
        <row r="1662">
          <cell r="B1662" t="str">
            <v>30706072306</v>
          </cell>
          <cell r="C1662" t="str">
            <v>30706</v>
          </cell>
          <cell r="D1662">
            <v>2306</v>
          </cell>
          <cell r="E1662">
            <v>45560</v>
          </cell>
          <cell r="F1662">
            <v>7600</v>
          </cell>
          <cell r="G1662">
            <v>7600</v>
          </cell>
          <cell r="H1662">
            <v>7600</v>
          </cell>
          <cell r="I1662">
            <v>7600</v>
          </cell>
          <cell r="J1662">
            <v>7600</v>
          </cell>
          <cell r="K1662">
            <v>7560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</row>
        <row r="1663">
          <cell r="B1663" t="str">
            <v>30706072401</v>
          </cell>
          <cell r="C1663" t="str">
            <v>30706</v>
          </cell>
          <cell r="D1663">
            <v>2401</v>
          </cell>
          <cell r="E1663">
            <v>90000</v>
          </cell>
          <cell r="F1663">
            <v>2600</v>
          </cell>
          <cell r="G1663">
            <v>2600</v>
          </cell>
          <cell r="H1663">
            <v>2600</v>
          </cell>
          <cell r="I1663">
            <v>2600</v>
          </cell>
          <cell r="J1663">
            <v>2600</v>
          </cell>
          <cell r="K1663">
            <v>600</v>
          </cell>
          <cell r="L1663">
            <v>76400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</row>
        <row r="1664">
          <cell r="B1664" t="str">
            <v>30706072701</v>
          </cell>
          <cell r="C1664" t="str">
            <v>30706</v>
          </cell>
          <cell r="D1664">
            <v>2701</v>
          </cell>
          <cell r="E1664">
            <v>94240</v>
          </cell>
          <cell r="F1664">
            <v>9340</v>
          </cell>
          <cell r="G1664">
            <v>7990</v>
          </cell>
          <cell r="H1664">
            <v>7990</v>
          </cell>
          <cell r="I1664">
            <v>7990</v>
          </cell>
          <cell r="J1664">
            <v>7990</v>
          </cell>
          <cell r="K1664">
            <v>7990</v>
          </cell>
          <cell r="L1664">
            <v>7990</v>
          </cell>
          <cell r="M1664">
            <v>7990</v>
          </cell>
          <cell r="N1664">
            <v>7990</v>
          </cell>
          <cell r="O1664">
            <v>7990</v>
          </cell>
          <cell r="P1664">
            <v>7990</v>
          </cell>
          <cell r="Q1664">
            <v>5000</v>
          </cell>
        </row>
        <row r="1665">
          <cell r="B1665" t="str">
            <v>30706072702</v>
          </cell>
          <cell r="C1665" t="str">
            <v>30706</v>
          </cell>
          <cell r="D1665">
            <v>2702</v>
          </cell>
          <cell r="E1665">
            <v>7600</v>
          </cell>
          <cell r="F1665">
            <v>1070</v>
          </cell>
          <cell r="G1665">
            <v>660</v>
          </cell>
          <cell r="H1665">
            <v>630</v>
          </cell>
          <cell r="I1665">
            <v>630</v>
          </cell>
          <cell r="J1665">
            <v>630</v>
          </cell>
          <cell r="K1665">
            <v>630</v>
          </cell>
          <cell r="L1665">
            <v>630</v>
          </cell>
          <cell r="M1665">
            <v>630</v>
          </cell>
          <cell r="N1665">
            <v>630</v>
          </cell>
          <cell r="O1665">
            <v>630</v>
          </cell>
          <cell r="P1665">
            <v>630</v>
          </cell>
          <cell r="Q1665">
            <v>200</v>
          </cell>
        </row>
        <row r="1666">
          <cell r="B1666" t="str">
            <v>30706072800</v>
          </cell>
          <cell r="C1666" t="str">
            <v>30706</v>
          </cell>
          <cell r="D1666">
            <v>2800</v>
          </cell>
          <cell r="E1666">
            <v>3000</v>
          </cell>
          <cell r="F1666">
            <v>0</v>
          </cell>
          <cell r="G1666">
            <v>1500</v>
          </cell>
          <cell r="H1666">
            <v>1500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</row>
        <row r="1667">
          <cell r="B1667" t="str">
            <v>30706072900</v>
          </cell>
          <cell r="C1667" t="str">
            <v>30706</v>
          </cell>
          <cell r="D1667">
            <v>2900</v>
          </cell>
          <cell r="E1667">
            <v>20590</v>
          </cell>
          <cell r="F1667">
            <v>2440</v>
          </cell>
          <cell r="G1667">
            <v>1715</v>
          </cell>
          <cell r="H1667">
            <v>1715</v>
          </cell>
          <cell r="I1667">
            <v>1715</v>
          </cell>
          <cell r="J1667">
            <v>1715</v>
          </cell>
          <cell r="K1667">
            <v>1715</v>
          </cell>
          <cell r="L1667">
            <v>1715</v>
          </cell>
          <cell r="M1667">
            <v>1715</v>
          </cell>
          <cell r="N1667">
            <v>1715</v>
          </cell>
          <cell r="O1667">
            <v>1715</v>
          </cell>
          <cell r="P1667">
            <v>1715</v>
          </cell>
          <cell r="Q1667">
            <v>1000</v>
          </cell>
        </row>
        <row r="1668">
          <cell r="B1668" t="str">
            <v>30706072907</v>
          </cell>
          <cell r="C1668" t="str">
            <v>30706</v>
          </cell>
          <cell r="D1668">
            <v>2907</v>
          </cell>
          <cell r="E1668">
            <v>143000</v>
          </cell>
          <cell r="F1668">
            <v>12000</v>
          </cell>
          <cell r="G1668">
            <v>12000</v>
          </cell>
          <cell r="H1668">
            <v>12000</v>
          </cell>
          <cell r="I1668">
            <v>12000</v>
          </cell>
          <cell r="J1668">
            <v>12000</v>
          </cell>
          <cell r="K1668">
            <v>12000</v>
          </cell>
          <cell r="L1668">
            <v>12000</v>
          </cell>
          <cell r="M1668">
            <v>12000</v>
          </cell>
          <cell r="N1668">
            <v>12000</v>
          </cell>
          <cell r="O1668">
            <v>12000</v>
          </cell>
          <cell r="P1668">
            <v>12000</v>
          </cell>
          <cell r="Q1668">
            <v>11000</v>
          </cell>
        </row>
        <row r="1669">
          <cell r="B1669" t="str">
            <v>30706072908</v>
          </cell>
          <cell r="C1669" t="str">
            <v>30706</v>
          </cell>
          <cell r="D1669">
            <v>2908</v>
          </cell>
          <cell r="E1669">
            <v>16400</v>
          </cell>
          <cell r="F1669">
            <v>2200</v>
          </cell>
          <cell r="G1669">
            <v>1370</v>
          </cell>
          <cell r="H1669">
            <v>1370</v>
          </cell>
          <cell r="I1669">
            <v>1370</v>
          </cell>
          <cell r="J1669">
            <v>1370</v>
          </cell>
          <cell r="K1669">
            <v>1370</v>
          </cell>
          <cell r="L1669">
            <v>1370</v>
          </cell>
          <cell r="M1669">
            <v>1370</v>
          </cell>
          <cell r="N1669">
            <v>1370</v>
          </cell>
          <cell r="O1669">
            <v>1370</v>
          </cell>
          <cell r="P1669">
            <v>1370</v>
          </cell>
          <cell r="Q1669">
            <v>500</v>
          </cell>
        </row>
        <row r="1670">
          <cell r="B1670" t="str">
            <v>30706073101</v>
          </cell>
          <cell r="C1670" t="str">
            <v>30706</v>
          </cell>
          <cell r="D1670">
            <v>3101</v>
          </cell>
          <cell r="E1670">
            <v>56600</v>
          </cell>
          <cell r="F1670">
            <v>5100</v>
          </cell>
          <cell r="G1670">
            <v>5100</v>
          </cell>
          <cell r="H1670">
            <v>4500</v>
          </cell>
          <cell r="I1670">
            <v>4200</v>
          </cell>
          <cell r="J1670">
            <v>5100</v>
          </cell>
          <cell r="K1670">
            <v>5100</v>
          </cell>
          <cell r="L1670">
            <v>5100</v>
          </cell>
          <cell r="M1670">
            <v>5100</v>
          </cell>
          <cell r="N1670">
            <v>5100</v>
          </cell>
          <cell r="O1670">
            <v>4200</v>
          </cell>
          <cell r="P1670">
            <v>4200</v>
          </cell>
          <cell r="Q1670">
            <v>3800</v>
          </cell>
        </row>
        <row r="1671">
          <cell r="B1671" t="str">
            <v>30706073103</v>
          </cell>
          <cell r="C1671" t="str">
            <v>30706</v>
          </cell>
          <cell r="D1671">
            <v>3103</v>
          </cell>
          <cell r="E1671">
            <v>10000</v>
          </cell>
          <cell r="F1671">
            <v>850</v>
          </cell>
          <cell r="G1671">
            <v>850</v>
          </cell>
          <cell r="H1671">
            <v>850</v>
          </cell>
          <cell r="I1671">
            <v>850</v>
          </cell>
          <cell r="J1671">
            <v>850</v>
          </cell>
          <cell r="K1671">
            <v>850</v>
          </cell>
          <cell r="L1671">
            <v>850</v>
          </cell>
          <cell r="M1671">
            <v>850</v>
          </cell>
          <cell r="N1671">
            <v>850</v>
          </cell>
          <cell r="O1671">
            <v>850</v>
          </cell>
          <cell r="P1671">
            <v>850</v>
          </cell>
          <cell r="Q1671">
            <v>650</v>
          </cell>
        </row>
        <row r="1672">
          <cell r="B1672" t="str">
            <v>30706073111</v>
          </cell>
          <cell r="C1672" t="str">
            <v>30706</v>
          </cell>
          <cell r="D1672">
            <v>3111</v>
          </cell>
          <cell r="E1672">
            <v>19740</v>
          </cell>
          <cell r="F1672">
            <v>0</v>
          </cell>
          <cell r="G1672">
            <v>9870</v>
          </cell>
          <cell r="H1672">
            <v>0</v>
          </cell>
          <cell r="I1672">
            <v>0</v>
          </cell>
          <cell r="J1672">
            <v>0</v>
          </cell>
          <cell r="K1672">
            <v>9870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</row>
        <row r="1673">
          <cell r="B1673" t="str">
            <v>30706073302</v>
          </cell>
          <cell r="C1673" t="str">
            <v>30706</v>
          </cell>
          <cell r="D1673">
            <v>3302</v>
          </cell>
          <cell r="E1673">
            <v>182380</v>
          </cell>
          <cell r="F1673">
            <v>15810</v>
          </cell>
          <cell r="G1673">
            <v>15820</v>
          </cell>
          <cell r="H1673">
            <v>15820</v>
          </cell>
          <cell r="I1673">
            <v>15250</v>
          </cell>
          <cell r="J1673">
            <v>15820</v>
          </cell>
          <cell r="K1673">
            <v>15820</v>
          </cell>
          <cell r="L1673">
            <v>15820</v>
          </cell>
          <cell r="M1673">
            <v>15820</v>
          </cell>
          <cell r="N1673">
            <v>15820</v>
          </cell>
          <cell r="O1673">
            <v>15820</v>
          </cell>
          <cell r="P1673">
            <v>15810</v>
          </cell>
          <cell r="Q1673">
            <v>8950</v>
          </cell>
        </row>
        <row r="1674">
          <cell r="B1674" t="str">
            <v>30706073303</v>
          </cell>
          <cell r="C1674" t="str">
            <v>30706</v>
          </cell>
          <cell r="D1674">
            <v>3303</v>
          </cell>
          <cell r="E1674">
            <v>1900</v>
          </cell>
          <cell r="F1674">
            <v>200</v>
          </cell>
          <cell r="G1674">
            <v>160</v>
          </cell>
          <cell r="H1674">
            <v>160</v>
          </cell>
          <cell r="I1674">
            <v>160</v>
          </cell>
          <cell r="J1674">
            <v>160</v>
          </cell>
          <cell r="K1674">
            <v>160</v>
          </cell>
          <cell r="L1674">
            <v>160</v>
          </cell>
          <cell r="M1674">
            <v>160</v>
          </cell>
          <cell r="N1674">
            <v>160</v>
          </cell>
          <cell r="O1674">
            <v>160</v>
          </cell>
          <cell r="P1674">
            <v>160</v>
          </cell>
          <cell r="Q1674">
            <v>100</v>
          </cell>
        </row>
        <row r="1675">
          <cell r="B1675" t="str">
            <v>30707071401</v>
          </cell>
          <cell r="C1675" t="str">
            <v>30707</v>
          </cell>
          <cell r="D1675">
            <v>1401</v>
          </cell>
          <cell r="E1675">
            <v>46000</v>
          </cell>
          <cell r="F1675">
            <v>16000</v>
          </cell>
          <cell r="G1675">
            <v>15000</v>
          </cell>
          <cell r="H1675">
            <v>15000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</row>
        <row r="1676">
          <cell r="B1676" t="str">
            <v>30707072201</v>
          </cell>
          <cell r="C1676" t="str">
            <v>30707</v>
          </cell>
          <cell r="D1676">
            <v>2201</v>
          </cell>
          <cell r="E1676">
            <v>3000</v>
          </cell>
          <cell r="F1676">
            <v>1200</v>
          </cell>
          <cell r="G1676">
            <v>1200</v>
          </cell>
          <cell r="H1676">
            <v>200</v>
          </cell>
          <cell r="I1676">
            <v>200</v>
          </cell>
          <cell r="J1676">
            <v>100</v>
          </cell>
          <cell r="K1676">
            <v>100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</row>
        <row r="1677">
          <cell r="B1677" t="str">
            <v>30707072202</v>
          </cell>
          <cell r="C1677" t="str">
            <v>30707</v>
          </cell>
          <cell r="D1677">
            <v>2202</v>
          </cell>
          <cell r="E1677">
            <v>55770</v>
          </cell>
          <cell r="F1677">
            <v>4650</v>
          </cell>
          <cell r="G1677">
            <v>4650</v>
          </cell>
          <cell r="H1677">
            <v>4650</v>
          </cell>
          <cell r="I1677">
            <v>4650</v>
          </cell>
          <cell r="J1677">
            <v>4650</v>
          </cell>
          <cell r="K1677">
            <v>4650</v>
          </cell>
          <cell r="L1677">
            <v>4650</v>
          </cell>
          <cell r="M1677">
            <v>4650</v>
          </cell>
          <cell r="N1677">
            <v>4650</v>
          </cell>
          <cell r="O1677">
            <v>4650</v>
          </cell>
          <cell r="P1677">
            <v>4650</v>
          </cell>
          <cell r="Q1677">
            <v>4620</v>
          </cell>
        </row>
        <row r="1678">
          <cell r="B1678" t="str">
            <v>30707072207</v>
          </cell>
          <cell r="C1678" t="str">
            <v>30707</v>
          </cell>
          <cell r="D1678">
            <v>2207</v>
          </cell>
          <cell r="E1678">
            <v>31830</v>
          </cell>
          <cell r="F1678">
            <v>2680</v>
          </cell>
          <cell r="G1678">
            <v>2650</v>
          </cell>
          <cell r="H1678">
            <v>2650</v>
          </cell>
          <cell r="I1678">
            <v>2650</v>
          </cell>
          <cell r="J1678">
            <v>2650</v>
          </cell>
          <cell r="K1678">
            <v>2650</v>
          </cell>
          <cell r="L1678">
            <v>2650</v>
          </cell>
          <cell r="M1678">
            <v>2650</v>
          </cell>
          <cell r="N1678">
            <v>2650</v>
          </cell>
          <cell r="O1678">
            <v>2650</v>
          </cell>
          <cell r="P1678">
            <v>2650</v>
          </cell>
          <cell r="Q1678">
            <v>2650</v>
          </cell>
        </row>
        <row r="1679">
          <cell r="B1679" t="str">
            <v>30707072306</v>
          </cell>
          <cell r="C1679" t="str">
            <v>30707</v>
          </cell>
          <cell r="D1679">
            <v>2306</v>
          </cell>
          <cell r="E1679">
            <v>52100</v>
          </cell>
          <cell r="F1679">
            <v>13550</v>
          </cell>
          <cell r="G1679">
            <v>12500</v>
          </cell>
          <cell r="H1679">
            <v>26050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</row>
        <row r="1680">
          <cell r="B1680" t="str">
            <v>30707072401</v>
          </cell>
          <cell r="C1680" t="str">
            <v>30707</v>
          </cell>
          <cell r="D1680">
            <v>2401</v>
          </cell>
          <cell r="E1680">
            <v>260000</v>
          </cell>
          <cell r="F1680">
            <v>30000</v>
          </cell>
          <cell r="G1680">
            <v>40000</v>
          </cell>
          <cell r="H1680">
            <v>40000</v>
          </cell>
          <cell r="I1680">
            <v>40000</v>
          </cell>
          <cell r="J1680">
            <v>30000</v>
          </cell>
          <cell r="K1680">
            <v>30000</v>
          </cell>
          <cell r="L1680">
            <v>0</v>
          </cell>
          <cell r="M1680">
            <v>0</v>
          </cell>
          <cell r="N1680">
            <v>0</v>
          </cell>
          <cell r="O1680">
            <v>20000</v>
          </cell>
          <cell r="P1680">
            <v>30000</v>
          </cell>
          <cell r="Q1680">
            <v>0</v>
          </cell>
        </row>
        <row r="1681">
          <cell r="B1681" t="str">
            <v>30707072701</v>
          </cell>
          <cell r="C1681" t="str">
            <v>30707</v>
          </cell>
          <cell r="D1681">
            <v>2701</v>
          </cell>
          <cell r="E1681">
            <v>25000</v>
          </cell>
          <cell r="F1681">
            <v>5000</v>
          </cell>
          <cell r="G1681">
            <v>0</v>
          </cell>
          <cell r="H1681">
            <v>5000</v>
          </cell>
          <cell r="I1681">
            <v>5000</v>
          </cell>
          <cell r="J1681">
            <v>5000</v>
          </cell>
          <cell r="K1681">
            <v>5000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</row>
        <row r="1682">
          <cell r="B1682" t="str">
            <v>30707072702</v>
          </cell>
          <cell r="C1682" t="str">
            <v>30707</v>
          </cell>
          <cell r="D1682">
            <v>2702</v>
          </cell>
          <cell r="E1682">
            <v>5000</v>
          </cell>
          <cell r="F1682">
            <v>420</v>
          </cell>
          <cell r="G1682">
            <v>420</v>
          </cell>
          <cell r="H1682">
            <v>420</v>
          </cell>
          <cell r="I1682">
            <v>420</v>
          </cell>
          <cell r="J1682">
            <v>420</v>
          </cell>
          <cell r="K1682">
            <v>420</v>
          </cell>
          <cell r="L1682">
            <v>420</v>
          </cell>
          <cell r="M1682">
            <v>420</v>
          </cell>
          <cell r="N1682">
            <v>420</v>
          </cell>
          <cell r="O1682">
            <v>420</v>
          </cell>
          <cell r="P1682">
            <v>420</v>
          </cell>
          <cell r="Q1682">
            <v>380</v>
          </cell>
        </row>
        <row r="1683">
          <cell r="B1683" t="str">
            <v>30707072900</v>
          </cell>
          <cell r="C1683" t="str">
            <v>30707</v>
          </cell>
          <cell r="D1683">
            <v>2900</v>
          </cell>
          <cell r="E1683">
            <v>11000</v>
          </cell>
          <cell r="F1683">
            <v>840</v>
          </cell>
          <cell r="G1683">
            <v>1340</v>
          </cell>
          <cell r="H1683">
            <v>1340</v>
          </cell>
          <cell r="I1683">
            <v>840</v>
          </cell>
          <cell r="J1683">
            <v>840</v>
          </cell>
          <cell r="K1683">
            <v>840</v>
          </cell>
          <cell r="L1683">
            <v>840</v>
          </cell>
          <cell r="M1683">
            <v>840</v>
          </cell>
          <cell r="N1683">
            <v>840</v>
          </cell>
          <cell r="O1683">
            <v>840</v>
          </cell>
          <cell r="P1683">
            <v>840</v>
          </cell>
          <cell r="Q1683">
            <v>760</v>
          </cell>
        </row>
        <row r="1684">
          <cell r="B1684" t="str">
            <v>30707072907</v>
          </cell>
          <cell r="C1684" t="str">
            <v>30707</v>
          </cell>
          <cell r="D1684">
            <v>2907</v>
          </cell>
          <cell r="E1684">
            <v>290000</v>
          </cell>
          <cell r="F1684">
            <v>52000</v>
          </cell>
          <cell r="G1684">
            <v>53000</v>
          </cell>
          <cell r="H1684">
            <v>40000</v>
          </cell>
          <cell r="I1684">
            <v>40000</v>
          </cell>
          <cell r="J1684">
            <v>40000</v>
          </cell>
          <cell r="K1684">
            <v>40000</v>
          </cell>
          <cell r="L1684">
            <v>25000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</row>
        <row r="1685">
          <cell r="B1685" t="str">
            <v>30707072908</v>
          </cell>
          <cell r="C1685" t="str">
            <v>30707</v>
          </cell>
          <cell r="D1685">
            <v>2908</v>
          </cell>
          <cell r="E1685">
            <v>27900</v>
          </cell>
          <cell r="F1685">
            <v>2350</v>
          </cell>
          <cell r="G1685">
            <v>2330</v>
          </cell>
          <cell r="H1685">
            <v>2330</v>
          </cell>
          <cell r="I1685">
            <v>2330</v>
          </cell>
          <cell r="J1685">
            <v>2330</v>
          </cell>
          <cell r="K1685">
            <v>2330</v>
          </cell>
          <cell r="L1685">
            <v>2330</v>
          </cell>
          <cell r="M1685">
            <v>2330</v>
          </cell>
          <cell r="N1685">
            <v>2330</v>
          </cell>
          <cell r="O1685">
            <v>2330</v>
          </cell>
          <cell r="P1685">
            <v>2330</v>
          </cell>
          <cell r="Q1685">
            <v>2250</v>
          </cell>
        </row>
        <row r="1686">
          <cell r="B1686" t="str">
            <v>30707072916</v>
          </cell>
          <cell r="C1686" t="str">
            <v>30707</v>
          </cell>
          <cell r="D1686">
            <v>2916</v>
          </cell>
          <cell r="E1686">
            <v>36000</v>
          </cell>
          <cell r="F1686">
            <v>16000</v>
          </cell>
          <cell r="G1686">
            <v>5000</v>
          </cell>
          <cell r="H1686">
            <v>5000</v>
          </cell>
          <cell r="I1686">
            <v>5000</v>
          </cell>
          <cell r="J1686">
            <v>0</v>
          </cell>
          <cell r="K1686">
            <v>0</v>
          </cell>
          <cell r="L1686">
            <v>5000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</row>
        <row r="1687">
          <cell r="B1687" t="str">
            <v>30707073101</v>
          </cell>
          <cell r="C1687" t="str">
            <v>30707</v>
          </cell>
          <cell r="D1687">
            <v>3101</v>
          </cell>
          <cell r="E1687">
            <v>55270</v>
          </cell>
          <cell r="F1687">
            <v>4870</v>
          </cell>
          <cell r="G1687">
            <v>5870</v>
          </cell>
          <cell r="H1687">
            <v>4870</v>
          </cell>
          <cell r="I1687">
            <v>5870</v>
          </cell>
          <cell r="J1687">
            <v>4870</v>
          </cell>
          <cell r="K1687">
            <v>4870</v>
          </cell>
          <cell r="L1687">
            <v>4370</v>
          </cell>
          <cell r="M1687">
            <v>4370</v>
          </cell>
          <cell r="N1687">
            <v>4370</v>
          </cell>
          <cell r="O1687">
            <v>3650</v>
          </cell>
          <cell r="P1687">
            <v>3650</v>
          </cell>
          <cell r="Q1687">
            <v>3640</v>
          </cell>
        </row>
        <row r="1688">
          <cell r="B1688" t="str">
            <v>30707073106</v>
          </cell>
          <cell r="C1688" t="str">
            <v>30707</v>
          </cell>
          <cell r="D1688">
            <v>3106</v>
          </cell>
          <cell r="E1688">
            <v>4000</v>
          </cell>
          <cell r="F1688">
            <v>500</v>
          </cell>
          <cell r="G1688">
            <v>500</v>
          </cell>
          <cell r="H1688">
            <v>500</v>
          </cell>
          <cell r="I1688">
            <v>500</v>
          </cell>
          <cell r="J1688">
            <v>500</v>
          </cell>
          <cell r="K1688">
            <v>500</v>
          </cell>
          <cell r="L1688">
            <v>500</v>
          </cell>
          <cell r="M1688">
            <v>500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</row>
        <row r="1689">
          <cell r="B1689" t="str">
            <v>30707073111</v>
          </cell>
          <cell r="C1689" t="str">
            <v>30707</v>
          </cell>
          <cell r="D1689">
            <v>3111</v>
          </cell>
          <cell r="E1689">
            <v>41809</v>
          </cell>
          <cell r="F1689">
            <v>0</v>
          </cell>
          <cell r="G1689">
            <v>22000</v>
          </cell>
          <cell r="H1689">
            <v>19809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</row>
        <row r="1690">
          <cell r="B1690" t="str">
            <v>30707073302</v>
          </cell>
          <cell r="C1690" t="str">
            <v>30707</v>
          </cell>
          <cell r="D1690">
            <v>3302</v>
          </cell>
          <cell r="E1690">
            <v>98160</v>
          </cell>
          <cell r="F1690">
            <v>8180</v>
          </cell>
          <cell r="G1690">
            <v>8180</v>
          </cell>
          <cell r="H1690">
            <v>8180</v>
          </cell>
          <cell r="I1690">
            <v>8180</v>
          </cell>
          <cell r="J1690">
            <v>8180</v>
          </cell>
          <cell r="K1690">
            <v>8180</v>
          </cell>
          <cell r="L1690">
            <v>8180</v>
          </cell>
          <cell r="M1690">
            <v>8180</v>
          </cell>
          <cell r="N1690">
            <v>8180</v>
          </cell>
          <cell r="O1690">
            <v>8180</v>
          </cell>
          <cell r="P1690">
            <v>8180</v>
          </cell>
          <cell r="Q1690">
            <v>8180</v>
          </cell>
        </row>
        <row r="1691">
          <cell r="B1691" t="str">
            <v>30707073303</v>
          </cell>
          <cell r="C1691" t="str">
            <v>30707</v>
          </cell>
          <cell r="D1691">
            <v>3303</v>
          </cell>
          <cell r="E1691">
            <v>600</v>
          </cell>
          <cell r="F1691">
            <v>50</v>
          </cell>
          <cell r="G1691">
            <v>50</v>
          </cell>
          <cell r="H1691">
            <v>50</v>
          </cell>
          <cell r="I1691">
            <v>50</v>
          </cell>
          <cell r="J1691">
            <v>50</v>
          </cell>
          <cell r="K1691">
            <v>50</v>
          </cell>
          <cell r="L1691">
            <v>50</v>
          </cell>
          <cell r="M1691">
            <v>50</v>
          </cell>
          <cell r="N1691">
            <v>50</v>
          </cell>
          <cell r="O1691">
            <v>50</v>
          </cell>
          <cell r="P1691">
            <v>50</v>
          </cell>
          <cell r="Q1691">
            <v>50</v>
          </cell>
        </row>
        <row r="1692">
          <cell r="B1692" t="str">
            <v>30708071401</v>
          </cell>
          <cell r="C1692" t="str">
            <v>30708</v>
          </cell>
          <cell r="D1692">
            <v>1401</v>
          </cell>
          <cell r="E1692">
            <v>1879000</v>
          </cell>
          <cell r="F1692">
            <v>443000</v>
          </cell>
          <cell r="G1692">
            <v>443000</v>
          </cell>
          <cell r="H1692">
            <v>443000</v>
          </cell>
          <cell r="I1692">
            <v>153000</v>
          </cell>
          <cell r="J1692">
            <v>271000</v>
          </cell>
          <cell r="K1692">
            <v>21000</v>
          </cell>
          <cell r="L1692">
            <v>21000</v>
          </cell>
          <cell r="M1692">
            <v>21000</v>
          </cell>
          <cell r="N1692">
            <v>21000</v>
          </cell>
          <cell r="O1692">
            <v>21000</v>
          </cell>
          <cell r="P1692">
            <v>21000</v>
          </cell>
          <cell r="Q1692">
            <v>0</v>
          </cell>
        </row>
        <row r="1693">
          <cell r="B1693" t="str">
            <v>30708072201</v>
          </cell>
          <cell r="C1693" t="str">
            <v>30708</v>
          </cell>
          <cell r="D1693">
            <v>2201</v>
          </cell>
          <cell r="E1693">
            <v>9000</v>
          </cell>
          <cell r="F1693">
            <v>2040</v>
          </cell>
          <cell r="G1693">
            <v>1240</v>
          </cell>
          <cell r="H1693">
            <v>820</v>
          </cell>
          <cell r="I1693">
            <v>400</v>
          </cell>
          <cell r="J1693">
            <v>400</v>
          </cell>
          <cell r="K1693">
            <v>820</v>
          </cell>
          <cell r="L1693">
            <v>620</v>
          </cell>
          <cell r="M1693">
            <v>200</v>
          </cell>
          <cell r="N1693">
            <v>620</v>
          </cell>
          <cell r="O1693">
            <v>1040</v>
          </cell>
          <cell r="P1693">
            <v>800</v>
          </cell>
          <cell r="Q1693">
            <v>0</v>
          </cell>
        </row>
        <row r="1694">
          <cell r="B1694" t="str">
            <v>30708072202</v>
          </cell>
          <cell r="C1694" t="str">
            <v>30708</v>
          </cell>
          <cell r="D1694">
            <v>2202</v>
          </cell>
          <cell r="E1694">
            <v>48820</v>
          </cell>
          <cell r="F1694">
            <v>4070</v>
          </cell>
          <cell r="G1694">
            <v>4070</v>
          </cell>
          <cell r="H1694">
            <v>4070</v>
          </cell>
          <cell r="I1694">
            <v>4070</v>
          </cell>
          <cell r="J1694">
            <v>4070</v>
          </cell>
          <cell r="K1694">
            <v>4070</v>
          </cell>
          <cell r="L1694">
            <v>4070</v>
          </cell>
          <cell r="M1694">
            <v>4070</v>
          </cell>
          <cell r="N1694">
            <v>4070</v>
          </cell>
          <cell r="O1694">
            <v>4070</v>
          </cell>
          <cell r="P1694">
            <v>4070</v>
          </cell>
          <cell r="Q1694">
            <v>4050</v>
          </cell>
        </row>
        <row r="1695">
          <cell r="B1695" t="str">
            <v>30708072207</v>
          </cell>
          <cell r="C1695" t="str">
            <v>30708</v>
          </cell>
          <cell r="D1695">
            <v>2207</v>
          </cell>
          <cell r="E1695">
            <v>16410</v>
          </cell>
          <cell r="F1695">
            <v>1370</v>
          </cell>
          <cell r="G1695">
            <v>1370</v>
          </cell>
          <cell r="H1695">
            <v>1370</v>
          </cell>
          <cell r="I1695">
            <v>1370</v>
          </cell>
          <cell r="J1695">
            <v>1370</v>
          </cell>
          <cell r="K1695">
            <v>1370</v>
          </cell>
          <cell r="L1695">
            <v>1370</v>
          </cell>
          <cell r="M1695">
            <v>1370</v>
          </cell>
          <cell r="N1695">
            <v>1370</v>
          </cell>
          <cell r="O1695">
            <v>1370</v>
          </cell>
          <cell r="P1695">
            <v>1370</v>
          </cell>
          <cell r="Q1695">
            <v>1340</v>
          </cell>
        </row>
        <row r="1696">
          <cell r="B1696" t="str">
            <v>30708072306</v>
          </cell>
          <cell r="C1696" t="str">
            <v>30708</v>
          </cell>
          <cell r="D1696">
            <v>2306</v>
          </cell>
          <cell r="E1696">
            <v>46000</v>
          </cell>
          <cell r="F1696">
            <v>8000</v>
          </cell>
          <cell r="G1696">
            <v>8000</v>
          </cell>
          <cell r="H1696">
            <v>8000</v>
          </cell>
          <cell r="I1696">
            <v>6000</v>
          </cell>
          <cell r="J1696">
            <v>4000</v>
          </cell>
          <cell r="K1696">
            <v>4000</v>
          </cell>
          <cell r="L1696">
            <v>4000</v>
          </cell>
          <cell r="M1696">
            <v>4000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</row>
        <row r="1697">
          <cell r="B1697" t="str">
            <v>30708072401</v>
          </cell>
          <cell r="C1697" t="str">
            <v>30708</v>
          </cell>
          <cell r="D1697">
            <v>2401</v>
          </cell>
          <cell r="E1697">
            <v>444000</v>
          </cell>
          <cell r="F1697">
            <v>4000</v>
          </cell>
          <cell r="G1697">
            <v>55500</v>
          </cell>
          <cell r="H1697">
            <v>55500</v>
          </cell>
          <cell r="I1697">
            <v>55500</v>
          </cell>
          <cell r="J1697">
            <v>55500</v>
          </cell>
          <cell r="K1697">
            <v>0</v>
          </cell>
          <cell r="L1697">
            <v>70000</v>
          </cell>
          <cell r="M1697">
            <v>74000</v>
          </cell>
          <cell r="N1697">
            <v>74000</v>
          </cell>
          <cell r="O1697">
            <v>0</v>
          </cell>
          <cell r="P1697">
            <v>0</v>
          </cell>
          <cell r="Q1697">
            <v>0</v>
          </cell>
        </row>
        <row r="1698">
          <cell r="B1698" t="str">
            <v>30708072701</v>
          </cell>
          <cell r="C1698" t="str">
            <v>30708</v>
          </cell>
          <cell r="D1698">
            <v>2701</v>
          </cell>
          <cell r="E1698">
            <v>10000</v>
          </cell>
          <cell r="F1698">
            <v>2000</v>
          </cell>
          <cell r="G1698">
            <v>4000</v>
          </cell>
          <cell r="H1698">
            <v>1000</v>
          </cell>
          <cell r="I1698">
            <v>1000</v>
          </cell>
          <cell r="J1698">
            <v>1000</v>
          </cell>
          <cell r="K1698">
            <v>1000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</row>
        <row r="1699">
          <cell r="B1699" t="str">
            <v>30708072702</v>
          </cell>
          <cell r="C1699" t="str">
            <v>30708</v>
          </cell>
          <cell r="D1699">
            <v>2702</v>
          </cell>
          <cell r="E1699">
            <v>3000</v>
          </cell>
          <cell r="F1699">
            <v>500</v>
          </cell>
          <cell r="G1699">
            <v>500</v>
          </cell>
          <cell r="H1699">
            <v>250</v>
          </cell>
          <cell r="I1699">
            <v>0</v>
          </cell>
          <cell r="J1699">
            <v>250</v>
          </cell>
          <cell r="K1699">
            <v>250</v>
          </cell>
          <cell r="L1699">
            <v>250</v>
          </cell>
          <cell r="M1699">
            <v>250</v>
          </cell>
          <cell r="N1699">
            <v>250</v>
          </cell>
          <cell r="O1699">
            <v>250</v>
          </cell>
          <cell r="P1699">
            <v>250</v>
          </cell>
          <cell r="Q1699">
            <v>0</v>
          </cell>
        </row>
        <row r="1700">
          <cell r="B1700" t="str">
            <v>30708072900</v>
          </cell>
          <cell r="C1700" t="str">
            <v>30708</v>
          </cell>
          <cell r="D1700">
            <v>2900</v>
          </cell>
          <cell r="E1700">
            <v>17000</v>
          </cell>
          <cell r="F1700">
            <v>1420</v>
          </cell>
          <cell r="G1700">
            <v>1420</v>
          </cell>
          <cell r="H1700">
            <v>1420</v>
          </cell>
          <cell r="I1700">
            <v>1420</v>
          </cell>
          <cell r="J1700">
            <v>1420</v>
          </cell>
          <cell r="K1700">
            <v>1420</v>
          </cell>
          <cell r="L1700">
            <v>1420</v>
          </cell>
          <cell r="M1700">
            <v>1420</v>
          </cell>
          <cell r="N1700">
            <v>1420</v>
          </cell>
          <cell r="O1700">
            <v>1420</v>
          </cell>
          <cell r="P1700">
            <v>1420</v>
          </cell>
          <cell r="Q1700">
            <v>1380</v>
          </cell>
        </row>
        <row r="1701">
          <cell r="B1701" t="str">
            <v>30708072907</v>
          </cell>
          <cell r="C1701" t="str">
            <v>30708</v>
          </cell>
          <cell r="D1701">
            <v>2907</v>
          </cell>
          <cell r="E1701">
            <v>271305</v>
          </cell>
          <cell r="F1701">
            <v>54205</v>
          </cell>
          <cell r="G1701">
            <v>34300</v>
          </cell>
          <cell r="H1701">
            <v>36600</v>
          </cell>
          <cell r="I1701">
            <v>29600</v>
          </cell>
          <cell r="J1701">
            <v>29600</v>
          </cell>
          <cell r="K1701">
            <v>29600</v>
          </cell>
          <cell r="L1701">
            <v>20100</v>
          </cell>
          <cell r="M1701">
            <v>15100</v>
          </cell>
          <cell r="N1701">
            <v>15100</v>
          </cell>
          <cell r="O1701">
            <v>7100</v>
          </cell>
          <cell r="P1701">
            <v>0</v>
          </cell>
          <cell r="Q1701">
            <v>0</v>
          </cell>
        </row>
        <row r="1702">
          <cell r="B1702" t="str">
            <v>30708072908</v>
          </cell>
          <cell r="C1702" t="str">
            <v>30708</v>
          </cell>
          <cell r="D1702">
            <v>2908</v>
          </cell>
          <cell r="E1702">
            <v>104442</v>
          </cell>
          <cell r="F1702">
            <v>12682</v>
          </cell>
          <cell r="G1702">
            <v>8800</v>
          </cell>
          <cell r="H1702">
            <v>8700</v>
          </cell>
          <cell r="I1702">
            <v>8400</v>
          </cell>
          <cell r="J1702">
            <v>8700</v>
          </cell>
          <cell r="K1702">
            <v>8700</v>
          </cell>
          <cell r="L1702">
            <v>8700</v>
          </cell>
          <cell r="M1702">
            <v>8700</v>
          </cell>
          <cell r="N1702">
            <v>8700</v>
          </cell>
          <cell r="O1702">
            <v>8700</v>
          </cell>
          <cell r="P1702">
            <v>8700</v>
          </cell>
          <cell r="Q1702">
            <v>4960</v>
          </cell>
        </row>
        <row r="1703">
          <cell r="B1703" t="str">
            <v>30708073101</v>
          </cell>
          <cell r="C1703" t="str">
            <v>30708</v>
          </cell>
          <cell r="D1703">
            <v>3101</v>
          </cell>
          <cell r="E1703">
            <v>9600</v>
          </cell>
          <cell r="F1703">
            <v>1200</v>
          </cell>
          <cell r="G1703">
            <v>800</v>
          </cell>
          <cell r="H1703">
            <v>800</v>
          </cell>
          <cell r="I1703">
            <v>800</v>
          </cell>
          <cell r="J1703">
            <v>800</v>
          </cell>
          <cell r="K1703">
            <v>800</v>
          </cell>
          <cell r="L1703">
            <v>800</v>
          </cell>
          <cell r="M1703">
            <v>800</v>
          </cell>
          <cell r="N1703">
            <v>800</v>
          </cell>
          <cell r="O1703">
            <v>800</v>
          </cell>
          <cell r="P1703">
            <v>800</v>
          </cell>
          <cell r="Q1703">
            <v>400</v>
          </cell>
        </row>
        <row r="1704">
          <cell r="B1704" t="str">
            <v>30708073103</v>
          </cell>
          <cell r="C1704" t="str">
            <v>30708</v>
          </cell>
          <cell r="D1704">
            <v>3103</v>
          </cell>
          <cell r="E1704">
            <v>10000</v>
          </cell>
          <cell r="F1704">
            <v>1000</v>
          </cell>
          <cell r="G1704">
            <v>1000</v>
          </cell>
          <cell r="H1704">
            <v>1000</v>
          </cell>
          <cell r="I1704">
            <v>1000</v>
          </cell>
          <cell r="J1704">
            <v>1000</v>
          </cell>
          <cell r="K1704">
            <v>1000</v>
          </cell>
          <cell r="L1704">
            <v>1000</v>
          </cell>
          <cell r="M1704">
            <v>1000</v>
          </cell>
          <cell r="N1704">
            <v>1000</v>
          </cell>
          <cell r="O1704">
            <v>1000</v>
          </cell>
          <cell r="P1704">
            <v>0</v>
          </cell>
          <cell r="Q1704">
            <v>0</v>
          </cell>
        </row>
        <row r="1705">
          <cell r="B1705" t="str">
            <v>30708073106</v>
          </cell>
          <cell r="C1705" t="str">
            <v>30708</v>
          </cell>
          <cell r="D1705">
            <v>3106</v>
          </cell>
          <cell r="E1705">
            <v>3200</v>
          </cell>
          <cell r="F1705">
            <v>500</v>
          </cell>
          <cell r="G1705">
            <v>500</v>
          </cell>
          <cell r="H1705">
            <v>500</v>
          </cell>
          <cell r="I1705">
            <v>500</v>
          </cell>
          <cell r="J1705">
            <v>500</v>
          </cell>
          <cell r="K1705">
            <v>500</v>
          </cell>
          <cell r="L1705">
            <v>200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</row>
        <row r="1706">
          <cell r="B1706" t="str">
            <v>30708073111</v>
          </cell>
          <cell r="C1706" t="str">
            <v>30708</v>
          </cell>
          <cell r="D1706">
            <v>3111</v>
          </cell>
          <cell r="E1706">
            <v>194760</v>
          </cell>
          <cell r="F1706">
            <v>39500</v>
          </cell>
          <cell r="G1706">
            <v>39500</v>
          </cell>
          <cell r="H1706">
            <v>39500</v>
          </cell>
          <cell r="I1706">
            <v>39500</v>
          </cell>
          <cell r="J1706">
            <v>36760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</row>
        <row r="1707">
          <cell r="B1707" t="str">
            <v>30708073302</v>
          </cell>
          <cell r="C1707" t="str">
            <v>30708</v>
          </cell>
          <cell r="D1707">
            <v>3302</v>
          </cell>
          <cell r="E1707">
            <v>45000</v>
          </cell>
          <cell r="F1707">
            <v>3750</v>
          </cell>
          <cell r="G1707">
            <v>3750</v>
          </cell>
          <cell r="H1707">
            <v>3750</v>
          </cell>
          <cell r="I1707">
            <v>3750</v>
          </cell>
          <cell r="J1707">
            <v>3750</v>
          </cell>
          <cell r="K1707">
            <v>3750</v>
          </cell>
          <cell r="L1707">
            <v>3750</v>
          </cell>
          <cell r="M1707">
            <v>3750</v>
          </cell>
          <cell r="N1707">
            <v>3750</v>
          </cell>
          <cell r="O1707">
            <v>3750</v>
          </cell>
          <cell r="P1707">
            <v>3750</v>
          </cell>
          <cell r="Q1707">
            <v>3750</v>
          </cell>
        </row>
        <row r="1708">
          <cell r="B1708" t="str">
            <v>30708073303</v>
          </cell>
          <cell r="C1708" t="str">
            <v>30708</v>
          </cell>
          <cell r="D1708">
            <v>3303</v>
          </cell>
          <cell r="E1708">
            <v>2100</v>
          </cell>
          <cell r="F1708">
            <v>180</v>
          </cell>
          <cell r="G1708">
            <v>180</v>
          </cell>
          <cell r="H1708">
            <v>180</v>
          </cell>
          <cell r="I1708">
            <v>180</v>
          </cell>
          <cell r="J1708">
            <v>180</v>
          </cell>
          <cell r="K1708">
            <v>180</v>
          </cell>
          <cell r="L1708">
            <v>180</v>
          </cell>
          <cell r="M1708">
            <v>180</v>
          </cell>
          <cell r="N1708">
            <v>180</v>
          </cell>
          <cell r="O1708">
            <v>180</v>
          </cell>
          <cell r="P1708">
            <v>180</v>
          </cell>
          <cell r="Q1708">
            <v>120</v>
          </cell>
        </row>
        <row r="1709">
          <cell r="B1709" t="str">
            <v>30708073402</v>
          </cell>
          <cell r="C1709" t="str">
            <v>30708</v>
          </cell>
          <cell r="D1709">
            <v>3402</v>
          </cell>
          <cell r="E1709">
            <v>7098</v>
          </cell>
          <cell r="F1709">
            <v>3598</v>
          </cell>
          <cell r="G1709">
            <v>700</v>
          </cell>
          <cell r="H1709">
            <v>700</v>
          </cell>
          <cell r="I1709">
            <v>700</v>
          </cell>
          <cell r="J1709">
            <v>700</v>
          </cell>
          <cell r="K1709">
            <v>700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</row>
        <row r="1710">
          <cell r="B1710" t="str">
            <v>30709071302</v>
          </cell>
          <cell r="C1710" t="str">
            <v>30709</v>
          </cell>
          <cell r="D1710">
            <v>1302</v>
          </cell>
          <cell r="E1710">
            <v>132000</v>
          </cell>
          <cell r="F1710">
            <v>11000</v>
          </cell>
          <cell r="G1710">
            <v>11000</v>
          </cell>
          <cell r="H1710">
            <v>11000</v>
          </cell>
          <cell r="I1710">
            <v>11000</v>
          </cell>
          <cell r="J1710">
            <v>11000</v>
          </cell>
          <cell r="K1710">
            <v>11000</v>
          </cell>
          <cell r="L1710">
            <v>11000</v>
          </cell>
          <cell r="M1710">
            <v>11000</v>
          </cell>
          <cell r="N1710">
            <v>11000</v>
          </cell>
          <cell r="O1710">
            <v>11000</v>
          </cell>
          <cell r="P1710">
            <v>11000</v>
          </cell>
          <cell r="Q1710">
            <v>11000</v>
          </cell>
        </row>
        <row r="1711">
          <cell r="B1711" t="str">
            <v>30709072103</v>
          </cell>
          <cell r="C1711" t="str">
            <v>30709</v>
          </cell>
          <cell r="D1711">
            <v>2103</v>
          </cell>
          <cell r="E1711">
            <v>22900</v>
          </cell>
          <cell r="F1711">
            <v>1908</v>
          </cell>
          <cell r="G1711">
            <v>1908</v>
          </cell>
          <cell r="H1711">
            <v>1908</v>
          </cell>
          <cell r="I1711">
            <v>1908</v>
          </cell>
          <cell r="J1711">
            <v>1908</v>
          </cell>
          <cell r="K1711">
            <v>1908</v>
          </cell>
          <cell r="L1711">
            <v>1908</v>
          </cell>
          <cell r="M1711">
            <v>1908</v>
          </cell>
          <cell r="N1711">
            <v>1908</v>
          </cell>
          <cell r="O1711">
            <v>1908</v>
          </cell>
          <cell r="P1711">
            <v>1908</v>
          </cell>
          <cell r="Q1711">
            <v>1912</v>
          </cell>
        </row>
        <row r="1712">
          <cell r="B1712" t="str">
            <v>30709072105</v>
          </cell>
          <cell r="C1712" t="str">
            <v>30709</v>
          </cell>
          <cell r="D1712">
            <v>2105</v>
          </cell>
          <cell r="E1712">
            <v>1294700</v>
          </cell>
          <cell r="F1712">
            <v>107891</v>
          </cell>
          <cell r="G1712">
            <v>107891</v>
          </cell>
          <cell r="H1712">
            <v>107891</v>
          </cell>
          <cell r="I1712">
            <v>107891</v>
          </cell>
          <cell r="J1712">
            <v>107891</v>
          </cell>
          <cell r="K1712">
            <v>107891</v>
          </cell>
          <cell r="L1712">
            <v>107891</v>
          </cell>
          <cell r="M1712">
            <v>107891</v>
          </cell>
          <cell r="N1712">
            <v>107891</v>
          </cell>
          <cell r="O1712">
            <v>107891</v>
          </cell>
          <cell r="P1712">
            <v>107891</v>
          </cell>
          <cell r="Q1712">
            <v>107899</v>
          </cell>
        </row>
        <row r="1713">
          <cell r="B1713" t="str">
            <v>30709072202</v>
          </cell>
          <cell r="C1713" t="str">
            <v>30709</v>
          </cell>
          <cell r="D1713">
            <v>2202</v>
          </cell>
          <cell r="E1713">
            <v>164311</v>
          </cell>
          <cell r="F1713">
            <v>13693</v>
          </cell>
          <cell r="G1713">
            <v>13693</v>
          </cell>
          <cell r="H1713">
            <v>13693</v>
          </cell>
          <cell r="I1713">
            <v>13693</v>
          </cell>
          <cell r="J1713">
            <v>13693</v>
          </cell>
          <cell r="K1713">
            <v>13693</v>
          </cell>
          <cell r="L1713">
            <v>13693</v>
          </cell>
          <cell r="M1713">
            <v>13693</v>
          </cell>
          <cell r="N1713">
            <v>13693</v>
          </cell>
          <cell r="O1713">
            <v>13693</v>
          </cell>
          <cell r="P1713">
            <v>13693</v>
          </cell>
          <cell r="Q1713">
            <v>13688</v>
          </cell>
        </row>
        <row r="1714">
          <cell r="B1714" t="str">
            <v>30709072207</v>
          </cell>
          <cell r="C1714" t="str">
            <v>30709</v>
          </cell>
          <cell r="D1714">
            <v>2207</v>
          </cell>
          <cell r="E1714">
            <v>63308</v>
          </cell>
          <cell r="F1714">
            <v>5276</v>
          </cell>
          <cell r="G1714">
            <v>5276</v>
          </cell>
          <cell r="H1714">
            <v>5276</v>
          </cell>
          <cell r="I1714">
            <v>5276</v>
          </cell>
          <cell r="J1714">
            <v>5276</v>
          </cell>
          <cell r="K1714">
            <v>5276</v>
          </cell>
          <cell r="L1714">
            <v>5276</v>
          </cell>
          <cell r="M1714">
            <v>5276</v>
          </cell>
          <cell r="N1714">
            <v>5276</v>
          </cell>
          <cell r="O1714">
            <v>5276</v>
          </cell>
          <cell r="P1714">
            <v>5276</v>
          </cell>
          <cell r="Q1714">
            <v>5272</v>
          </cell>
        </row>
        <row r="1715">
          <cell r="B1715" t="str">
            <v>30709072701</v>
          </cell>
          <cell r="C1715" t="str">
            <v>30709</v>
          </cell>
          <cell r="D1715">
            <v>2701</v>
          </cell>
          <cell r="E1715">
            <v>130800</v>
          </cell>
          <cell r="F1715">
            <v>10900</v>
          </cell>
          <cell r="G1715">
            <v>10900</v>
          </cell>
          <cell r="H1715">
            <v>10900</v>
          </cell>
          <cell r="I1715">
            <v>10900</v>
          </cell>
          <cell r="J1715">
            <v>10900</v>
          </cell>
          <cell r="K1715">
            <v>10900</v>
          </cell>
          <cell r="L1715">
            <v>10900</v>
          </cell>
          <cell r="M1715">
            <v>10900</v>
          </cell>
          <cell r="N1715">
            <v>10900</v>
          </cell>
          <cell r="O1715">
            <v>10900</v>
          </cell>
          <cell r="P1715">
            <v>10900</v>
          </cell>
          <cell r="Q1715">
            <v>10900</v>
          </cell>
        </row>
        <row r="1716">
          <cell r="B1716" t="str">
            <v>30709072702</v>
          </cell>
          <cell r="C1716" t="str">
            <v>30709</v>
          </cell>
          <cell r="D1716">
            <v>2702</v>
          </cell>
          <cell r="E1716">
            <v>64200</v>
          </cell>
          <cell r="F1716">
            <v>5350</v>
          </cell>
          <cell r="G1716">
            <v>5350</v>
          </cell>
          <cell r="H1716">
            <v>5350</v>
          </cell>
          <cell r="I1716">
            <v>5350</v>
          </cell>
          <cell r="J1716">
            <v>5350</v>
          </cell>
          <cell r="K1716">
            <v>5350</v>
          </cell>
          <cell r="L1716">
            <v>5350</v>
          </cell>
          <cell r="M1716">
            <v>5350</v>
          </cell>
          <cell r="N1716">
            <v>5350</v>
          </cell>
          <cell r="O1716">
            <v>5350</v>
          </cell>
          <cell r="P1716">
            <v>5350</v>
          </cell>
          <cell r="Q1716">
            <v>5350</v>
          </cell>
        </row>
        <row r="1717">
          <cell r="B1717" t="str">
            <v>30709072704</v>
          </cell>
          <cell r="C1717" t="str">
            <v>30709</v>
          </cell>
          <cell r="D1717">
            <v>2704</v>
          </cell>
          <cell r="E1717">
            <v>7100</v>
          </cell>
          <cell r="F1717">
            <v>592</v>
          </cell>
          <cell r="G1717">
            <v>592</v>
          </cell>
          <cell r="H1717">
            <v>592</v>
          </cell>
          <cell r="I1717">
            <v>592</v>
          </cell>
          <cell r="J1717">
            <v>592</v>
          </cell>
          <cell r="K1717">
            <v>592</v>
          </cell>
          <cell r="L1717">
            <v>592</v>
          </cell>
          <cell r="M1717">
            <v>592</v>
          </cell>
          <cell r="N1717">
            <v>592</v>
          </cell>
          <cell r="O1717">
            <v>592</v>
          </cell>
          <cell r="P1717">
            <v>592</v>
          </cell>
          <cell r="Q1717">
            <v>588</v>
          </cell>
        </row>
        <row r="1718">
          <cell r="B1718" t="str">
            <v>30709072900</v>
          </cell>
          <cell r="C1718" t="str">
            <v>30709</v>
          </cell>
          <cell r="D1718">
            <v>2900</v>
          </cell>
          <cell r="E1718">
            <v>42693</v>
          </cell>
          <cell r="F1718">
            <v>3558</v>
          </cell>
          <cell r="G1718">
            <v>3558</v>
          </cell>
          <cell r="H1718">
            <v>3558</v>
          </cell>
          <cell r="I1718">
            <v>3558</v>
          </cell>
          <cell r="J1718">
            <v>3558</v>
          </cell>
          <cell r="K1718">
            <v>3558</v>
          </cell>
          <cell r="L1718">
            <v>3558</v>
          </cell>
          <cell r="M1718">
            <v>3558</v>
          </cell>
          <cell r="N1718">
            <v>3558</v>
          </cell>
          <cell r="O1718">
            <v>3558</v>
          </cell>
          <cell r="P1718">
            <v>3558</v>
          </cell>
          <cell r="Q1718">
            <v>3555</v>
          </cell>
        </row>
        <row r="1719">
          <cell r="B1719" t="str">
            <v>30709072908</v>
          </cell>
          <cell r="C1719" t="str">
            <v>30709</v>
          </cell>
          <cell r="D1719">
            <v>2908</v>
          </cell>
          <cell r="E1719">
            <v>8667</v>
          </cell>
          <cell r="F1719">
            <v>722</v>
          </cell>
          <cell r="G1719">
            <v>722</v>
          </cell>
          <cell r="H1719">
            <v>722</v>
          </cell>
          <cell r="I1719">
            <v>722</v>
          </cell>
          <cell r="J1719">
            <v>722</v>
          </cell>
          <cell r="K1719">
            <v>722</v>
          </cell>
          <cell r="L1719">
            <v>722</v>
          </cell>
          <cell r="M1719">
            <v>722</v>
          </cell>
          <cell r="N1719">
            <v>722</v>
          </cell>
          <cell r="O1719">
            <v>722</v>
          </cell>
          <cell r="P1719">
            <v>722</v>
          </cell>
          <cell r="Q1719">
            <v>725</v>
          </cell>
        </row>
        <row r="1720">
          <cell r="B1720" t="str">
            <v>30709073101</v>
          </cell>
          <cell r="C1720" t="str">
            <v>30709</v>
          </cell>
          <cell r="D1720">
            <v>3101</v>
          </cell>
          <cell r="E1720">
            <v>31355</v>
          </cell>
          <cell r="F1720">
            <v>2613</v>
          </cell>
          <cell r="G1720">
            <v>2613</v>
          </cell>
          <cell r="H1720">
            <v>2613</v>
          </cell>
          <cell r="I1720">
            <v>2613</v>
          </cell>
          <cell r="J1720">
            <v>2613</v>
          </cell>
          <cell r="K1720">
            <v>2613</v>
          </cell>
          <cell r="L1720">
            <v>2613</v>
          </cell>
          <cell r="M1720">
            <v>2613</v>
          </cell>
          <cell r="N1720">
            <v>2613</v>
          </cell>
          <cell r="O1720">
            <v>2613</v>
          </cell>
          <cell r="P1720">
            <v>2613</v>
          </cell>
          <cell r="Q1720">
            <v>2612</v>
          </cell>
        </row>
        <row r="1721">
          <cell r="B1721" t="str">
            <v>30709073103</v>
          </cell>
          <cell r="C1721" t="str">
            <v>30709</v>
          </cell>
          <cell r="D1721">
            <v>3103</v>
          </cell>
          <cell r="E1721">
            <v>8988</v>
          </cell>
          <cell r="F1721">
            <v>749</v>
          </cell>
          <cell r="G1721">
            <v>749</v>
          </cell>
          <cell r="H1721">
            <v>749</v>
          </cell>
          <cell r="I1721">
            <v>749</v>
          </cell>
          <cell r="J1721">
            <v>749</v>
          </cell>
          <cell r="K1721">
            <v>749</v>
          </cell>
          <cell r="L1721">
            <v>749</v>
          </cell>
          <cell r="M1721">
            <v>749</v>
          </cell>
          <cell r="N1721">
            <v>749</v>
          </cell>
          <cell r="O1721">
            <v>749</v>
          </cell>
          <cell r="P1721">
            <v>749</v>
          </cell>
          <cell r="Q1721">
            <v>749</v>
          </cell>
        </row>
        <row r="1722">
          <cell r="B1722" t="str">
            <v>30709073302</v>
          </cell>
          <cell r="C1722" t="str">
            <v>30709</v>
          </cell>
          <cell r="D1722">
            <v>3302</v>
          </cell>
          <cell r="E1722">
            <v>208400</v>
          </cell>
          <cell r="F1722">
            <v>17367</v>
          </cell>
          <cell r="G1722">
            <v>17367</v>
          </cell>
          <cell r="H1722">
            <v>17367</v>
          </cell>
          <cell r="I1722">
            <v>17367</v>
          </cell>
          <cell r="J1722">
            <v>17367</v>
          </cell>
          <cell r="K1722">
            <v>17367</v>
          </cell>
          <cell r="L1722">
            <v>17367</v>
          </cell>
          <cell r="M1722">
            <v>17367</v>
          </cell>
          <cell r="N1722">
            <v>17367</v>
          </cell>
          <cell r="O1722">
            <v>17367</v>
          </cell>
          <cell r="P1722">
            <v>17367</v>
          </cell>
          <cell r="Q1722">
            <v>17363</v>
          </cell>
        </row>
        <row r="1723">
          <cell r="B1723" t="str">
            <v>30709073303</v>
          </cell>
          <cell r="C1723" t="str">
            <v>30709</v>
          </cell>
          <cell r="D1723">
            <v>3303</v>
          </cell>
          <cell r="E1723">
            <v>12095</v>
          </cell>
          <cell r="F1723">
            <v>1008</v>
          </cell>
          <cell r="G1723">
            <v>1008</v>
          </cell>
          <cell r="H1723">
            <v>1008</v>
          </cell>
          <cell r="I1723">
            <v>1008</v>
          </cell>
          <cell r="J1723">
            <v>1008</v>
          </cell>
          <cell r="K1723">
            <v>1008</v>
          </cell>
          <cell r="L1723">
            <v>1008</v>
          </cell>
          <cell r="M1723">
            <v>1008</v>
          </cell>
          <cell r="N1723">
            <v>1008</v>
          </cell>
          <cell r="O1723">
            <v>1008</v>
          </cell>
          <cell r="P1723">
            <v>1008</v>
          </cell>
          <cell r="Q1723">
            <v>1007</v>
          </cell>
        </row>
        <row r="1724">
          <cell r="B1724" t="str">
            <v>30709073404</v>
          </cell>
          <cell r="C1724" t="str">
            <v>30709</v>
          </cell>
          <cell r="D1724">
            <v>3404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</row>
        <row r="1725">
          <cell r="B1725" t="str">
            <v>30710072105</v>
          </cell>
          <cell r="C1725" t="str">
            <v>30710</v>
          </cell>
          <cell r="D1725">
            <v>2105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</row>
        <row r="1726">
          <cell r="B1726" t="str">
            <v>30710072202</v>
          </cell>
          <cell r="C1726" t="str">
            <v>30710</v>
          </cell>
          <cell r="D1726">
            <v>2202</v>
          </cell>
          <cell r="E1726">
            <v>12595</v>
          </cell>
          <cell r="F1726">
            <v>1050</v>
          </cell>
          <cell r="G1726">
            <v>1050</v>
          </cell>
          <cell r="H1726">
            <v>1050</v>
          </cell>
          <cell r="I1726">
            <v>1050</v>
          </cell>
          <cell r="J1726">
            <v>1050</v>
          </cell>
          <cell r="K1726">
            <v>1050</v>
          </cell>
          <cell r="L1726">
            <v>1050</v>
          </cell>
          <cell r="M1726">
            <v>1050</v>
          </cell>
          <cell r="N1726">
            <v>1050</v>
          </cell>
          <cell r="O1726">
            <v>1050</v>
          </cell>
          <cell r="P1726">
            <v>1050</v>
          </cell>
          <cell r="Q1726">
            <v>1045</v>
          </cell>
        </row>
        <row r="1727">
          <cell r="B1727" t="str">
            <v>30710072306</v>
          </cell>
          <cell r="C1727" t="str">
            <v>30710</v>
          </cell>
          <cell r="D1727">
            <v>2306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</row>
        <row r="1728">
          <cell r="B1728" t="str">
            <v>30710072701</v>
          </cell>
          <cell r="C1728" t="str">
            <v>30710</v>
          </cell>
          <cell r="D1728">
            <v>2701</v>
          </cell>
          <cell r="E1728">
            <v>89400</v>
          </cell>
          <cell r="F1728">
            <v>7450</v>
          </cell>
          <cell r="G1728">
            <v>7450</v>
          </cell>
          <cell r="H1728">
            <v>7450</v>
          </cell>
          <cell r="I1728">
            <v>7450</v>
          </cell>
          <cell r="J1728">
            <v>7450</v>
          </cell>
          <cell r="K1728">
            <v>7450</v>
          </cell>
          <cell r="L1728">
            <v>7450</v>
          </cell>
          <cell r="M1728">
            <v>7450</v>
          </cell>
          <cell r="N1728">
            <v>7450</v>
          </cell>
          <cell r="O1728">
            <v>7450</v>
          </cell>
          <cell r="P1728">
            <v>7450</v>
          </cell>
          <cell r="Q1728">
            <v>7450</v>
          </cell>
        </row>
        <row r="1729">
          <cell r="B1729" t="str">
            <v>30710072900</v>
          </cell>
          <cell r="C1729" t="str">
            <v>30710</v>
          </cell>
          <cell r="D1729">
            <v>2900</v>
          </cell>
          <cell r="E1729">
            <v>13380</v>
          </cell>
          <cell r="F1729">
            <v>1115</v>
          </cell>
          <cell r="G1729">
            <v>1115</v>
          </cell>
          <cell r="H1729">
            <v>1115</v>
          </cell>
          <cell r="I1729">
            <v>1115</v>
          </cell>
          <cell r="J1729">
            <v>1115</v>
          </cell>
          <cell r="K1729">
            <v>1115</v>
          </cell>
          <cell r="L1729">
            <v>1115</v>
          </cell>
          <cell r="M1729">
            <v>1115</v>
          </cell>
          <cell r="N1729">
            <v>1115</v>
          </cell>
          <cell r="O1729">
            <v>1115</v>
          </cell>
          <cell r="P1729">
            <v>1115</v>
          </cell>
          <cell r="Q1729">
            <v>1115</v>
          </cell>
        </row>
        <row r="1730">
          <cell r="B1730" t="str">
            <v>30710072907</v>
          </cell>
          <cell r="C1730" t="str">
            <v>30710</v>
          </cell>
          <cell r="D1730">
            <v>2907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</row>
        <row r="1731">
          <cell r="B1731" t="str">
            <v>30710072908</v>
          </cell>
          <cell r="C1731" t="str">
            <v>30710</v>
          </cell>
          <cell r="D1731">
            <v>2908</v>
          </cell>
          <cell r="E1731">
            <v>6638</v>
          </cell>
          <cell r="F1731">
            <v>553</v>
          </cell>
          <cell r="G1731">
            <v>553</v>
          </cell>
          <cell r="H1731">
            <v>553</v>
          </cell>
          <cell r="I1731">
            <v>553</v>
          </cell>
          <cell r="J1731">
            <v>553</v>
          </cell>
          <cell r="K1731">
            <v>553</v>
          </cell>
          <cell r="L1731">
            <v>553</v>
          </cell>
          <cell r="M1731">
            <v>553</v>
          </cell>
          <cell r="N1731">
            <v>553</v>
          </cell>
          <cell r="O1731">
            <v>553</v>
          </cell>
          <cell r="P1731">
            <v>553</v>
          </cell>
          <cell r="Q1731">
            <v>555</v>
          </cell>
        </row>
        <row r="1732">
          <cell r="B1732" t="str">
            <v>30710073111</v>
          </cell>
          <cell r="C1732" t="str">
            <v>30710</v>
          </cell>
          <cell r="D1732">
            <v>3111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</row>
        <row r="1733">
          <cell r="B1733" t="str">
            <v>30710073302</v>
          </cell>
          <cell r="C1733" t="str">
            <v>30710</v>
          </cell>
          <cell r="D1733">
            <v>3302</v>
          </cell>
          <cell r="E1733">
            <v>236300</v>
          </cell>
          <cell r="F1733">
            <v>19692</v>
          </cell>
          <cell r="G1733">
            <v>19692</v>
          </cell>
          <cell r="H1733">
            <v>19692</v>
          </cell>
          <cell r="I1733">
            <v>19692</v>
          </cell>
          <cell r="J1733">
            <v>19692</v>
          </cell>
          <cell r="K1733">
            <v>19692</v>
          </cell>
          <cell r="L1733">
            <v>19692</v>
          </cell>
          <cell r="M1733">
            <v>19692</v>
          </cell>
          <cell r="N1733">
            <v>19692</v>
          </cell>
          <cell r="O1733">
            <v>19692</v>
          </cell>
          <cell r="P1733">
            <v>19692</v>
          </cell>
          <cell r="Q1733">
            <v>19688</v>
          </cell>
        </row>
        <row r="1734">
          <cell r="B1734" t="str">
            <v>30711072202</v>
          </cell>
          <cell r="C1734" t="str">
            <v>30711</v>
          </cell>
          <cell r="D1734">
            <v>2202</v>
          </cell>
          <cell r="E1734">
            <v>16202</v>
          </cell>
          <cell r="F1734">
            <v>1350</v>
          </cell>
          <cell r="G1734">
            <v>1350</v>
          </cell>
          <cell r="H1734">
            <v>1350</v>
          </cell>
          <cell r="I1734">
            <v>1350</v>
          </cell>
          <cell r="J1734">
            <v>1350</v>
          </cell>
          <cell r="K1734">
            <v>1350</v>
          </cell>
          <cell r="L1734">
            <v>1350</v>
          </cell>
          <cell r="M1734">
            <v>1350</v>
          </cell>
          <cell r="N1734">
            <v>1350</v>
          </cell>
          <cell r="O1734">
            <v>1350</v>
          </cell>
          <cell r="P1734">
            <v>1350</v>
          </cell>
          <cell r="Q1734">
            <v>1352</v>
          </cell>
        </row>
        <row r="1735">
          <cell r="B1735" t="str">
            <v>30711072306</v>
          </cell>
          <cell r="C1735" t="str">
            <v>30711</v>
          </cell>
          <cell r="D1735">
            <v>2306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</row>
        <row r="1736">
          <cell r="B1736" t="str">
            <v>30711072701</v>
          </cell>
          <cell r="C1736" t="str">
            <v>30711</v>
          </cell>
          <cell r="D1736">
            <v>2701</v>
          </cell>
          <cell r="E1736">
            <v>34900</v>
          </cell>
          <cell r="F1736">
            <v>2908</v>
          </cell>
          <cell r="G1736">
            <v>2908</v>
          </cell>
          <cell r="H1736">
            <v>2908</v>
          </cell>
          <cell r="I1736">
            <v>2908</v>
          </cell>
          <cell r="J1736">
            <v>2908</v>
          </cell>
          <cell r="K1736">
            <v>2908</v>
          </cell>
          <cell r="L1736">
            <v>2908</v>
          </cell>
          <cell r="M1736">
            <v>2908</v>
          </cell>
          <cell r="N1736">
            <v>2908</v>
          </cell>
          <cell r="O1736">
            <v>2908</v>
          </cell>
          <cell r="P1736">
            <v>2908</v>
          </cell>
          <cell r="Q1736">
            <v>2912</v>
          </cell>
        </row>
        <row r="1737">
          <cell r="B1737" t="str">
            <v>30711072900</v>
          </cell>
          <cell r="C1737" t="str">
            <v>30711</v>
          </cell>
          <cell r="D1737">
            <v>2900</v>
          </cell>
          <cell r="E1737">
            <v>13264</v>
          </cell>
          <cell r="F1737">
            <v>1105</v>
          </cell>
          <cell r="G1737">
            <v>1105</v>
          </cell>
          <cell r="H1737">
            <v>1105</v>
          </cell>
          <cell r="I1737">
            <v>1105</v>
          </cell>
          <cell r="J1737">
            <v>1105</v>
          </cell>
          <cell r="K1737">
            <v>1105</v>
          </cell>
          <cell r="L1737">
            <v>1105</v>
          </cell>
          <cell r="M1737">
            <v>1105</v>
          </cell>
          <cell r="N1737">
            <v>1105</v>
          </cell>
          <cell r="O1737">
            <v>1105</v>
          </cell>
          <cell r="P1737">
            <v>1105</v>
          </cell>
          <cell r="Q1737">
            <v>1109</v>
          </cell>
        </row>
        <row r="1738">
          <cell r="B1738" t="str">
            <v>30711072907</v>
          </cell>
          <cell r="C1738" t="str">
            <v>30711</v>
          </cell>
          <cell r="D1738">
            <v>2907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</row>
        <row r="1739">
          <cell r="B1739" t="str">
            <v>30711072908</v>
          </cell>
          <cell r="C1739" t="str">
            <v>30711</v>
          </cell>
          <cell r="D1739">
            <v>2908</v>
          </cell>
          <cell r="E1739">
            <v>4712</v>
          </cell>
          <cell r="F1739">
            <v>393</v>
          </cell>
          <cell r="G1739">
            <v>393</v>
          </cell>
          <cell r="H1739">
            <v>393</v>
          </cell>
          <cell r="I1739">
            <v>393</v>
          </cell>
          <cell r="J1739">
            <v>393</v>
          </cell>
          <cell r="K1739">
            <v>393</v>
          </cell>
          <cell r="L1739">
            <v>393</v>
          </cell>
          <cell r="M1739">
            <v>393</v>
          </cell>
          <cell r="N1739">
            <v>393</v>
          </cell>
          <cell r="O1739">
            <v>393</v>
          </cell>
          <cell r="P1739">
            <v>393</v>
          </cell>
          <cell r="Q1739">
            <v>389</v>
          </cell>
        </row>
        <row r="1740">
          <cell r="B1740" t="str">
            <v>30711073302</v>
          </cell>
          <cell r="C1740" t="str">
            <v>30711</v>
          </cell>
          <cell r="D1740">
            <v>3302</v>
          </cell>
          <cell r="E1740">
            <v>79300</v>
          </cell>
          <cell r="F1740">
            <v>6608</v>
          </cell>
          <cell r="G1740">
            <v>6608</v>
          </cell>
          <cell r="H1740">
            <v>6608</v>
          </cell>
          <cell r="I1740">
            <v>6608</v>
          </cell>
          <cell r="J1740">
            <v>6608</v>
          </cell>
          <cell r="K1740">
            <v>6608</v>
          </cell>
          <cell r="L1740">
            <v>6608</v>
          </cell>
          <cell r="M1740">
            <v>6608</v>
          </cell>
          <cell r="N1740">
            <v>6608</v>
          </cell>
          <cell r="O1740">
            <v>6608</v>
          </cell>
          <cell r="P1740">
            <v>6608</v>
          </cell>
          <cell r="Q1740">
            <v>6612</v>
          </cell>
        </row>
        <row r="1741">
          <cell r="B1741" t="str">
            <v>30712072202</v>
          </cell>
          <cell r="C1741" t="str">
            <v>30712</v>
          </cell>
          <cell r="D1741">
            <v>2202</v>
          </cell>
          <cell r="E1741">
            <v>25920</v>
          </cell>
          <cell r="F1741">
            <v>2160</v>
          </cell>
          <cell r="G1741">
            <v>2160</v>
          </cell>
          <cell r="H1741">
            <v>2160</v>
          </cell>
          <cell r="I1741">
            <v>2160</v>
          </cell>
          <cell r="J1741">
            <v>2160</v>
          </cell>
          <cell r="K1741">
            <v>2160</v>
          </cell>
          <cell r="L1741">
            <v>2160</v>
          </cell>
          <cell r="M1741">
            <v>2160</v>
          </cell>
          <cell r="N1741">
            <v>2160</v>
          </cell>
          <cell r="O1741">
            <v>2160</v>
          </cell>
          <cell r="P1741">
            <v>2160</v>
          </cell>
          <cell r="Q1741">
            <v>2160</v>
          </cell>
        </row>
        <row r="1742">
          <cell r="B1742" t="str">
            <v>30712072306</v>
          </cell>
          <cell r="C1742" t="str">
            <v>30712</v>
          </cell>
          <cell r="D1742">
            <v>2306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</row>
        <row r="1743">
          <cell r="B1743" t="str">
            <v>30712072701</v>
          </cell>
          <cell r="C1743" t="str">
            <v>30712</v>
          </cell>
          <cell r="D1743">
            <v>2701</v>
          </cell>
          <cell r="E1743">
            <v>53800</v>
          </cell>
          <cell r="F1743">
            <v>4483</v>
          </cell>
          <cell r="G1743">
            <v>4483</v>
          </cell>
          <cell r="H1743">
            <v>4483</v>
          </cell>
          <cell r="I1743">
            <v>4483</v>
          </cell>
          <cell r="J1743">
            <v>4483</v>
          </cell>
          <cell r="K1743">
            <v>4483</v>
          </cell>
          <cell r="L1743">
            <v>4483</v>
          </cell>
          <cell r="M1743">
            <v>4483</v>
          </cell>
          <cell r="N1743">
            <v>4483</v>
          </cell>
          <cell r="O1743">
            <v>4483</v>
          </cell>
          <cell r="P1743">
            <v>4483</v>
          </cell>
          <cell r="Q1743">
            <v>4487</v>
          </cell>
        </row>
        <row r="1744">
          <cell r="B1744" t="str">
            <v>30712072900</v>
          </cell>
          <cell r="C1744" t="str">
            <v>30712</v>
          </cell>
          <cell r="D1744">
            <v>2900</v>
          </cell>
          <cell r="E1744">
            <v>12840</v>
          </cell>
          <cell r="F1744">
            <v>1070</v>
          </cell>
          <cell r="G1744">
            <v>1070</v>
          </cell>
          <cell r="H1744">
            <v>1070</v>
          </cell>
          <cell r="I1744">
            <v>1070</v>
          </cell>
          <cell r="J1744">
            <v>1070</v>
          </cell>
          <cell r="K1744">
            <v>1070</v>
          </cell>
          <cell r="L1744">
            <v>1070</v>
          </cell>
          <cell r="M1744">
            <v>1070</v>
          </cell>
          <cell r="N1744">
            <v>1070</v>
          </cell>
          <cell r="O1744">
            <v>1070</v>
          </cell>
          <cell r="P1744">
            <v>1070</v>
          </cell>
          <cell r="Q1744">
            <v>1070</v>
          </cell>
        </row>
        <row r="1745">
          <cell r="B1745" t="str">
            <v>30712072907</v>
          </cell>
          <cell r="C1745" t="str">
            <v>30712</v>
          </cell>
          <cell r="D1745">
            <v>2907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</row>
        <row r="1746">
          <cell r="B1746" t="str">
            <v>30712072908</v>
          </cell>
          <cell r="C1746" t="str">
            <v>30712</v>
          </cell>
          <cell r="D1746">
            <v>2908</v>
          </cell>
          <cell r="E1746">
            <v>4918</v>
          </cell>
          <cell r="F1746">
            <v>410</v>
          </cell>
          <cell r="G1746">
            <v>410</v>
          </cell>
          <cell r="H1746">
            <v>410</v>
          </cell>
          <cell r="I1746">
            <v>410</v>
          </cell>
          <cell r="J1746">
            <v>410</v>
          </cell>
          <cell r="K1746">
            <v>410</v>
          </cell>
          <cell r="L1746">
            <v>410</v>
          </cell>
          <cell r="M1746">
            <v>410</v>
          </cell>
          <cell r="N1746">
            <v>410</v>
          </cell>
          <cell r="O1746">
            <v>410</v>
          </cell>
          <cell r="P1746">
            <v>410</v>
          </cell>
          <cell r="Q1746">
            <v>408</v>
          </cell>
        </row>
        <row r="1747">
          <cell r="B1747" t="str">
            <v>30712073302</v>
          </cell>
          <cell r="C1747" t="str">
            <v>30712</v>
          </cell>
          <cell r="D1747">
            <v>3302</v>
          </cell>
          <cell r="E1747">
            <v>86400</v>
          </cell>
          <cell r="F1747">
            <v>7200</v>
          </cell>
          <cell r="G1747">
            <v>7200</v>
          </cell>
          <cell r="H1747">
            <v>7200</v>
          </cell>
          <cell r="I1747">
            <v>7200</v>
          </cell>
          <cell r="J1747">
            <v>7200</v>
          </cell>
          <cell r="K1747">
            <v>7200</v>
          </cell>
          <cell r="L1747">
            <v>7200</v>
          </cell>
          <cell r="M1747">
            <v>7200</v>
          </cell>
          <cell r="N1747">
            <v>7200</v>
          </cell>
          <cell r="O1747">
            <v>7200</v>
          </cell>
          <cell r="P1747">
            <v>7200</v>
          </cell>
          <cell r="Q1747">
            <v>7200</v>
          </cell>
        </row>
        <row r="1748">
          <cell r="B1748" t="str">
            <v>30713071401</v>
          </cell>
          <cell r="C1748" t="str">
            <v>30713</v>
          </cell>
          <cell r="D1748">
            <v>1401</v>
          </cell>
          <cell r="E1748">
            <v>204000</v>
          </cell>
          <cell r="F1748">
            <v>17000</v>
          </cell>
          <cell r="G1748">
            <v>17000</v>
          </cell>
          <cell r="H1748">
            <v>17000</v>
          </cell>
          <cell r="I1748">
            <v>17000</v>
          </cell>
          <cell r="J1748">
            <v>17000</v>
          </cell>
          <cell r="K1748">
            <v>17000</v>
          </cell>
          <cell r="L1748">
            <v>17000</v>
          </cell>
          <cell r="M1748">
            <v>17000</v>
          </cell>
          <cell r="N1748">
            <v>17000</v>
          </cell>
          <cell r="O1748">
            <v>17000</v>
          </cell>
          <cell r="P1748">
            <v>17000</v>
          </cell>
          <cell r="Q1748">
            <v>17000</v>
          </cell>
        </row>
        <row r="1749">
          <cell r="B1749" t="str">
            <v>30713072105</v>
          </cell>
          <cell r="C1749" t="str">
            <v>30713</v>
          </cell>
          <cell r="D1749">
            <v>2105</v>
          </cell>
          <cell r="E1749">
            <v>25000</v>
          </cell>
          <cell r="F1749">
            <v>8000</v>
          </cell>
          <cell r="G1749">
            <v>0</v>
          </cell>
          <cell r="H1749">
            <v>8000</v>
          </cell>
          <cell r="I1749">
            <v>0</v>
          </cell>
          <cell r="J1749">
            <v>7000</v>
          </cell>
          <cell r="K1749">
            <v>0</v>
          </cell>
          <cell r="L1749">
            <v>2000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</row>
        <row r="1750">
          <cell r="B1750" t="str">
            <v>30713072202</v>
          </cell>
          <cell r="C1750" t="str">
            <v>30713</v>
          </cell>
          <cell r="D1750">
            <v>2202</v>
          </cell>
          <cell r="E1750">
            <v>21907</v>
          </cell>
          <cell r="F1750">
            <v>1826</v>
          </cell>
          <cell r="G1750">
            <v>1826</v>
          </cell>
          <cell r="H1750">
            <v>1826</v>
          </cell>
          <cell r="I1750">
            <v>1826</v>
          </cell>
          <cell r="J1750">
            <v>1826</v>
          </cell>
          <cell r="K1750">
            <v>1826</v>
          </cell>
          <cell r="L1750">
            <v>1826</v>
          </cell>
          <cell r="M1750">
            <v>1826</v>
          </cell>
          <cell r="N1750">
            <v>1826</v>
          </cell>
          <cell r="O1750">
            <v>1826</v>
          </cell>
          <cell r="P1750">
            <v>1826</v>
          </cell>
          <cell r="Q1750">
            <v>1821</v>
          </cell>
        </row>
        <row r="1751">
          <cell r="B1751" t="str">
            <v>30713072306</v>
          </cell>
          <cell r="C1751" t="str">
            <v>30713</v>
          </cell>
          <cell r="D1751">
            <v>2306</v>
          </cell>
          <cell r="E1751">
            <v>35000</v>
          </cell>
          <cell r="F1751">
            <v>5000</v>
          </cell>
          <cell r="G1751">
            <v>10000</v>
          </cell>
          <cell r="H1751">
            <v>5000</v>
          </cell>
          <cell r="I1751">
            <v>5000</v>
          </cell>
          <cell r="J1751">
            <v>0</v>
          </cell>
          <cell r="K1751">
            <v>5000</v>
          </cell>
          <cell r="L1751">
            <v>0</v>
          </cell>
          <cell r="M1751">
            <v>5000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</row>
        <row r="1752">
          <cell r="B1752" t="str">
            <v>30713072401</v>
          </cell>
          <cell r="C1752" t="str">
            <v>30713</v>
          </cell>
          <cell r="D1752">
            <v>2401</v>
          </cell>
          <cell r="E1752">
            <v>91000</v>
          </cell>
          <cell r="F1752">
            <v>10000</v>
          </cell>
          <cell r="G1752">
            <v>20000</v>
          </cell>
          <cell r="H1752">
            <v>10000</v>
          </cell>
          <cell r="I1752">
            <v>20000</v>
          </cell>
          <cell r="J1752">
            <v>10000</v>
          </cell>
          <cell r="K1752">
            <v>10000</v>
          </cell>
          <cell r="L1752">
            <v>11000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</row>
        <row r="1753">
          <cell r="B1753" t="str">
            <v>30713072701</v>
          </cell>
          <cell r="C1753" t="str">
            <v>30713</v>
          </cell>
          <cell r="D1753">
            <v>2701</v>
          </cell>
          <cell r="E1753">
            <v>96900</v>
          </cell>
          <cell r="F1753">
            <v>8075</v>
          </cell>
          <cell r="G1753">
            <v>8075</v>
          </cell>
          <cell r="H1753">
            <v>8075</v>
          </cell>
          <cell r="I1753">
            <v>8075</v>
          </cell>
          <cell r="J1753">
            <v>8075</v>
          </cell>
          <cell r="K1753">
            <v>8075</v>
          </cell>
          <cell r="L1753">
            <v>8075</v>
          </cell>
          <cell r="M1753">
            <v>8075</v>
          </cell>
          <cell r="N1753">
            <v>8075</v>
          </cell>
          <cell r="O1753">
            <v>8075</v>
          </cell>
          <cell r="P1753">
            <v>8075</v>
          </cell>
          <cell r="Q1753">
            <v>8075</v>
          </cell>
        </row>
        <row r="1754">
          <cell r="B1754" t="str">
            <v>30713072900</v>
          </cell>
          <cell r="C1754" t="str">
            <v>30713</v>
          </cell>
          <cell r="D1754">
            <v>2900</v>
          </cell>
          <cell r="E1754">
            <v>51910</v>
          </cell>
          <cell r="F1754">
            <v>1409</v>
          </cell>
          <cell r="G1754">
            <v>11409</v>
          </cell>
          <cell r="H1754">
            <v>1409</v>
          </cell>
          <cell r="I1754">
            <v>11409</v>
          </cell>
          <cell r="J1754">
            <v>1409</v>
          </cell>
          <cell r="K1754">
            <v>11409</v>
          </cell>
          <cell r="L1754">
            <v>6409</v>
          </cell>
          <cell r="M1754">
            <v>1409</v>
          </cell>
          <cell r="N1754">
            <v>1409</v>
          </cell>
          <cell r="O1754">
            <v>1409</v>
          </cell>
          <cell r="P1754">
            <v>1409</v>
          </cell>
          <cell r="Q1754">
            <v>1411</v>
          </cell>
        </row>
        <row r="1755">
          <cell r="B1755" t="str">
            <v>30713072907</v>
          </cell>
          <cell r="C1755" t="str">
            <v>30713</v>
          </cell>
          <cell r="D1755">
            <v>2907</v>
          </cell>
          <cell r="E1755">
            <v>186810</v>
          </cell>
          <cell r="F1755">
            <v>20568</v>
          </cell>
          <cell r="G1755">
            <v>30568</v>
          </cell>
          <cell r="H1755">
            <v>20568</v>
          </cell>
          <cell r="I1755">
            <v>20568</v>
          </cell>
          <cell r="J1755">
            <v>20568</v>
          </cell>
          <cell r="K1755">
            <v>20568</v>
          </cell>
          <cell r="L1755">
            <v>20568</v>
          </cell>
          <cell r="M1755">
            <v>10568</v>
          </cell>
          <cell r="N1755">
            <v>10568</v>
          </cell>
          <cell r="O1755">
            <v>10568</v>
          </cell>
          <cell r="P1755">
            <v>568</v>
          </cell>
          <cell r="Q1755">
            <v>562</v>
          </cell>
        </row>
        <row r="1756">
          <cell r="B1756" t="str">
            <v>30713072908</v>
          </cell>
          <cell r="C1756" t="str">
            <v>30713</v>
          </cell>
          <cell r="D1756">
            <v>2908</v>
          </cell>
          <cell r="E1756">
            <v>108025</v>
          </cell>
          <cell r="F1756">
            <v>20669</v>
          </cell>
          <cell r="G1756">
            <v>30669</v>
          </cell>
          <cell r="H1756">
            <v>20669</v>
          </cell>
          <cell r="I1756">
            <v>10669</v>
          </cell>
          <cell r="J1756">
            <v>10669</v>
          </cell>
          <cell r="K1756">
            <v>5669</v>
          </cell>
          <cell r="L1756">
            <v>5669</v>
          </cell>
          <cell r="M1756">
            <v>669</v>
          </cell>
          <cell r="N1756">
            <v>669</v>
          </cell>
          <cell r="O1756">
            <v>669</v>
          </cell>
          <cell r="P1756">
            <v>669</v>
          </cell>
          <cell r="Q1756">
            <v>666</v>
          </cell>
        </row>
        <row r="1757">
          <cell r="B1757" t="str">
            <v>30713073101</v>
          </cell>
          <cell r="C1757" t="str">
            <v>30713</v>
          </cell>
          <cell r="D1757">
            <v>3101</v>
          </cell>
          <cell r="E1757">
            <v>46227</v>
          </cell>
          <cell r="F1757">
            <v>3852</v>
          </cell>
          <cell r="G1757">
            <v>3852</v>
          </cell>
          <cell r="H1757">
            <v>3852</v>
          </cell>
          <cell r="I1757">
            <v>3852</v>
          </cell>
          <cell r="J1757">
            <v>3852</v>
          </cell>
          <cell r="K1757">
            <v>3852</v>
          </cell>
          <cell r="L1757">
            <v>3852</v>
          </cell>
          <cell r="M1757">
            <v>3852</v>
          </cell>
          <cell r="N1757">
            <v>3852</v>
          </cell>
          <cell r="O1757">
            <v>3852</v>
          </cell>
          <cell r="P1757">
            <v>3852</v>
          </cell>
          <cell r="Q1757">
            <v>3855</v>
          </cell>
        </row>
        <row r="1758">
          <cell r="B1758" t="str">
            <v>30713073103</v>
          </cell>
          <cell r="C1758" t="str">
            <v>30713</v>
          </cell>
          <cell r="D1758">
            <v>3103</v>
          </cell>
          <cell r="E1758">
            <v>55212</v>
          </cell>
          <cell r="F1758">
            <v>4601</v>
          </cell>
          <cell r="G1758">
            <v>4601</v>
          </cell>
          <cell r="H1758">
            <v>4601</v>
          </cell>
          <cell r="I1758">
            <v>4601</v>
          </cell>
          <cell r="J1758">
            <v>4601</v>
          </cell>
          <cell r="K1758">
            <v>4601</v>
          </cell>
          <cell r="L1758">
            <v>4601</v>
          </cell>
          <cell r="M1758">
            <v>4601</v>
          </cell>
          <cell r="N1758">
            <v>4601</v>
          </cell>
          <cell r="O1758">
            <v>4601</v>
          </cell>
          <cell r="P1758">
            <v>4601</v>
          </cell>
          <cell r="Q1758">
            <v>4601</v>
          </cell>
        </row>
        <row r="1759">
          <cell r="B1759" t="str">
            <v>30713073111</v>
          </cell>
          <cell r="C1759" t="str">
            <v>30713</v>
          </cell>
          <cell r="D1759">
            <v>3111</v>
          </cell>
          <cell r="E1759">
            <v>130000</v>
          </cell>
          <cell r="F1759">
            <v>15000</v>
          </cell>
          <cell r="G1759">
            <v>15000</v>
          </cell>
          <cell r="H1759">
            <v>10000</v>
          </cell>
          <cell r="I1759">
            <v>10000</v>
          </cell>
          <cell r="J1759">
            <v>20000</v>
          </cell>
          <cell r="K1759">
            <v>10000</v>
          </cell>
          <cell r="L1759">
            <v>15000</v>
          </cell>
          <cell r="M1759">
            <v>15000</v>
          </cell>
          <cell r="N1759">
            <v>20000</v>
          </cell>
          <cell r="O1759">
            <v>0</v>
          </cell>
          <cell r="P1759">
            <v>0</v>
          </cell>
          <cell r="Q1759">
            <v>0</v>
          </cell>
        </row>
        <row r="1760">
          <cell r="B1760" t="str">
            <v>30713073302</v>
          </cell>
          <cell r="C1760" t="str">
            <v>30713</v>
          </cell>
          <cell r="D1760">
            <v>3302</v>
          </cell>
          <cell r="E1760">
            <v>553300</v>
          </cell>
          <cell r="F1760">
            <v>46108</v>
          </cell>
          <cell r="G1760">
            <v>46108</v>
          </cell>
          <cell r="H1760">
            <v>46108</v>
          </cell>
          <cell r="I1760">
            <v>46108</v>
          </cell>
          <cell r="J1760">
            <v>46108</v>
          </cell>
          <cell r="K1760">
            <v>46108</v>
          </cell>
          <cell r="L1760">
            <v>46108</v>
          </cell>
          <cell r="M1760">
            <v>46108</v>
          </cell>
          <cell r="N1760">
            <v>46108</v>
          </cell>
          <cell r="O1760">
            <v>46108</v>
          </cell>
          <cell r="P1760">
            <v>46108</v>
          </cell>
          <cell r="Q1760">
            <v>46112</v>
          </cell>
        </row>
        <row r="1761">
          <cell r="B1761" t="str">
            <v>30713073303</v>
          </cell>
          <cell r="C1761" t="str">
            <v>30713</v>
          </cell>
          <cell r="D1761">
            <v>3303</v>
          </cell>
          <cell r="E1761">
            <v>30000</v>
          </cell>
          <cell r="F1761">
            <v>2500</v>
          </cell>
          <cell r="G1761">
            <v>2500</v>
          </cell>
          <cell r="H1761">
            <v>2500</v>
          </cell>
          <cell r="I1761">
            <v>2500</v>
          </cell>
          <cell r="J1761">
            <v>2500</v>
          </cell>
          <cell r="K1761">
            <v>2500</v>
          </cell>
          <cell r="L1761">
            <v>2500</v>
          </cell>
          <cell r="M1761">
            <v>2500</v>
          </cell>
          <cell r="N1761">
            <v>2500</v>
          </cell>
          <cell r="O1761">
            <v>2500</v>
          </cell>
          <cell r="P1761">
            <v>2500</v>
          </cell>
          <cell r="Q1761">
            <v>2500</v>
          </cell>
        </row>
        <row r="1762">
          <cell r="B1762" t="str">
            <v>30713073404</v>
          </cell>
          <cell r="C1762" t="str">
            <v>30713</v>
          </cell>
          <cell r="D1762">
            <v>3404</v>
          </cell>
          <cell r="E1762">
            <v>35000</v>
          </cell>
          <cell r="F1762">
            <v>2916</v>
          </cell>
          <cell r="G1762">
            <v>2916</v>
          </cell>
          <cell r="H1762">
            <v>2916</v>
          </cell>
          <cell r="I1762">
            <v>2916</v>
          </cell>
          <cell r="J1762">
            <v>2916</v>
          </cell>
          <cell r="K1762">
            <v>2916</v>
          </cell>
          <cell r="L1762">
            <v>2916</v>
          </cell>
          <cell r="M1762">
            <v>2916</v>
          </cell>
          <cell r="N1762">
            <v>2916</v>
          </cell>
          <cell r="O1762">
            <v>2916</v>
          </cell>
          <cell r="P1762">
            <v>2916</v>
          </cell>
          <cell r="Q1762">
            <v>2924</v>
          </cell>
        </row>
        <row r="1763">
          <cell r="B1763" t="str">
            <v>30713073419</v>
          </cell>
          <cell r="C1763" t="str">
            <v>30713</v>
          </cell>
          <cell r="D1763">
            <v>3419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</row>
        <row r="1764">
          <cell r="B1764" t="str">
            <v>30714071401</v>
          </cell>
          <cell r="C1764" t="str">
            <v>30714</v>
          </cell>
          <cell r="D1764">
            <v>1401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</row>
        <row r="1765">
          <cell r="B1765" t="str">
            <v>30714072202</v>
          </cell>
          <cell r="C1765" t="str">
            <v>30714</v>
          </cell>
          <cell r="D1765">
            <v>2202</v>
          </cell>
          <cell r="E1765">
            <v>142035</v>
          </cell>
          <cell r="F1765">
            <v>11836</v>
          </cell>
          <cell r="G1765">
            <v>11836</v>
          </cell>
          <cell r="H1765">
            <v>11836</v>
          </cell>
          <cell r="I1765">
            <v>11836</v>
          </cell>
          <cell r="J1765">
            <v>11836</v>
          </cell>
          <cell r="K1765">
            <v>11836</v>
          </cell>
          <cell r="L1765">
            <v>11836</v>
          </cell>
          <cell r="M1765">
            <v>11836</v>
          </cell>
          <cell r="N1765">
            <v>11836</v>
          </cell>
          <cell r="O1765">
            <v>11836</v>
          </cell>
          <cell r="P1765">
            <v>11836</v>
          </cell>
          <cell r="Q1765">
            <v>11839</v>
          </cell>
        </row>
        <row r="1766">
          <cell r="B1766" t="str">
            <v>30714072306</v>
          </cell>
          <cell r="C1766" t="str">
            <v>30714</v>
          </cell>
          <cell r="D1766">
            <v>2306</v>
          </cell>
          <cell r="E1766">
            <v>50000</v>
          </cell>
          <cell r="F1766">
            <v>0</v>
          </cell>
          <cell r="G1766">
            <v>20000</v>
          </cell>
          <cell r="H1766">
            <v>0</v>
          </cell>
          <cell r="I1766">
            <v>15000</v>
          </cell>
          <cell r="J1766">
            <v>0</v>
          </cell>
          <cell r="K1766">
            <v>15000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</row>
        <row r="1767">
          <cell r="B1767" t="str">
            <v>30714072401</v>
          </cell>
          <cell r="C1767" t="str">
            <v>30714</v>
          </cell>
          <cell r="D1767">
            <v>2401</v>
          </cell>
          <cell r="E1767">
            <v>65000</v>
          </cell>
          <cell r="F1767">
            <v>15000</v>
          </cell>
          <cell r="G1767">
            <v>15000</v>
          </cell>
          <cell r="H1767">
            <v>15000</v>
          </cell>
          <cell r="I1767">
            <v>15000</v>
          </cell>
          <cell r="J1767">
            <v>5000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</row>
        <row r="1768">
          <cell r="B1768" t="str">
            <v>30714072701</v>
          </cell>
          <cell r="C1768" t="str">
            <v>30714</v>
          </cell>
          <cell r="D1768">
            <v>2701</v>
          </cell>
          <cell r="E1768">
            <v>116600</v>
          </cell>
          <cell r="F1768">
            <v>9717</v>
          </cell>
          <cell r="G1768">
            <v>9717</v>
          </cell>
          <cell r="H1768">
            <v>9717</v>
          </cell>
          <cell r="I1768">
            <v>9717</v>
          </cell>
          <cell r="J1768">
            <v>9717</v>
          </cell>
          <cell r="K1768">
            <v>9717</v>
          </cell>
          <cell r="L1768">
            <v>9717</v>
          </cell>
          <cell r="M1768">
            <v>9717</v>
          </cell>
          <cell r="N1768">
            <v>9717</v>
          </cell>
          <cell r="O1768">
            <v>9717</v>
          </cell>
          <cell r="P1768">
            <v>9717</v>
          </cell>
          <cell r="Q1768">
            <v>9713</v>
          </cell>
        </row>
        <row r="1769">
          <cell r="B1769" t="str">
            <v>30714072708</v>
          </cell>
          <cell r="C1769" t="str">
            <v>30714</v>
          </cell>
          <cell r="D1769">
            <v>2708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</row>
        <row r="1770">
          <cell r="B1770" t="str">
            <v>30714072800</v>
          </cell>
          <cell r="C1770" t="str">
            <v>30714</v>
          </cell>
          <cell r="D1770">
            <v>2800</v>
          </cell>
          <cell r="E1770">
            <v>25000</v>
          </cell>
          <cell r="F1770">
            <v>0</v>
          </cell>
          <cell r="G1770">
            <v>10000</v>
          </cell>
          <cell r="H1770">
            <v>5000</v>
          </cell>
          <cell r="I1770">
            <v>10000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</row>
        <row r="1771">
          <cell r="B1771" t="str">
            <v>30714072900</v>
          </cell>
          <cell r="C1771" t="str">
            <v>30714</v>
          </cell>
          <cell r="D1771">
            <v>2900</v>
          </cell>
          <cell r="E1771">
            <v>77573</v>
          </cell>
          <cell r="F1771">
            <v>11881</v>
          </cell>
          <cell r="G1771">
            <v>6881</v>
          </cell>
          <cell r="H1771">
            <v>11881</v>
          </cell>
          <cell r="I1771">
            <v>11881</v>
          </cell>
          <cell r="J1771">
            <v>6881</v>
          </cell>
          <cell r="K1771">
            <v>6881</v>
          </cell>
          <cell r="L1771">
            <v>6881</v>
          </cell>
          <cell r="M1771">
            <v>6881</v>
          </cell>
          <cell r="N1771">
            <v>1881</v>
          </cell>
          <cell r="O1771">
            <v>1881</v>
          </cell>
          <cell r="P1771">
            <v>1881</v>
          </cell>
          <cell r="Q1771">
            <v>1882</v>
          </cell>
        </row>
        <row r="1772">
          <cell r="B1772" t="str">
            <v>30714072907</v>
          </cell>
          <cell r="C1772" t="str">
            <v>30714</v>
          </cell>
          <cell r="D1772">
            <v>2907</v>
          </cell>
          <cell r="E1772">
            <v>166302</v>
          </cell>
          <cell r="F1772">
            <v>20397</v>
          </cell>
          <cell r="G1772">
            <v>15397</v>
          </cell>
          <cell r="H1772">
            <v>30397</v>
          </cell>
          <cell r="I1772">
            <v>15397</v>
          </cell>
          <cell r="J1772">
            <v>20397</v>
          </cell>
          <cell r="K1772">
            <v>20397</v>
          </cell>
          <cell r="L1772">
            <v>10397</v>
          </cell>
          <cell r="M1772">
            <v>20397</v>
          </cell>
          <cell r="N1772">
            <v>10397</v>
          </cell>
          <cell r="O1772">
            <v>1933</v>
          </cell>
          <cell r="P1772">
            <v>397</v>
          </cell>
          <cell r="Q1772">
            <v>399</v>
          </cell>
        </row>
        <row r="1773">
          <cell r="B1773" t="str">
            <v>30714072908</v>
          </cell>
          <cell r="C1773" t="str">
            <v>30714</v>
          </cell>
          <cell r="D1773">
            <v>2908</v>
          </cell>
          <cell r="E1773">
            <v>107922</v>
          </cell>
          <cell r="F1773">
            <v>20607</v>
          </cell>
          <cell r="G1773">
            <v>20607</v>
          </cell>
          <cell r="H1773">
            <v>15607</v>
          </cell>
          <cell r="I1773">
            <v>15607</v>
          </cell>
          <cell r="J1773">
            <v>10607</v>
          </cell>
          <cell r="K1773">
            <v>10607</v>
          </cell>
          <cell r="L1773">
            <v>10607</v>
          </cell>
          <cell r="M1773">
            <v>1249</v>
          </cell>
          <cell r="N1773">
            <v>607</v>
          </cell>
          <cell r="O1773">
            <v>607</v>
          </cell>
          <cell r="P1773">
            <v>607</v>
          </cell>
          <cell r="Q1773">
            <v>603</v>
          </cell>
        </row>
        <row r="1774">
          <cell r="B1774" t="str">
            <v>30714073302</v>
          </cell>
          <cell r="C1774" t="str">
            <v>30714</v>
          </cell>
          <cell r="D1774">
            <v>3302</v>
          </cell>
          <cell r="E1774">
            <v>1001700</v>
          </cell>
          <cell r="F1774">
            <v>83475</v>
          </cell>
          <cell r="G1774">
            <v>83475</v>
          </cell>
          <cell r="H1774">
            <v>83475</v>
          </cell>
          <cell r="I1774">
            <v>83475</v>
          </cell>
          <cell r="J1774">
            <v>83475</v>
          </cell>
          <cell r="K1774">
            <v>83475</v>
          </cell>
          <cell r="L1774">
            <v>83475</v>
          </cell>
          <cell r="M1774">
            <v>83475</v>
          </cell>
          <cell r="N1774">
            <v>83475</v>
          </cell>
          <cell r="O1774">
            <v>83475</v>
          </cell>
          <cell r="P1774">
            <v>83475</v>
          </cell>
          <cell r="Q1774">
            <v>83475</v>
          </cell>
        </row>
        <row r="1775">
          <cell r="B1775" t="str">
            <v>30714073401</v>
          </cell>
          <cell r="C1775" t="str">
            <v>30714</v>
          </cell>
          <cell r="D1775">
            <v>3401</v>
          </cell>
          <cell r="E1775">
            <v>60400</v>
          </cell>
          <cell r="F1775">
            <v>0</v>
          </cell>
          <cell r="G1775">
            <v>30400</v>
          </cell>
          <cell r="H1775">
            <v>0</v>
          </cell>
          <cell r="I1775">
            <v>30000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</row>
        <row r="1776">
          <cell r="B1776" t="str">
            <v>30714073411</v>
          </cell>
          <cell r="C1776" t="str">
            <v>30714</v>
          </cell>
          <cell r="D1776">
            <v>3411</v>
          </cell>
          <cell r="E1776">
            <v>60000</v>
          </cell>
          <cell r="F1776">
            <v>0</v>
          </cell>
          <cell r="G1776">
            <v>30000</v>
          </cell>
          <cell r="H1776">
            <v>0</v>
          </cell>
          <cell r="I1776">
            <v>30000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</row>
        <row r="1777">
          <cell r="B1777" t="str">
            <v>30714073419</v>
          </cell>
          <cell r="C1777" t="str">
            <v>30714</v>
          </cell>
          <cell r="D1777">
            <v>3419</v>
          </cell>
          <cell r="E1777">
            <v>134669</v>
          </cell>
          <cell r="F1777">
            <v>472</v>
          </cell>
          <cell r="G1777">
            <v>40472</v>
          </cell>
          <cell r="H1777">
            <v>10472</v>
          </cell>
          <cell r="I1777">
            <v>30472</v>
          </cell>
          <cell r="J1777">
            <v>30472</v>
          </cell>
          <cell r="K1777">
            <v>10472</v>
          </cell>
          <cell r="L1777">
            <v>9472</v>
          </cell>
          <cell r="M1777">
            <v>472</v>
          </cell>
          <cell r="N1777">
            <v>472</v>
          </cell>
          <cell r="O1777">
            <v>472</v>
          </cell>
          <cell r="P1777">
            <v>472</v>
          </cell>
          <cell r="Q1777">
            <v>477</v>
          </cell>
        </row>
        <row r="1778">
          <cell r="B1778" t="str">
            <v>30714073421</v>
          </cell>
          <cell r="C1778" t="str">
            <v>30714</v>
          </cell>
          <cell r="D1778">
            <v>3421</v>
          </cell>
          <cell r="E1778">
            <v>42000</v>
          </cell>
          <cell r="F1778">
            <v>0</v>
          </cell>
          <cell r="G1778">
            <v>10000</v>
          </cell>
          <cell r="H1778">
            <v>0</v>
          </cell>
          <cell r="I1778">
            <v>0</v>
          </cell>
          <cell r="J1778">
            <v>15000</v>
          </cell>
          <cell r="K1778">
            <v>0</v>
          </cell>
          <cell r="L1778">
            <v>0</v>
          </cell>
          <cell r="M1778">
            <v>10000</v>
          </cell>
          <cell r="N1778">
            <v>5000</v>
          </cell>
          <cell r="O1778">
            <v>0</v>
          </cell>
          <cell r="P1778">
            <v>2000</v>
          </cell>
          <cell r="Q1778">
            <v>0</v>
          </cell>
        </row>
        <row r="1779">
          <cell r="B1779" t="str">
            <v>30714073509</v>
          </cell>
          <cell r="C1779" t="str">
            <v>30714</v>
          </cell>
          <cell r="D1779">
            <v>3509</v>
          </cell>
          <cell r="E1779">
            <v>120000</v>
          </cell>
          <cell r="F1779">
            <v>20000</v>
          </cell>
          <cell r="G1779">
            <v>30000</v>
          </cell>
          <cell r="H1779">
            <v>20000</v>
          </cell>
          <cell r="I1779">
            <v>20000</v>
          </cell>
          <cell r="J1779">
            <v>10000</v>
          </cell>
          <cell r="K1779">
            <v>20000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</row>
        <row r="1780">
          <cell r="B1780" t="str">
            <v>30715071302</v>
          </cell>
          <cell r="C1780" t="str">
            <v>30715</v>
          </cell>
          <cell r="D1780">
            <v>1302</v>
          </cell>
          <cell r="E1780">
            <v>35000</v>
          </cell>
          <cell r="F1780">
            <v>2916</v>
          </cell>
          <cell r="G1780">
            <v>2916</v>
          </cell>
          <cell r="H1780">
            <v>2916</v>
          </cell>
          <cell r="I1780">
            <v>2916</v>
          </cell>
          <cell r="J1780">
            <v>2916</v>
          </cell>
          <cell r="K1780">
            <v>2916</v>
          </cell>
          <cell r="L1780">
            <v>2916</v>
          </cell>
          <cell r="M1780">
            <v>2916</v>
          </cell>
          <cell r="N1780">
            <v>2916</v>
          </cell>
          <cell r="O1780">
            <v>2916</v>
          </cell>
          <cell r="P1780">
            <v>2916</v>
          </cell>
          <cell r="Q1780">
            <v>2924</v>
          </cell>
        </row>
        <row r="1781">
          <cell r="B1781" t="str">
            <v>30715071401</v>
          </cell>
          <cell r="C1781" t="str">
            <v>30715</v>
          </cell>
          <cell r="D1781">
            <v>1401</v>
          </cell>
          <cell r="E1781">
            <v>494860</v>
          </cell>
          <cell r="F1781">
            <v>61860</v>
          </cell>
          <cell r="G1781">
            <v>39000</v>
          </cell>
          <cell r="H1781">
            <v>39000</v>
          </cell>
          <cell r="I1781">
            <v>39000</v>
          </cell>
          <cell r="J1781">
            <v>39000</v>
          </cell>
          <cell r="K1781">
            <v>39000</v>
          </cell>
          <cell r="L1781">
            <v>39000</v>
          </cell>
          <cell r="M1781">
            <v>39000</v>
          </cell>
          <cell r="N1781">
            <v>39000</v>
          </cell>
          <cell r="O1781">
            <v>39000</v>
          </cell>
          <cell r="P1781">
            <v>41000</v>
          </cell>
          <cell r="Q1781">
            <v>41000</v>
          </cell>
        </row>
        <row r="1782">
          <cell r="B1782" t="str">
            <v>30715072202</v>
          </cell>
          <cell r="C1782" t="str">
            <v>30715</v>
          </cell>
          <cell r="D1782">
            <v>2202</v>
          </cell>
          <cell r="E1782">
            <v>82835</v>
          </cell>
          <cell r="F1782">
            <v>7152</v>
          </cell>
          <cell r="G1782">
            <v>7152</v>
          </cell>
          <cell r="H1782">
            <v>7152</v>
          </cell>
          <cell r="I1782">
            <v>7152</v>
          </cell>
          <cell r="J1782">
            <v>7152</v>
          </cell>
          <cell r="K1782">
            <v>7152</v>
          </cell>
          <cell r="L1782">
            <v>7152</v>
          </cell>
          <cell r="M1782">
            <v>7152</v>
          </cell>
          <cell r="N1782">
            <v>8152</v>
          </cell>
          <cell r="O1782">
            <v>7152</v>
          </cell>
          <cell r="P1782">
            <v>5152</v>
          </cell>
          <cell r="Q1782">
            <v>5163</v>
          </cell>
        </row>
        <row r="1783">
          <cell r="B1783" t="str">
            <v>30715072207</v>
          </cell>
          <cell r="C1783" t="str">
            <v>30715</v>
          </cell>
          <cell r="D1783">
            <v>2207</v>
          </cell>
          <cell r="E1783">
            <v>33252</v>
          </cell>
          <cell r="F1783">
            <v>2771</v>
          </cell>
          <cell r="G1783">
            <v>2771</v>
          </cell>
          <cell r="H1783">
            <v>2771</v>
          </cell>
          <cell r="I1783">
            <v>2771</v>
          </cell>
          <cell r="J1783">
            <v>2771</v>
          </cell>
          <cell r="K1783">
            <v>2771</v>
          </cell>
          <cell r="L1783">
            <v>2771</v>
          </cell>
          <cell r="M1783">
            <v>2771</v>
          </cell>
          <cell r="N1783">
            <v>2771</v>
          </cell>
          <cell r="O1783">
            <v>2771</v>
          </cell>
          <cell r="P1783">
            <v>2771</v>
          </cell>
          <cell r="Q1783">
            <v>2771</v>
          </cell>
        </row>
        <row r="1784">
          <cell r="B1784" t="str">
            <v>30715072310</v>
          </cell>
          <cell r="C1784" t="str">
            <v>30715</v>
          </cell>
          <cell r="D1784">
            <v>2310</v>
          </cell>
          <cell r="E1784">
            <v>148000</v>
          </cell>
          <cell r="F1784">
            <v>74000</v>
          </cell>
          <cell r="G1784">
            <v>0</v>
          </cell>
          <cell r="H1784">
            <v>0</v>
          </cell>
          <cell r="I1784">
            <v>0</v>
          </cell>
          <cell r="J1784">
            <v>74000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</row>
        <row r="1785">
          <cell r="B1785" t="str">
            <v>30715072401</v>
          </cell>
          <cell r="C1785" t="str">
            <v>30715</v>
          </cell>
          <cell r="D1785">
            <v>2401</v>
          </cell>
          <cell r="E1785">
            <v>5553710</v>
          </cell>
          <cell r="F1785">
            <v>613230</v>
          </cell>
          <cell r="G1785">
            <v>259850</v>
          </cell>
          <cell r="H1785">
            <v>748710</v>
          </cell>
          <cell r="I1785">
            <v>461740</v>
          </cell>
          <cell r="J1785">
            <v>1096360</v>
          </cell>
          <cell r="K1785">
            <v>333850</v>
          </cell>
          <cell r="L1785">
            <v>523830</v>
          </cell>
          <cell r="M1785">
            <v>349850</v>
          </cell>
          <cell r="N1785">
            <v>289850</v>
          </cell>
          <cell r="O1785">
            <v>333830</v>
          </cell>
          <cell r="P1785">
            <v>239850</v>
          </cell>
          <cell r="Q1785">
            <v>302760</v>
          </cell>
        </row>
        <row r="1786">
          <cell r="B1786" t="str">
            <v>30715072701</v>
          </cell>
          <cell r="C1786" t="str">
            <v>30715</v>
          </cell>
          <cell r="D1786">
            <v>2701</v>
          </cell>
          <cell r="E1786">
            <v>37900</v>
          </cell>
          <cell r="F1786">
            <v>3158</v>
          </cell>
          <cell r="G1786">
            <v>3158</v>
          </cell>
          <cell r="H1786">
            <v>3158</v>
          </cell>
          <cell r="I1786">
            <v>3158</v>
          </cell>
          <cell r="J1786">
            <v>3158</v>
          </cell>
          <cell r="K1786">
            <v>3158</v>
          </cell>
          <cell r="L1786">
            <v>3158</v>
          </cell>
          <cell r="M1786">
            <v>3158</v>
          </cell>
          <cell r="N1786">
            <v>3158</v>
          </cell>
          <cell r="O1786">
            <v>3158</v>
          </cell>
          <cell r="P1786">
            <v>3158</v>
          </cell>
          <cell r="Q1786">
            <v>3162</v>
          </cell>
        </row>
        <row r="1787">
          <cell r="B1787" t="str">
            <v>30715072702</v>
          </cell>
          <cell r="C1787" t="str">
            <v>30715</v>
          </cell>
          <cell r="D1787">
            <v>2702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</row>
        <row r="1788">
          <cell r="B1788" t="str">
            <v>30715072900</v>
          </cell>
          <cell r="C1788" t="str">
            <v>30715</v>
          </cell>
          <cell r="D1788">
            <v>2900</v>
          </cell>
          <cell r="E1788">
            <v>41400</v>
          </cell>
          <cell r="F1788">
            <v>3450</v>
          </cell>
          <cell r="G1788">
            <v>3450</v>
          </cell>
          <cell r="H1788">
            <v>3450</v>
          </cell>
          <cell r="I1788">
            <v>3450</v>
          </cell>
          <cell r="J1788">
            <v>3450</v>
          </cell>
          <cell r="K1788">
            <v>3450</v>
          </cell>
          <cell r="L1788">
            <v>3450</v>
          </cell>
          <cell r="M1788">
            <v>3450</v>
          </cell>
          <cell r="N1788">
            <v>3450</v>
          </cell>
          <cell r="O1788">
            <v>3450</v>
          </cell>
          <cell r="P1788">
            <v>3450</v>
          </cell>
          <cell r="Q1788">
            <v>3450</v>
          </cell>
        </row>
        <row r="1789">
          <cell r="B1789" t="str">
            <v>30715072907</v>
          </cell>
          <cell r="C1789" t="str">
            <v>30715</v>
          </cell>
          <cell r="D1789">
            <v>2907</v>
          </cell>
          <cell r="E1789">
            <v>3274450</v>
          </cell>
          <cell r="F1789">
            <v>598660</v>
          </cell>
          <cell r="G1789">
            <v>396140</v>
          </cell>
          <cell r="H1789">
            <v>850000</v>
          </cell>
          <cell r="I1789">
            <v>481700</v>
          </cell>
          <cell r="J1789">
            <v>160000</v>
          </cell>
          <cell r="K1789">
            <v>50000</v>
          </cell>
          <cell r="L1789">
            <v>308750</v>
          </cell>
          <cell r="M1789">
            <v>192200</v>
          </cell>
          <cell r="N1789">
            <v>237000</v>
          </cell>
          <cell r="O1789">
            <v>0</v>
          </cell>
          <cell r="P1789">
            <v>0</v>
          </cell>
          <cell r="Q1789">
            <v>0</v>
          </cell>
        </row>
        <row r="1790">
          <cell r="B1790" t="str">
            <v>30715072908</v>
          </cell>
          <cell r="C1790" t="str">
            <v>30715</v>
          </cell>
          <cell r="D1790">
            <v>2908</v>
          </cell>
          <cell r="E1790">
            <v>107100</v>
          </cell>
          <cell r="F1790">
            <v>17675</v>
          </cell>
          <cell r="G1790">
            <v>2675</v>
          </cell>
          <cell r="H1790">
            <v>12675</v>
          </cell>
          <cell r="I1790">
            <v>2675</v>
          </cell>
          <cell r="J1790">
            <v>12675</v>
          </cell>
          <cell r="K1790">
            <v>2675</v>
          </cell>
          <cell r="L1790">
            <v>12675</v>
          </cell>
          <cell r="M1790">
            <v>2675</v>
          </cell>
          <cell r="N1790">
            <v>12675</v>
          </cell>
          <cell r="O1790">
            <v>12675</v>
          </cell>
          <cell r="P1790">
            <v>12675</v>
          </cell>
          <cell r="Q1790">
            <v>2675</v>
          </cell>
        </row>
        <row r="1791">
          <cell r="B1791" t="str">
            <v>30715073101</v>
          </cell>
          <cell r="C1791" t="str">
            <v>30715</v>
          </cell>
          <cell r="D1791">
            <v>3101</v>
          </cell>
          <cell r="E1791">
            <v>144500</v>
          </cell>
          <cell r="F1791">
            <v>58916</v>
          </cell>
          <cell r="G1791">
            <v>7416</v>
          </cell>
          <cell r="H1791">
            <v>7416</v>
          </cell>
          <cell r="I1791">
            <v>11416</v>
          </cell>
          <cell r="J1791">
            <v>7416</v>
          </cell>
          <cell r="K1791">
            <v>7416</v>
          </cell>
          <cell r="L1791">
            <v>11416</v>
          </cell>
          <cell r="M1791">
            <v>7416</v>
          </cell>
          <cell r="N1791">
            <v>7416</v>
          </cell>
          <cell r="O1791">
            <v>11416</v>
          </cell>
          <cell r="P1791">
            <v>3416</v>
          </cell>
          <cell r="Q1791">
            <v>3424</v>
          </cell>
        </row>
        <row r="1792">
          <cell r="B1792" t="str">
            <v>30715073102</v>
          </cell>
          <cell r="C1792" t="str">
            <v>30715</v>
          </cell>
          <cell r="D1792">
            <v>3102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0</v>
          </cell>
        </row>
        <row r="1793">
          <cell r="B1793" t="str">
            <v>30715073103</v>
          </cell>
          <cell r="C1793" t="str">
            <v>30715</v>
          </cell>
          <cell r="D1793">
            <v>3103</v>
          </cell>
          <cell r="E1793">
            <v>52100</v>
          </cell>
          <cell r="F1793">
            <v>52100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0</v>
          </cell>
        </row>
        <row r="1794">
          <cell r="B1794" t="str">
            <v>30715073111</v>
          </cell>
          <cell r="C1794" t="str">
            <v>30715</v>
          </cell>
          <cell r="D1794">
            <v>3111</v>
          </cell>
          <cell r="E1794">
            <v>181670</v>
          </cell>
          <cell r="F1794">
            <v>35000</v>
          </cell>
          <cell r="G1794">
            <v>30700</v>
          </cell>
          <cell r="H1794">
            <v>10000</v>
          </cell>
          <cell r="I1794">
            <v>43000</v>
          </cell>
          <cell r="J1794">
            <v>0</v>
          </cell>
          <cell r="K1794">
            <v>13000</v>
          </cell>
          <cell r="L1794">
            <v>10700</v>
          </cell>
          <cell r="M1794">
            <v>19270</v>
          </cell>
          <cell r="N1794">
            <v>10000</v>
          </cell>
          <cell r="O1794">
            <v>10000</v>
          </cell>
          <cell r="P1794">
            <v>0</v>
          </cell>
          <cell r="Q1794">
            <v>0</v>
          </cell>
        </row>
        <row r="1795">
          <cell r="B1795" t="str">
            <v>30715073302</v>
          </cell>
          <cell r="C1795" t="str">
            <v>30715</v>
          </cell>
          <cell r="D1795">
            <v>3302</v>
          </cell>
          <cell r="E1795">
            <v>80310</v>
          </cell>
          <cell r="F1795">
            <v>6692</v>
          </cell>
          <cell r="G1795">
            <v>6692</v>
          </cell>
          <cell r="H1795">
            <v>6692</v>
          </cell>
          <cell r="I1795">
            <v>6692</v>
          </cell>
          <cell r="J1795">
            <v>6692</v>
          </cell>
          <cell r="K1795">
            <v>6692</v>
          </cell>
          <cell r="L1795">
            <v>6692</v>
          </cell>
          <cell r="M1795">
            <v>6692</v>
          </cell>
          <cell r="N1795">
            <v>6692</v>
          </cell>
          <cell r="O1795">
            <v>6692</v>
          </cell>
          <cell r="P1795">
            <v>6692</v>
          </cell>
          <cell r="Q1795">
            <v>6698</v>
          </cell>
        </row>
        <row r="1796">
          <cell r="B1796" t="str">
            <v>30715073402</v>
          </cell>
          <cell r="C1796" t="str">
            <v>30715</v>
          </cell>
          <cell r="D1796">
            <v>3402</v>
          </cell>
          <cell r="E1796">
            <v>36000</v>
          </cell>
          <cell r="F1796">
            <v>36000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</row>
        <row r="1797">
          <cell r="B1797" t="str">
            <v>30716072202</v>
          </cell>
          <cell r="C1797" t="str">
            <v>30716</v>
          </cell>
          <cell r="D1797">
            <v>2202</v>
          </cell>
          <cell r="E1797">
            <v>150500</v>
          </cell>
          <cell r="F1797">
            <v>12542</v>
          </cell>
          <cell r="G1797">
            <v>12542</v>
          </cell>
          <cell r="H1797">
            <v>12542</v>
          </cell>
          <cell r="I1797">
            <v>12542</v>
          </cell>
          <cell r="J1797">
            <v>12542</v>
          </cell>
          <cell r="K1797">
            <v>12542</v>
          </cell>
          <cell r="L1797">
            <v>12542</v>
          </cell>
          <cell r="M1797">
            <v>12542</v>
          </cell>
          <cell r="N1797">
            <v>12542</v>
          </cell>
          <cell r="O1797">
            <v>12542</v>
          </cell>
          <cell r="P1797">
            <v>12542</v>
          </cell>
          <cell r="Q1797">
            <v>12538</v>
          </cell>
        </row>
        <row r="1798">
          <cell r="B1798" t="str">
            <v>30716072207</v>
          </cell>
          <cell r="C1798" t="str">
            <v>30716</v>
          </cell>
          <cell r="D1798">
            <v>2207</v>
          </cell>
          <cell r="E1798">
            <v>27157</v>
          </cell>
          <cell r="F1798">
            <v>2263</v>
          </cell>
          <cell r="G1798">
            <v>2263</v>
          </cell>
          <cell r="H1798">
            <v>2263</v>
          </cell>
          <cell r="I1798">
            <v>2263</v>
          </cell>
          <cell r="J1798">
            <v>2263</v>
          </cell>
          <cell r="K1798">
            <v>2263</v>
          </cell>
          <cell r="L1798">
            <v>2263</v>
          </cell>
          <cell r="M1798">
            <v>2263</v>
          </cell>
          <cell r="N1798">
            <v>2263</v>
          </cell>
          <cell r="O1798">
            <v>2263</v>
          </cell>
          <cell r="P1798">
            <v>2263</v>
          </cell>
          <cell r="Q1798">
            <v>2264</v>
          </cell>
        </row>
        <row r="1799">
          <cell r="B1799" t="str">
            <v>30716072701</v>
          </cell>
          <cell r="C1799" t="str">
            <v>30716</v>
          </cell>
          <cell r="D1799">
            <v>2701</v>
          </cell>
          <cell r="E1799">
            <v>9500</v>
          </cell>
          <cell r="F1799">
            <v>792</v>
          </cell>
          <cell r="G1799">
            <v>792</v>
          </cell>
          <cell r="H1799">
            <v>792</v>
          </cell>
          <cell r="I1799">
            <v>792</v>
          </cell>
          <cell r="J1799">
            <v>792</v>
          </cell>
          <cell r="K1799">
            <v>792</v>
          </cell>
          <cell r="L1799">
            <v>792</v>
          </cell>
          <cell r="M1799">
            <v>792</v>
          </cell>
          <cell r="N1799">
            <v>792</v>
          </cell>
          <cell r="O1799">
            <v>792</v>
          </cell>
          <cell r="P1799">
            <v>792</v>
          </cell>
          <cell r="Q1799">
            <v>788</v>
          </cell>
        </row>
        <row r="1800">
          <cell r="B1800" t="str">
            <v>30716072702</v>
          </cell>
          <cell r="C1800" t="str">
            <v>30716</v>
          </cell>
          <cell r="D1800">
            <v>2702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</row>
        <row r="1801">
          <cell r="B1801" t="str">
            <v>30716072900</v>
          </cell>
          <cell r="C1801" t="str">
            <v>30716</v>
          </cell>
          <cell r="D1801">
            <v>2900</v>
          </cell>
          <cell r="E1801">
            <v>9500</v>
          </cell>
          <cell r="F1801">
            <v>791</v>
          </cell>
          <cell r="G1801">
            <v>791</v>
          </cell>
          <cell r="H1801">
            <v>791</v>
          </cell>
          <cell r="I1801">
            <v>791</v>
          </cell>
          <cell r="J1801">
            <v>791</v>
          </cell>
          <cell r="K1801">
            <v>791</v>
          </cell>
          <cell r="L1801">
            <v>791</v>
          </cell>
          <cell r="M1801">
            <v>791</v>
          </cell>
          <cell r="N1801">
            <v>791</v>
          </cell>
          <cell r="O1801">
            <v>791</v>
          </cell>
          <cell r="P1801">
            <v>791</v>
          </cell>
          <cell r="Q1801">
            <v>799</v>
          </cell>
        </row>
        <row r="1802">
          <cell r="B1802" t="str">
            <v>30716072907</v>
          </cell>
          <cell r="C1802" t="str">
            <v>30716</v>
          </cell>
          <cell r="D1802">
            <v>2907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</row>
        <row r="1803">
          <cell r="B1803" t="str">
            <v>30716072908</v>
          </cell>
          <cell r="C1803" t="str">
            <v>30716</v>
          </cell>
          <cell r="D1803">
            <v>2908</v>
          </cell>
          <cell r="E1803">
            <v>5600</v>
          </cell>
          <cell r="F1803">
            <v>467</v>
          </cell>
          <cell r="G1803">
            <v>467</v>
          </cell>
          <cell r="H1803">
            <v>467</v>
          </cell>
          <cell r="I1803">
            <v>467</v>
          </cell>
          <cell r="J1803">
            <v>467</v>
          </cell>
          <cell r="K1803">
            <v>467</v>
          </cell>
          <cell r="L1803">
            <v>467</v>
          </cell>
          <cell r="M1803">
            <v>467</v>
          </cell>
          <cell r="N1803">
            <v>467</v>
          </cell>
          <cell r="O1803">
            <v>467</v>
          </cell>
          <cell r="P1803">
            <v>467</v>
          </cell>
          <cell r="Q1803">
            <v>463</v>
          </cell>
        </row>
        <row r="1804">
          <cell r="B1804" t="str">
            <v>30716073101</v>
          </cell>
          <cell r="C1804" t="str">
            <v>30716</v>
          </cell>
          <cell r="D1804">
            <v>3101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0</v>
          </cell>
        </row>
        <row r="1805">
          <cell r="B1805" t="str">
            <v>30716073110</v>
          </cell>
          <cell r="C1805" t="str">
            <v>30716</v>
          </cell>
          <cell r="D1805">
            <v>3110</v>
          </cell>
          <cell r="E1805">
            <v>6570</v>
          </cell>
          <cell r="F1805">
            <v>548</v>
          </cell>
          <cell r="G1805">
            <v>548</v>
          </cell>
          <cell r="H1805">
            <v>548</v>
          </cell>
          <cell r="I1805">
            <v>548</v>
          </cell>
          <cell r="J1805">
            <v>548</v>
          </cell>
          <cell r="K1805">
            <v>548</v>
          </cell>
          <cell r="L1805">
            <v>548</v>
          </cell>
          <cell r="M1805">
            <v>548</v>
          </cell>
          <cell r="N1805">
            <v>548</v>
          </cell>
          <cell r="O1805">
            <v>548</v>
          </cell>
          <cell r="P1805">
            <v>548</v>
          </cell>
          <cell r="Q1805">
            <v>542</v>
          </cell>
        </row>
        <row r="1806">
          <cell r="B1806" t="str">
            <v>30716073111</v>
          </cell>
          <cell r="C1806" t="str">
            <v>30716</v>
          </cell>
          <cell r="D1806">
            <v>3111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</row>
        <row r="1807">
          <cell r="B1807" t="str">
            <v>30716073302</v>
          </cell>
          <cell r="C1807" t="str">
            <v>30716</v>
          </cell>
          <cell r="D1807">
            <v>3302</v>
          </cell>
          <cell r="E1807">
            <v>24440</v>
          </cell>
          <cell r="F1807">
            <v>2037</v>
          </cell>
          <cell r="G1807">
            <v>2037</v>
          </cell>
          <cell r="H1807">
            <v>2037</v>
          </cell>
          <cell r="I1807">
            <v>2037</v>
          </cell>
          <cell r="J1807">
            <v>2037</v>
          </cell>
          <cell r="K1807">
            <v>2037</v>
          </cell>
          <cell r="L1807">
            <v>2037</v>
          </cell>
          <cell r="M1807">
            <v>2037</v>
          </cell>
          <cell r="N1807">
            <v>2037</v>
          </cell>
          <cell r="O1807">
            <v>2037</v>
          </cell>
          <cell r="P1807">
            <v>2037</v>
          </cell>
          <cell r="Q1807">
            <v>2033</v>
          </cell>
        </row>
        <row r="1808">
          <cell r="B1808" t="str">
            <v>30717072202</v>
          </cell>
          <cell r="C1808" t="str">
            <v>30717</v>
          </cell>
          <cell r="D1808">
            <v>2202</v>
          </cell>
          <cell r="E1808">
            <v>97627</v>
          </cell>
          <cell r="F1808">
            <v>8136</v>
          </cell>
          <cell r="G1808">
            <v>8136</v>
          </cell>
          <cell r="H1808">
            <v>8136</v>
          </cell>
          <cell r="I1808">
            <v>8136</v>
          </cell>
          <cell r="J1808">
            <v>8136</v>
          </cell>
          <cell r="K1808">
            <v>8136</v>
          </cell>
          <cell r="L1808">
            <v>8136</v>
          </cell>
          <cell r="M1808">
            <v>8136</v>
          </cell>
          <cell r="N1808">
            <v>8136</v>
          </cell>
          <cell r="O1808">
            <v>8136</v>
          </cell>
          <cell r="P1808">
            <v>8136</v>
          </cell>
          <cell r="Q1808">
            <v>8131</v>
          </cell>
        </row>
        <row r="1809">
          <cell r="B1809" t="str">
            <v>30717072701</v>
          </cell>
          <cell r="C1809" t="str">
            <v>30717</v>
          </cell>
          <cell r="D1809">
            <v>2701</v>
          </cell>
          <cell r="E1809">
            <v>19000</v>
          </cell>
          <cell r="F1809">
            <v>1583</v>
          </cell>
          <cell r="G1809">
            <v>1583</v>
          </cell>
          <cell r="H1809">
            <v>1583</v>
          </cell>
          <cell r="I1809">
            <v>1583</v>
          </cell>
          <cell r="J1809">
            <v>1583</v>
          </cell>
          <cell r="K1809">
            <v>1583</v>
          </cell>
          <cell r="L1809">
            <v>1583</v>
          </cell>
          <cell r="M1809">
            <v>1583</v>
          </cell>
          <cell r="N1809">
            <v>1583</v>
          </cell>
          <cell r="O1809">
            <v>1583</v>
          </cell>
          <cell r="P1809">
            <v>1583</v>
          </cell>
          <cell r="Q1809">
            <v>1587</v>
          </cell>
        </row>
        <row r="1810">
          <cell r="B1810" t="str">
            <v>30717072702</v>
          </cell>
          <cell r="C1810" t="str">
            <v>30717</v>
          </cell>
          <cell r="D1810">
            <v>2702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</row>
        <row r="1811">
          <cell r="B1811" t="str">
            <v>30717072900</v>
          </cell>
          <cell r="C1811" t="str">
            <v>30717</v>
          </cell>
          <cell r="D1811">
            <v>2900</v>
          </cell>
          <cell r="E1811">
            <v>6200</v>
          </cell>
          <cell r="F1811">
            <v>516</v>
          </cell>
          <cell r="G1811">
            <v>516</v>
          </cell>
          <cell r="H1811">
            <v>516</v>
          </cell>
          <cell r="I1811">
            <v>516</v>
          </cell>
          <cell r="J1811">
            <v>516</v>
          </cell>
          <cell r="K1811">
            <v>516</v>
          </cell>
          <cell r="L1811">
            <v>516</v>
          </cell>
          <cell r="M1811">
            <v>516</v>
          </cell>
          <cell r="N1811">
            <v>516</v>
          </cell>
          <cell r="O1811">
            <v>516</v>
          </cell>
          <cell r="P1811">
            <v>516</v>
          </cell>
          <cell r="Q1811">
            <v>524</v>
          </cell>
        </row>
        <row r="1812">
          <cell r="B1812" t="str">
            <v>30717072907</v>
          </cell>
          <cell r="C1812" t="str">
            <v>30717</v>
          </cell>
          <cell r="D1812">
            <v>2907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</row>
        <row r="1813">
          <cell r="B1813" t="str">
            <v>30717072908</v>
          </cell>
          <cell r="C1813" t="str">
            <v>30717</v>
          </cell>
          <cell r="D1813">
            <v>2908</v>
          </cell>
          <cell r="E1813">
            <v>3700</v>
          </cell>
          <cell r="F1813">
            <v>308</v>
          </cell>
          <cell r="G1813">
            <v>308</v>
          </cell>
          <cell r="H1813">
            <v>308</v>
          </cell>
          <cell r="I1813">
            <v>308</v>
          </cell>
          <cell r="J1813">
            <v>308</v>
          </cell>
          <cell r="K1813">
            <v>308</v>
          </cell>
          <cell r="L1813">
            <v>308</v>
          </cell>
          <cell r="M1813">
            <v>308</v>
          </cell>
          <cell r="N1813">
            <v>308</v>
          </cell>
          <cell r="O1813">
            <v>308</v>
          </cell>
          <cell r="P1813">
            <v>308</v>
          </cell>
          <cell r="Q1813">
            <v>312</v>
          </cell>
        </row>
        <row r="1814">
          <cell r="B1814" t="str">
            <v>30717073111</v>
          </cell>
          <cell r="C1814" t="str">
            <v>30717</v>
          </cell>
          <cell r="D1814">
            <v>3111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</row>
        <row r="1815">
          <cell r="B1815" t="str">
            <v>30717073302</v>
          </cell>
          <cell r="C1815" t="str">
            <v>30717</v>
          </cell>
          <cell r="D1815">
            <v>3302</v>
          </cell>
          <cell r="E1815">
            <v>45280</v>
          </cell>
          <cell r="F1815">
            <v>3773</v>
          </cell>
          <cell r="G1815">
            <v>3773</v>
          </cell>
          <cell r="H1815">
            <v>3773</v>
          </cell>
          <cell r="I1815">
            <v>3773</v>
          </cell>
          <cell r="J1815">
            <v>3773</v>
          </cell>
          <cell r="K1815">
            <v>3773</v>
          </cell>
          <cell r="L1815">
            <v>3773</v>
          </cell>
          <cell r="M1815">
            <v>3773</v>
          </cell>
          <cell r="N1815">
            <v>3773</v>
          </cell>
          <cell r="O1815">
            <v>3773</v>
          </cell>
          <cell r="P1815">
            <v>3773</v>
          </cell>
          <cell r="Q1815">
            <v>3777</v>
          </cell>
        </row>
        <row r="1816">
          <cell r="B1816" t="str">
            <v>30800081302</v>
          </cell>
          <cell r="C1816" t="str">
            <v>30800</v>
          </cell>
          <cell r="D1816">
            <v>1302</v>
          </cell>
          <cell r="E1816">
            <v>267200</v>
          </cell>
          <cell r="F1816">
            <v>22267</v>
          </cell>
          <cell r="G1816">
            <v>22267</v>
          </cell>
          <cell r="H1816">
            <v>22267</v>
          </cell>
          <cell r="I1816">
            <v>22267</v>
          </cell>
          <cell r="J1816">
            <v>22267</v>
          </cell>
          <cell r="K1816">
            <v>22267</v>
          </cell>
          <cell r="L1816">
            <v>22267</v>
          </cell>
          <cell r="M1816">
            <v>22267</v>
          </cell>
          <cell r="N1816">
            <v>22267</v>
          </cell>
          <cell r="O1816">
            <v>22267</v>
          </cell>
          <cell r="P1816">
            <v>22267</v>
          </cell>
          <cell r="Q1816">
            <v>22263</v>
          </cell>
        </row>
        <row r="1817">
          <cell r="B1817" t="str">
            <v>30800082103</v>
          </cell>
          <cell r="C1817" t="str">
            <v>30800</v>
          </cell>
          <cell r="D1817">
            <v>2103</v>
          </cell>
          <cell r="E1817">
            <v>168300</v>
          </cell>
          <cell r="F1817">
            <v>14025</v>
          </cell>
          <cell r="G1817">
            <v>14025</v>
          </cell>
          <cell r="H1817">
            <v>14025</v>
          </cell>
          <cell r="I1817">
            <v>14025</v>
          </cell>
          <cell r="J1817">
            <v>14025</v>
          </cell>
          <cell r="K1817">
            <v>14025</v>
          </cell>
          <cell r="L1817">
            <v>14025</v>
          </cell>
          <cell r="M1817">
            <v>14025</v>
          </cell>
          <cell r="N1817">
            <v>14025</v>
          </cell>
          <cell r="O1817">
            <v>14025</v>
          </cell>
          <cell r="P1817">
            <v>14025</v>
          </cell>
          <cell r="Q1817">
            <v>14025</v>
          </cell>
        </row>
        <row r="1818">
          <cell r="B1818" t="str">
            <v>30800082201</v>
          </cell>
          <cell r="C1818" t="str">
            <v>30800</v>
          </cell>
          <cell r="D1818">
            <v>2201</v>
          </cell>
          <cell r="E1818">
            <v>5400</v>
          </cell>
          <cell r="F1818">
            <v>450</v>
          </cell>
          <cell r="G1818">
            <v>450</v>
          </cell>
          <cell r="H1818">
            <v>450</v>
          </cell>
          <cell r="I1818">
            <v>450</v>
          </cell>
          <cell r="J1818">
            <v>450</v>
          </cell>
          <cell r="K1818">
            <v>450</v>
          </cell>
          <cell r="L1818">
            <v>450</v>
          </cell>
          <cell r="M1818">
            <v>450</v>
          </cell>
          <cell r="N1818">
            <v>450</v>
          </cell>
          <cell r="O1818">
            <v>450</v>
          </cell>
          <cell r="P1818">
            <v>450</v>
          </cell>
          <cell r="Q1818">
            <v>450</v>
          </cell>
        </row>
        <row r="1819">
          <cell r="B1819" t="str">
            <v>30800082202</v>
          </cell>
          <cell r="C1819" t="str">
            <v>30800</v>
          </cell>
          <cell r="D1819">
            <v>2202</v>
          </cell>
          <cell r="E1819">
            <v>1051035</v>
          </cell>
          <cell r="F1819">
            <v>87586</v>
          </cell>
          <cell r="G1819">
            <v>87586</v>
          </cell>
          <cell r="H1819">
            <v>87586</v>
          </cell>
          <cell r="I1819">
            <v>87586</v>
          </cell>
          <cell r="J1819">
            <v>87586</v>
          </cell>
          <cell r="K1819">
            <v>87586</v>
          </cell>
          <cell r="L1819">
            <v>87586</v>
          </cell>
          <cell r="M1819">
            <v>87586</v>
          </cell>
          <cell r="N1819">
            <v>87586</v>
          </cell>
          <cell r="O1819">
            <v>87586</v>
          </cell>
          <cell r="P1819">
            <v>87586</v>
          </cell>
          <cell r="Q1819">
            <v>87589</v>
          </cell>
        </row>
        <row r="1820">
          <cell r="B1820" t="str">
            <v>30800082207</v>
          </cell>
          <cell r="C1820" t="str">
            <v>30800</v>
          </cell>
          <cell r="D1820">
            <v>2207</v>
          </cell>
          <cell r="E1820">
            <v>318683</v>
          </cell>
          <cell r="F1820">
            <v>26557</v>
          </cell>
          <cell r="G1820">
            <v>26557</v>
          </cell>
          <cell r="H1820">
            <v>26557</v>
          </cell>
          <cell r="I1820">
            <v>26557</v>
          </cell>
          <cell r="J1820">
            <v>26557</v>
          </cell>
          <cell r="K1820">
            <v>26557</v>
          </cell>
          <cell r="L1820">
            <v>26557</v>
          </cell>
          <cell r="M1820">
            <v>26557</v>
          </cell>
          <cell r="N1820">
            <v>26557</v>
          </cell>
          <cell r="O1820">
            <v>26557</v>
          </cell>
          <cell r="P1820">
            <v>26557</v>
          </cell>
          <cell r="Q1820">
            <v>26556</v>
          </cell>
        </row>
        <row r="1821">
          <cell r="B1821" t="str">
            <v>30800082208</v>
          </cell>
          <cell r="C1821" t="str">
            <v>30800</v>
          </cell>
          <cell r="D1821">
            <v>2208</v>
          </cell>
          <cell r="E1821">
            <v>22077</v>
          </cell>
          <cell r="F1821">
            <v>1840</v>
          </cell>
          <cell r="G1821">
            <v>1840</v>
          </cell>
          <cell r="H1821">
            <v>1840</v>
          </cell>
          <cell r="I1821">
            <v>1840</v>
          </cell>
          <cell r="J1821">
            <v>1840</v>
          </cell>
          <cell r="K1821">
            <v>1840</v>
          </cell>
          <cell r="L1821">
            <v>1840</v>
          </cell>
          <cell r="M1821">
            <v>1840</v>
          </cell>
          <cell r="N1821">
            <v>1840</v>
          </cell>
          <cell r="O1821">
            <v>1840</v>
          </cell>
          <cell r="P1821">
            <v>1840</v>
          </cell>
          <cell r="Q1821">
            <v>1837</v>
          </cell>
        </row>
        <row r="1822">
          <cell r="B1822" t="str">
            <v>30800082306</v>
          </cell>
          <cell r="C1822" t="str">
            <v>30800</v>
          </cell>
          <cell r="D1822">
            <v>2306</v>
          </cell>
          <cell r="E1822">
            <v>58900</v>
          </cell>
          <cell r="F1822">
            <v>4908</v>
          </cell>
          <cell r="G1822">
            <v>4908</v>
          </cell>
          <cell r="H1822">
            <v>4908</v>
          </cell>
          <cell r="I1822">
            <v>4908</v>
          </cell>
          <cell r="J1822">
            <v>4908</v>
          </cell>
          <cell r="K1822">
            <v>4908</v>
          </cell>
          <cell r="L1822">
            <v>4908</v>
          </cell>
          <cell r="M1822">
            <v>4908</v>
          </cell>
          <cell r="N1822">
            <v>4908</v>
          </cell>
          <cell r="O1822">
            <v>4908</v>
          </cell>
          <cell r="P1822">
            <v>4908</v>
          </cell>
          <cell r="Q1822">
            <v>4912</v>
          </cell>
        </row>
        <row r="1823">
          <cell r="B1823" t="str">
            <v>30800082405</v>
          </cell>
          <cell r="C1823" t="str">
            <v>30800</v>
          </cell>
          <cell r="D1823">
            <v>2405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</row>
        <row r="1824">
          <cell r="B1824" t="str">
            <v>30800082701</v>
          </cell>
          <cell r="C1824" t="str">
            <v>30800</v>
          </cell>
          <cell r="D1824">
            <v>2701</v>
          </cell>
          <cell r="E1824">
            <v>125000</v>
          </cell>
          <cell r="F1824">
            <v>10417</v>
          </cell>
          <cell r="G1824">
            <v>10417</v>
          </cell>
          <cell r="H1824">
            <v>10417</v>
          </cell>
          <cell r="I1824">
            <v>10417</v>
          </cell>
          <cell r="J1824">
            <v>10417</v>
          </cell>
          <cell r="K1824">
            <v>10417</v>
          </cell>
          <cell r="L1824">
            <v>10417</v>
          </cell>
          <cell r="M1824">
            <v>10417</v>
          </cell>
          <cell r="N1824">
            <v>10417</v>
          </cell>
          <cell r="O1824">
            <v>10417</v>
          </cell>
          <cell r="P1824">
            <v>10417</v>
          </cell>
          <cell r="Q1824">
            <v>10413</v>
          </cell>
        </row>
        <row r="1825">
          <cell r="B1825" t="str">
            <v>30800082702</v>
          </cell>
          <cell r="C1825" t="str">
            <v>30800</v>
          </cell>
          <cell r="D1825">
            <v>2702</v>
          </cell>
          <cell r="E1825">
            <v>32300</v>
          </cell>
          <cell r="F1825">
            <v>2692</v>
          </cell>
          <cell r="G1825">
            <v>2692</v>
          </cell>
          <cell r="H1825">
            <v>2692</v>
          </cell>
          <cell r="I1825">
            <v>2692</v>
          </cell>
          <cell r="J1825">
            <v>2692</v>
          </cell>
          <cell r="K1825">
            <v>2692</v>
          </cell>
          <cell r="L1825">
            <v>2692</v>
          </cell>
          <cell r="M1825">
            <v>2692</v>
          </cell>
          <cell r="N1825">
            <v>2692</v>
          </cell>
          <cell r="O1825">
            <v>2692</v>
          </cell>
          <cell r="P1825">
            <v>2692</v>
          </cell>
          <cell r="Q1825">
            <v>2688</v>
          </cell>
        </row>
        <row r="1826">
          <cell r="B1826" t="str">
            <v>30800082705</v>
          </cell>
          <cell r="C1826" t="str">
            <v>30800</v>
          </cell>
          <cell r="D1826">
            <v>2705</v>
          </cell>
          <cell r="E1826">
            <v>19200</v>
          </cell>
          <cell r="F1826">
            <v>1600</v>
          </cell>
          <cell r="G1826">
            <v>1600</v>
          </cell>
          <cell r="H1826">
            <v>1600</v>
          </cell>
          <cell r="I1826">
            <v>1600</v>
          </cell>
          <cell r="J1826">
            <v>1600</v>
          </cell>
          <cell r="K1826">
            <v>1600</v>
          </cell>
          <cell r="L1826">
            <v>1600</v>
          </cell>
          <cell r="M1826">
            <v>1600</v>
          </cell>
          <cell r="N1826">
            <v>1600</v>
          </cell>
          <cell r="O1826">
            <v>1600</v>
          </cell>
          <cell r="P1826">
            <v>1600</v>
          </cell>
          <cell r="Q1826">
            <v>1600</v>
          </cell>
        </row>
        <row r="1827">
          <cell r="B1827" t="str">
            <v>30800082708</v>
          </cell>
          <cell r="C1827" t="str">
            <v>30800</v>
          </cell>
          <cell r="D1827">
            <v>2708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</row>
        <row r="1828">
          <cell r="B1828" t="str">
            <v>30800082800</v>
          </cell>
          <cell r="C1828" t="str">
            <v>30800</v>
          </cell>
          <cell r="D1828">
            <v>2800</v>
          </cell>
          <cell r="E1828">
            <v>673300</v>
          </cell>
          <cell r="F1828">
            <v>56108</v>
          </cell>
          <cell r="G1828">
            <v>56108</v>
          </cell>
          <cell r="H1828">
            <v>56108</v>
          </cell>
          <cell r="I1828">
            <v>56108</v>
          </cell>
          <cell r="J1828">
            <v>56108</v>
          </cell>
          <cell r="K1828">
            <v>56108</v>
          </cell>
          <cell r="L1828">
            <v>56108</v>
          </cell>
          <cell r="M1828">
            <v>56108</v>
          </cell>
          <cell r="N1828">
            <v>56108</v>
          </cell>
          <cell r="O1828">
            <v>56108</v>
          </cell>
          <cell r="P1828">
            <v>56108</v>
          </cell>
          <cell r="Q1828">
            <v>56112</v>
          </cell>
        </row>
        <row r="1829">
          <cell r="B1829" t="str">
            <v>30800082900</v>
          </cell>
          <cell r="C1829" t="str">
            <v>30800</v>
          </cell>
          <cell r="D1829">
            <v>2900</v>
          </cell>
          <cell r="E1829">
            <v>570400</v>
          </cell>
          <cell r="F1829">
            <v>47533</v>
          </cell>
          <cell r="G1829">
            <v>47533</v>
          </cell>
          <cell r="H1829">
            <v>47533</v>
          </cell>
          <cell r="I1829">
            <v>47533</v>
          </cell>
          <cell r="J1829">
            <v>47533</v>
          </cell>
          <cell r="K1829">
            <v>47533</v>
          </cell>
          <cell r="L1829">
            <v>47533</v>
          </cell>
          <cell r="M1829">
            <v>47533</v>
          </cell>
          <cell r="N1829">
            <v>47533</v>
          </cell>
          <cell r="O1829">
            <v>47533</v>
          </cell>
          <cell r="P1829">
            <v>47533</v>
          </cell>
          <cell r="Q1829">
            <v>47537</v>
          </cell>
        </row>
        <row r="1830">
          <cell r="B1830" t="str">
            <v>30800082907</v>
          </cell>
          <cell r="C1830" t="str">
            <v>30800</v>
          </cell>
          <cell r="D1830">
            <v>2907</v>
          </cell>
          <cell r="E1830">
            <v>729000</v>
          </cell>
          <cell r="F1830">
            <v>60750</v>
          </cell>
          <cell r="G1830">
            <v>60750</v>
          </cell>
          <cell r="H1830">
            <v>60750</v>
          </cell>
          <cell r="I1830">
            <v>60750</v>
          </cell>
          <cell r="J1830">
            <v>60750</v>
          </cell>
          <cell r="K1830">
            <v>60750</v>
          </cell>
          <cell r="L1830">
            <v>60750</v>
          </cell>
          <cell r="M1830">
            <v>60750</v>
          </cell>
          <cell r="N1830">
            <v>60750</v>
          </cell>
          <cell r="O1830">
            <v>60750</v>
          </cell>
          <cell r="P1830">
            <v>60750</v>
          </cell>
          <cell r="Q1830">
            <v>60750</v>
          </cell>
        </row>
        <row r="1831">
          <cell r="B1831" t="str">
            <v>30800082908</v>
          </cell>
          <cell r="C1831" t="str">
            <v>30800</v>
          </cell>
          <cell r="D1831">
            <v>2908</v>
          </cell>
          <cell r="E1831">
            <v>128400</v>
          </cell>
          <cell r="F1831">
            <v>10700</v>
          </cell>
          <cell r="G1831">
            <v>10700</v>
          </cell>
          <cell r="H1831">
            <v>10700</v>
          </cell>
          <cell r="I1831">
            <v>10700</v>
          </cell>
          <cell r="J1831">
            <v>10700</v>
          </cell>
          <cell r="K1831">
            <v>10700</v>
          </cell>
          <cell r="L1831">
            <v>10700</v>
          </cell>
          <cell r="M1831">
            <v>10700</v>
          </cell>
          <cell r="N1831">
            <v>10700</v>
          </cell>
          <cell r="O1831">
            <v>10700</v>
          </cell>
          <cell r="P1831">
            <v>10700</v>
          </cell>
          <cell r="Q1831">
            <v>10700</v>
          </cell>
        </row>
        <row r="1832">
          <cell r="B1832" t="str">
            <v>30800082928</v>
          </cell>
          <cell r="C1832" t="str">
            <v>30800</v>
          </cell>
          <cell r="D1832">
            <v>2928</v>
          </cell>
          <cell r="E1832">
            <v>93400</v>
          </cell>
          <cell r="F1832">
            <v>7783</v>
          </cell>
          <cell r="G1832">
            <v>7783</v>
          </cell>
          <cell r="H1832">
            <v>7783</v>
          </cell>
          <cell r="I1832">
            <v>7783</v>
          </cell>
          <cell r="J1832">
            <v>7783</v>
          </cell>
          <cell r="K1832">
            <v>7783</v>
          </cell>
          <cell r="L1832">
            <v>7783</v>
          </cell>
          <cell r="M1832">
            <v>7783</v>
          </cell>
          <cell r="N1832">
            <v>7783</v>
          </cell>
          <cell r="O1832">
            <v>7783</v>
          </cell>
          <cell r="P1832">
            <v>7783</v>
          </cell>
          <cell r="Q1832">
            <v>7787</v>
          </cell>
        </row>
        <row r="1833">
          <cell r="B1833" t="str">
            <v>30800083101</v>
          </cell>
          <cell r="C1833" t="str">
            <v>30800</v>
          </cell>
          <cell r="D1833">
            <v>3101</v>
          </cell>
          <cell r="E1833">
            <v>181700</v>
          </cell>
          <cell r="F1833">
            <v>15142</v>
          </cell>
          <cell r="G1833">
            <v>15142</v>
          </cell>
          <cell r="H1833">
            <v>15142</v>
          </cell>
          <cell r="I1833">
            <v>15142</v>
          </cell>
          <cell r="J1833">
            <v>15142</v>
          </cell>
          <cell r="K1833">
            <v>15142</v>
          </cell>
          <cell r="L1833">
            <v>15142</v>
          </cell>
          <cell r="M1833">
            <v>15142</v>
          </cell>
          <cell r="N1833">
            <v>15142</v>
          </cell>
          <cell r="O1833">
            <v>15142</v>
          </cell>
          <cell r="P1833">
            <v>15142</v>
          </cell>
          <cell r="Q1833">
            <v>15138</v>
          </cell>
        </row>
        <row r="1834">
          <cell r="B1834" t="str">
            <v>30800083103</v>
          </cell>
          <cell r="C1834" t="str">
            <v>30800</v>
          </cell>
          <cell r="D1834">
            <v>3103</v>
          </cell>
          <cell r="E1834">
            <v>158300</v>
          </cell>
          <cell r="F1834">
            <v>13192</v>
          </cell>
          <cell r="G1834">
            <v>13192</v>
          </cell>
          <cell r="H1834">
            <v>13192</v>
          </cell>
          <cell r="I1834">
            <v>13192</v>
          </cell>
          <cell r="J1834">
            <v>13192</v>
          </cell>
          <cell r="K1834">
            <v>13192</v>
          </cell>
          <cell r="L1834">
            <v>13192</v>
          </cell>
          <cell r="M1834">
            <v>13192</v>
          </cell>
          <cell r="N1834">
            <v>13192</v>
          </cell>
          <cell r="O1834">
            <v>13192</v>
          </cell>
          <cell r="P1834">
            <v>13192</v>
          </cell>
          <cell r="Q1834">
            <v>13188</v>
          </cell>
        </row>
        <row r="1835">
          <cell r="B1835" t="str">
            <v>30800083106</v>
          </cell>
          <cell r="C1835" t="str">
            <v>30800</v>
          </cell>
          <cell r="D1835">
            <v>3106</v>
          </cell>
          <cell r="E1835">
            <v>6700</v>
          </cell>
          <cell r="F1835">
            <v>558</v>
          </cell>
          <cell r="G1835">
            <v>558</v>
          </cell>
          <cell r="H1835">
            <v>558</v>
          </cell>
          <cell r="I1835">
            <v>558</v>
          </cell>
          <cell r="J1835">
            <v>558</v>
          </cell>
          <cell r="K1835">
            <v>558</v>
          </cell>
          <cell r="L1835">
            <v>558</v>
          </cell>
          <cell r="M1835">
            <v>558</v>
          </cell>
          <cell r="N1835">
            <v>558</v>
          </cell>
          <cell r="O1835">
            <v>558</v>
          </cell>
          <cell r="P1835">
            <v>558</v>
          </cell>
          <cell r="Q1835">
            <v>562</v>
          </cell>
        </row>
        <row r="1836">
          <cell r="B1836" t="str">
            <v>30800083302</v>
          </cell>
          <cell r="C1836" t="str">
            <v>30800</v>
          </cell>
          <cell r="D1836">
            <v>3302</v>
          </cell>
          <cell r="E1836">
            <v>480211</v>
          </cell>
          <cell r="F1836">
            <v>40018</v>
          </cell>
          <cell r="G1836">
            <v>40018</v>
          </cell>
          <cell r="H1836">
            <v>40018</v>
          </cell>
          <cell r="I1836">
            <v>40018</v>
          </cell>
          <cell r="J1836">
            <v>40018</v>
          </cell>
          <cell r="K1836">
            <v>40018</v>
          </cell>
          <cell r="L1836">
            <v>40018</v>
          </cell>
          <cell r="M1836">
            <v>40018</v>
          </cell>
          <cell r="N1836">
            <v>40018</v>
          </cell>
          <cell r="O1836">
            <v>40018</v>
          </cell>
          <cell r="P1836">
            <v>40018</v>
          </cell>
          <cell r="Q1836">
            <v>40013</v>
          </cell>
        </row>
        <row r="1837">
          <cell r="B1837" t="str">
            <v>30800083303</v>
          </cell>
          <cell r="C1837" t="str">
            <v>30800</v>
          </cell>
          <cell r="D1837">
            <v>3303</v>
          </cell>
          <cell r="E1837">
            <v>29100</v>
          </cell>
          <cell r="F1837">
            <v>2425</v>
          </cell>
          <cell r="G1837">
            <v>2425</v>
          </cell>
          <cell r="H1837">
            <v>2425</v>
          </cell>
          <cell r="I1837">
            <v>2425</v>
          </cell>
          <cell r="J1837">
            <v>2425</v>
          </cell>
          <cell r="K1837">
            <v>2425</v>
          </cell>
          <cell r="L1837">
            <v>2425</v>
          </cell>
          <cell r="M1837">
            <v>2425</v>
          </cell>
          <cell r="N1837">
            <v>2425</v>
          </cell>
          <cell r="O1837">
            <v>2425</v>
          </cell>
          <cell r="P1837">
            <v>2425</v>
          </cell>
          <cell r="Q1837">
            <v>2425</v>
          </cell>
        </row>
        <row r="1838">
          <cell r="B1838" t="str">
            <v>30800083404</v>
          </cell>
          <cell r="C1838" t="str">
            <v>30800</v>
          </cell>
          <cell r="D1838">
            <v>3404</v>
          </cell>
          <cell r="E1838">
            <v>50200</v>
          </cell>
          <cell r="F1838">
            <v>4183</v>
          </cell>
          <cell r="G1838">
            <v>4183</v>
          </cell>
          <cell r="H1838">
            <v>4183</v>
          </cell>
          <cell r="I1838">
            <v>4183</v>
          </cell>
          <cell r="J1838">
            <v>4183</v>
          </cell>
          <cell r="K1838">
            <v>4183</v>
          </cell>
          <cell r="L1838">
            <v>4183</v>
          </cell>
          <cell r="M1838">
            <v>4183</v>
          </cell>
          <cell r="N1838">
            <v>4183</v>
          </cell>
          <cell r="O1838">
            <v>4183</v>
          </cell>
          <cell r="P1838">
            <v>4183</v>
          </cell>
          <cell r="Q1838">
            <v>4187</v>
          </cell>
        </row>
        <row r="1839">
          <cell r="B1839" t="str">
            <v>30801081302</v>
          </cell>
          <cell r="C1839" t="str">
            <v>30801</v>
          </cell>
          <cell r="D1839">
            <v>1302</v>
          </cell>
          <cell r="E1839">
            <v>24200</v>
          </cell>
          <cell r="F1839">
            <v>2017</v>
          </cell>
          <cell r="G1839">
            <v>2017</v>
          </cell>
          <cell r="H1839">
            <v>2017</v>
          </cell>
          <cell r="I1839">
            <v>2017</v>
          </cell>
          <cell r="J1839">
            <v>2017</v>
          </cell>
          <cell r="K1839">
            <v>2017</v>
          </cell>
          <cell r="L1839">
            <v>2017</v>
          </cell>
          <cell r="M1839">
            <v>2017</v>
          </cell>
          <cell r="N1839">
            <v>2017</v>
          </cell>
          <cell r="O1839">
            <v>2017</v>
          </cell>
          <cell r="P1839">
            <v>2017</v>
          </cell>
          <cell r="Q1839">
            <v>2013</v>
          </cell>
        </row>
        <row r="1840">
          <cell r="B1840" t="str">
            <v>30801082103</v>
          </cell>
          <cell r="C1840" t="str">
            <v>30801</v>
          </cell>
          <cell r="D1840">
            <v>2103</v>
          </cell>
          <cell r="E1840">
            <v>13600</v>
          </cell>
          <cell r="F1840">
            <v>1133</v>
          </cell>
          <cell r="G1840">
            <v>1133</v>
          </cell>
          <cell r="H1840">
            <v>1133</v>
          </cell>
          <cell r="I1840">
            <v>1133</v>
          </cell>
          <cell r="J1840">
            <v>1133</v>
          </cell>
          <cell r="K1840">
            <v>1133</v>
          </cell>
          <cell r="L1840">
            <v>1133</v>
          </cell>
          <cell r="M1840">
            <v>1133</v>
          </cell>
          <cell r="N1840">
            <v>1133</v>
          </cell>
          <cell r="O1840">
            <v>1133</v>
          </cell>
          <cell r="P1840">
            <v>1133</v>
          </cell>
          <cell r="Q1840">
            <v>1137</v>
          </cell>
        </row>
        <row r="1841">
          <cell r="B1841" t="str">
            <v>30801082207</v>
          </cell>
          <cell r="C1841" t="str">
            <v>30801</v>
          </cell>
          <cell r="D1841">
            <v>2207</v>
          </cell>
          <cell r="E1841">
            <v>24682</v>
          </cell>
          <cell r="F1841">
            <v>2057</v>
          </cell>
          <cell r="G1841">
            <v>2057</v>
          </cell>
          <cell r="H1841">
            <v>2057</v>
          </cell>
          <cell r="I1841">
            <v>2057</v>
          </cell>
          <cell r="J1841">
            <v>2057</v>
          </cell>
          <cell r="K1841">
            <v>2057</v>
          </cell>
          <cell r="L1841">
            <v>2057</v>
          </cell>
          <cell r="M1841">
            <v>2057</v>
          </cell>
          <cell r="N1841">
            <v>2057</v>
          </cell>
          <cell r="O1841">
            <v>2057</v>
          </cell>
          <cell r="P1841">
            <v>2057</v>
          </cell>
          <cell r="Q1841">
            <v>2055</v>
          </cell>
        </row>
        <row r="1842">
          <cell r="B1842" t="str">
            <v>30801082701</v>
          </cell>
          <cell r="C1842" t="str">
            <v>30801</v>
          </cell>
          <cell r="D1842">
            <v>2701</v>
          </cell>
          <cell r="E1842">
            <v>124000</v>
          </cell>
          <cell r="F1842">
            <v>10333</v>
          </cell>
          <cell r="G1842">
            <v>10333</v>
          </cell>
          <cell r="H1842">
            <v>10333</v>
          </cell>
          <cell r="I1842">
            <v>10333</v>
          </cell>
          <cell r="J1842">
            <v>10333</v>
          </cell>
          <cell r="K1842">
            <v>10333</v>
          </cell>
          <cell r="L1842">
            <v>10333</v>
          </cell>
          <cell r="M1842">
            <v>10333</v>
          </cell>
          <cell r="N1842">
            <v>10333</v>
          </cell>
          <cell r="O1842">
            <v>10333</v>
          </cell>
          <cell r="P1842">
            <v>10333</v>
          </cell>
          <cell r="Q1842">
            <v>10337</v>
          </cell>
        </row>
        <row r="1843">
          <cell r="B1843" t="str">
            <v>30801082702</v>
          </cell>
          <cell r="C1843" t="str">
            <v>30801</v>
          </cell>
          <cell r="D1843">
            <v>2702</v>
          </cell>
          <cell r="E1843">
            <v>1600</v>
          </cell>
          <cell r="F1843">
            <v>133</v>
          </cell>
          <cell r="G1843">
            <v>133</v>
          </cell>
          <cell r="H1843">
            <v>133</v>
          </cell>
          <cell r="I1843">
            <v>133</v>
          </cell>
          <cell r="J1843">
            <v>133</v>
          </cell>
          <cell r="K1843">
            <v>133</v>
          </cell>
          <cell r="L1843">
            <v>133</v>
          </cell>
          <cell r="M1843">
            <v>133</v>
          </cell>
          <cell r="N1843">
            <v>133</v>
          </cell>
          <cell r="O1843">
            <v>133</v>
          </cell>
          <cell r="P1843">
            <v>133</v>
          </cell>
          <cell r="Q1843">
            <v>137</v>
          </cell>
        </row>
        <row r="1844">
          <cell r="B1844" t="str">
            <v>30801082705</v>
          </cell>
          <cell r="C1844" t="str">
            <v>30801</v>
          </cell>
          <cell r="D1844">
            <v>2705</v>
          </cell>
          <cell r="E1844">
            <v>35300</v>
          </cell>
          <cell r="F1844">
            <v>2942</v>
          </cell>
          <cell r="G1844">
            <v>2942</v>
          </cell>
          <cell r="H1844">
            <v>2942</v>
          </cell>
          <cell r="I1844">
            <v>2942</v>
          </cell>
          <cell r="J1844">
            <v>2942</v>
          </cell>
          <cell r="K1844">
            <v>2942</v>
          </cell>
          <cell r="L1844">
            <v>2942</v>
          </cell>
          <cell r="M1844">
            <v>2942</v>
          </cell>
          <cell r="N1844">
            <v>2942</v>
          </cell>
          <cell r="O1844">
            <v>2942</v>
          </cell>
          <cell r="P1844">
            <v>2942</v>
          </cell>
          <cell r="Q1844">
            <v>2938</v>
          </cell>
        </row>
        <row r="1845">
          <cell r="B1845" t="str">
            <v>30801082900</v>
          </cell>
          <cell r="C1845" t="str">
            <v>30801</v>
          </cell>
          <cell r="D1845">
            <v>2900</v>
          </cell>
          <cell r="E1845">
            <v>36000</v>
          </cell>
          <cell r="F1845">
            <v>3000</v>
          </cell>
          <cell r="G1845">
            <v>3000</v>
          </cell>
          <cell r="H1845">
            <v>3000</v>
          </cell>
          <cell r="I1845">
            <v>3000</v>
          </cell>
          <cell r="J1845">
            <v>3000</v>
          </cell>
          <cell r="K1845">
            <v>3000</v>
          </cell>
          <cell r="L1845">
            <v>3000</v>
          </cell>
          <cell r="M1845">
            <v>3000</v>
          </cell>
          <cell r="N1845">
            <v>3000</v>
          </cell>
          <cell r="O1845">
            <v>3000</v>
          </cell>
          <cell r="P1845">
            <v>3000</v>
          </cell>
          <cell r="Q1845">
            <v>3000</v>
          </cell>
        </row>
        <row r="1846">
          <cell r="B1846" t="str">
            <v>30801082908</v>
          </cell>
          <cell r="C1846" t="str">
            <v>30801</v>
          </cell>
          <cell r="D1846">
            <v>2908</v>
          </cell>
          <cell r="E1846">
            <v>18500</v>
          </cell>
          <cell r="F1846">
            <v>1542</v>
          </cell>
          <cell r="G1846">
            <v>1542</v>
          </cell>
          <cell r="H1846">
            <v>1542</v>
          </cell>
          <cell r="I1846">
            <v>1542</v>
          </cell>
          <cell r="J1846">
            <v>1542</v>
          </cell>
          <cell r="K1846">
            <v>1542</v>
          </cell>
          <cell r="L1846">
            <v>1542</v>
          </cell>
          <cell r="M1846">
            <v>1542</v>
          </cell>
          <cell r="N1846">
            <v>1542</v>
          </cell>
          <cell r="O1846">
            <v>1542</v>
          </cell>
          <cell r="P1846">
            <v>1542</v>
          </cell>
          <cell r="Q1846">
            <v>1538</v>
          </cell>
        </row>
        <row r="1847">
          <cell r="B1847" t="str">
            <v>30801083101</v>
          </cell>
          <cell r="C1847" t="str">
            <v>30801</v>
          </cell>
          <cell r="D1847">
            <v>3101</v>
          </cell>
          <cell r="E1847">
            <v>43500</v>
          </cell>
          <cell r="F1847">
            <v>3625</v>
          </cell>
          <cell r="G1847">
            <v>3625</v>
          </cell>
          <cell r="H1847">
            <v>3625</v>
          </cell>
          <cell r="I1847">
            <v>3625</v>
          </cell>
          <cell r="J1847">
            <v>3625</v>
          </cell>
          <cell r="K1847">
            <v>3625</v>
          </cell>
          <cell r="L1847">
            <v>3625</v>
          </cell>
          <cell r="M1847">
            <v>3625</v>
          </cell>
          <cell r="N1847">
            <v>3625</v>
          </cell>
          <cell r="O1847">
            <v>3625</v>
          </cell>
          <cell r="P1847">
            <v>3625</v>
          </cell>
          <cell r="Q1847">
            <v>3625</v>
          </cell>
        </row>
        <row r="1848">
          <cell r="B1848" t="str">
            <v>30801083103</v>
          </cell>
          <cell r="C1848" t="str">
            <v>30801</v>
          </cell>
          <cell r="D1848">
            <v>3103</v>
          </cell>
          <cell r="E1848">
            <v>23500</v>
          </cell>
          <cell r="F1848">
            <v>1958</v>
          </cell>
          <cell r="G1848">
            <v>1958</v>
          </cell>
          <cell r="H1848">
            <v>1958</v>
          </cell>
          <cell r="I1848">
            <v>1958</v>
          </cell>
          <cell r="J1848">
            <v>1958</v>
          </cell>
          <cell r="K1848">
            <v>1958</v>
          </cell>
          <cell r="L1848">
            <v>1958</v>
          </cell>
          <cell r="M1848">
            <v>1958</v>
          </cell>
          <cell r="N1848">
            <v>1958</v>
          </cell>
          <cell r="O1848">
            <v>1958</v>
          </cell>
          <cell r="P1848">
            <v>1958</v>
          </cell>
          <cell r="Q1848">
            <v>1962</v>
          </cell>
        </row>
        <row r="1849">
          <cell r="B1849" t="str">
            <v>30801083302</v>
          </cell>
          <cell r="C1849" t="str">
            <v>30801</v>
          </cell>
          <cell r="D1849">
            <v>3302</v>
          </cell>
          <cell r="E1849">
            <v>129000</v>
          </cell>
          <cell r="F1849">
            <v>10750</v>
          </cell>
          <cell r="G1849">
            <v>10750</v>
          </cell>
          <cell r="H1849">
            <v>10750</v>
          </cell>
          <cell r="I1849">
            <v>10750</v>
          </cell>
          <cell r="J1849">
            <v>10750</v>
          </cell>
          <cell r="K1849">
            <v>10750</v>
          </cell>
          <cell r="L1849">
            <v>10750</v>
          </cell>
          <cell r="M1849">
            <v>10750</v>
          </cell>
          <cell r="N1849">
            <v>10750</v>
          </cell>
          <cell r="O1849">
            <v>10750</v>
          </cell>
          <cell r="P1849">
            <v>10750</v>
          </cell>
          <cell r="Q1849">
            <v>10750</v>
          </cell>
        </row>
        <row r="1850">
          <cell r="B1850" t="str">
            <v>30801083303</v>
          </cell>
          <cell r="C1850" t="str">
            <v>30801</v>
          </cell>
          <cell r="D1850">
            <v>3303</v>
          </cell>
          <cell r="E1850">
            <v>4300</v>
          </cell>
          <cell r="F1850">
            <v>358</v>
          </cell>
          <cell r="G1850">
            <v>358</v>
          </cell>
          <cell r="H1850">
            <v>358</v>
          </cell>
          <cell r="I1850">
            <v>358</v>
          </cell>
          <cell r="J1850">
            <v>358</v>
          </cell>
          <cell r="K1850">
            <v>358</v>
          </cell>
          <cell r="L1850">
            <v>358</v>
          </cell>
          <cell r="M1850">
            <v>358</v>
          </cell>
          <cell r="N1850">
            <v>358</v>
          </cell>
          <cell r="O1850">
            <v>358</v>
          </cell>
          <cell r="P1850">
            <v>358</v>
          </cell>
          <cell r="Q1850">
            <v>362</v>
          </cell>
        </row>
        <row r="1851">
          <cell r="B1851" t="str">
            <v>30802081302</v>
          </cell>
          <cell r="C1851" t="str">
            <v>30802</v>
          </cell>
          <cell r="D1851">
            <v>1302</v>
          </cell>
          <cell r="E1851">
            <v>420000</v>
          </cell>
          <cell r="F1851">
            <v>35000</v>
          </cell>
          <cell r="G1851">
            <v>35000</v>
          </cell>
          <cell r="H1851">
            <v>35000</v>
          </cell>
          <cell r="I1851">
            <v>35000</v>
          </cell>
          <cell r="J1851">
            <v>35000</v>
          </cell>
          <cell r="K1851">
            <v>35000</v>
          </cell>
          <cell r="L1851">
            <v>35000</v>
          </cell>
          <cell r="M1851">
            <v>35000</v>
          </cell>
          <cell r="N1851">
            <v>35000</v>
          </cell>
          <cell r="O1851">
            <v>35000</v>
          </cell>
          <cell r="P1851">
            <v>35000</v>
          </cell>
          <cell r="Q1851">
            <v>35000</v>
          </cell>
        </row>
        <row r="1852">
          <cell r="B1852" t="str">
            <v>30802082103</v>
          </cell>
          <cell r="C1852" t="str">
            <v>30802</v>
          </cell>
          <cell r="D1852">
            <v>2103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0</v>
          </cell>
        </row>
        <row r="1853">
          <cell r="B1853" t="str">
            <v>30802082306</v>
          </cell>
          <cell r="C1853" t="str">
            <v>30802</v>
          </cell>
          <cell r="D1853">
            <v>2306</v>
          </cell>
          <cell r="E1853">
            <v>10300</v>
          </cell>
          <cell r="F1853">
            <v>5300</v>
          </cell>
          <cell r="G1853">
            <v>5000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Q1853">
            <v>0</v>
          </cell>
        </row>
        <row r="1854">
          <cell r="B1854" t="str">
            <v>30802082701</v>
          </cell>
          <cell r="C1854" t="str">
            <v>30802</v>
          </cell>
          <cell r="D1854">
            <v>2701</v>
          </cell>
          <cell r="E1854">
            <v>209400</v>
          </cell>
          <cell r="F1854">
            <v>24900</v>
          </cell>
          <cell r="G1854">
            <v>17450</v>
          </cell>
          <cell r="H1854">
            <v>17450</v>
          </cell>
          <cell r="I1854">
            <v>17450</v>
          </cell>
          <cell r="J1854">
            <v>17450</v>
          </cell>
          <cell r="K1854">
            <v>17450</v>
          </cell>
          <cell r="L1854">
            <v>17450</v>
          </cell>
          <cell r="M1854">
            <v>17450</v>
          </cell>
          <cell r="N1854">
            <v>17450</v>
          </cell>
          <cell r="O1854">
            <v>17450</v>
          </cell>
          <cell r="P1854">
            <v>17450</v>
          </cell>
          <cell r="Q1854">
            <v>10000</v>
          </cell>
        </row>
        <row r="1855">
          <cell r="B1855" t="str">
            <v>30802082702</v>
          </cell>
          <cell r="C1855" t="str">
            <v>30802</v>
          </cell>
          <cell r="D1855">
            <v>2702</v>
          </cell>
          <cell r="E1855">
            <v>4300</v>
          </cell>
          <cell r="F1855">
            <v>358</v>
          </cell>
          <cell r="G1855">
            <v>358</v>
          </cell>
          <cell r="H1855">
            <v>358</v>
          </cell>
          <cell r="I1855">
            <v>358</v>
          </cell>
          <cell r="J1855">
            <v>358</v>
          </cell>
          <cell r="K1855">
            <v>358</v>
          </cell>
          <cell r="L1855">
            <v>358</v>
          </cell>
          <cell r="M1855">
            <v>358</v>
          </cell>
          <cell r="N1855">
            <v>358</v>
          </cell>
          <cell r="O1855">
            <v>358</v>
          </cell>
          <cell r="P1855">
            <v>358</v>
          </cell>
          <cell r="Q1855">
            <v>362</v>
          </cell>
        </row>
        <row r="1856">
          <cell r="B1856" t="str">
            <v>30802082704</v>
          </cell>
          <cell r="C1856" t="str">
            <v>30802</v>
          </cell>
          <cell r="D1856">
            <v>2704</v>
          </cell>
          <cell r="E1856">
            <v>25700</v>
          </cell>
          <cell r="F1856">
            <v>2142</v>
          </cell>
          <cell r="G1856">
            <v>2142</v>
          </cell>
          <cell r="H1856">
            <v>2142</v>
          </cell>
          <cell r="I1856">
            <v>2142</v>
          </cell>
          <cell r="J1856">
            <v>2142</v>
          </cell>
          <cell r="K1856">
            <v>2142</v>
          </cell>
          <cell r="L1856">
            <v>2142</v>
          </cell>
          <cell r="M1856">
            <v>2142</v>
          </cell>
          <cell r="N1856">
            <v>2142</v>
          </cell>
          <cell r="O1856">
            <v>2142</v>
          </cell>
          <cell r="P1856">
            <v>2142</v>
          </cell>
          <cell r="Q1856">
            <v>2138</v>
          </cell>
        </row>
        <row r="1857">
          <cell r="B1857" t="str">
            <v>30802082705</v>
          </cell>
          <cell r="C1857" t="str">
            <v>30802</v>
          </cell>
          <cell r="D1857">
            <v>2705</v>
          </cell>
          <cell r="E1857">
            <v>30400</v>
          </cell>
          <cell r="F1857">
            <v>2533</v>
          </cell>
          <cell r="G1857">
            <v>2533</v>
          </cell>
          <cell r="H1857">
            <v>2533</v>
          </cell>
          <cell r="I1857">
            <v>2533</v>
          </cell>
          <cell r="J1857">
            <v>2533</v>
          </cell>
          <cell r="K1857">
            <v>2533</v>
          </cell>
          <cell r="L1857">
            <v>2533</v>
          </cell>
          <cell r="M1857">
            <v>2533</v>
          </cell>
          <cell r="N1857">
            <v>2533</v>
          </cell>
          <cell r="O1857">
            <v>2533</v>
          </cell>
          <cell r="P1857">
            <v>2533</v>
          </cell>
          <cell r="Q1857">
            <v>2537</v>
          </cell>
        </row>
        <row r="1858">
          <cell r="B1858" t="str">
            <v>30802082900</v>
          </cell>
          <cell r="C1858" t="str">
            <v>30802</v>
          </cell>
          <cell r="D1858">
            <v>2900</v>
          </cell>
          <cell r="E1858">
            <v>60000</v>
          </cell>
          <cell r="F1858">
            <v>5000</v>
          </cell>
          <cell r="G1858">
            <v>5000</v>
          </cell>
          <cell r="H1858">
            <v>5000</v>
          </cell>
          <cell r="I1858">
            <v>5000</v>
          </cell>
          <cell r="J1858">
            <v>5000</v>
          </cell>
          <cell r="K1858">
            <v>5000</v>
          </cell>
          <cell r="L1858">
            <v>5000</v>
          </cell>
          <cell r="M1858">
            <v>5000</v>
          </cell>
          <cell r="N1858">
            <v>5000</v>
          </cell>
          <cell r="O1858">
            <v>5000</v>
          </cell>
          <cell r="P1858">
            <v>5000</v>
          </cell>
          <cell r="Q1858">
            <v>5000</v>
          </cell>
        </row>
        <row r="1859">
          <cell r="B1859" t="str">
            <v>30802082907</v>
          </cell>
          <cell r="C1859" t="str">
            <v>30802</v>
          </cell>
          <cell r="D1859">
            <v>2907</v>
          </cell>
          <cell r="E1859">
            <v>21400</v>
          </cell>
          <cell r="F1859">
            <v>1783</v>
          </cell>
          <cell r="G1859">
            <v>1783</v>
          </cell>
          <cell r="H1859">
            <v>1783</v>
          </cell>
          <cell r="I1859">
            <v>1783</v>
          </cell>
          <cell r="J1859">
            <v>1783</v>
          </cell>
          <cell r="K1859">
            <v>1783</v>
          </cell>
          <cell r="L1859">
            <v>1783</v>
          </cell>
          <cell r="M1859">
            <v>1783</v>
          </cell>
          <cell r="N1859">
            <v>1783</v>
          </cell>
          <cell r="O1859">
            <v>1783</v>
          </cell>
          <cell r="P1859">
            <v>1783</v>
          </cell>
          <cell r="Q1859">
            <v>1787</v>
          </cell>
        </row>
        <row r="1860">
          <cell r="B1860" t="str">
            <v>30802082908</v>
          </cell>
          <cell r="C1860" t="str">
            <v>30802</v>
          </cell>
          <cell r="D1860">
            <v>2908</v>
          </cell>
          <cell r="E1860">
            <v>14100</v>
          </cell>
          <cell r="F1860">
            <v>1175</v>
          </cell>
          <cell r="G1860">
            <v>1175</v>
          </cell>
          <cell r="H1860">
            <v>1175</v>
          </cell>
          <cell r="I1860">
            <v>1175</v>
          </cell>
          <cell r="J1860">
            <v>1175</v>
          </cell>
          <cell r="K1860">
            <v>1175</v>
          </cell>
          <cell r="L1860">
            <v>1175</v>
          </cell>
          <cell r="M1860">
            <v>1175</v>
          </cell>
          <cell r="N1860">
            <v>1175</v>
          </cell>
          <cell r="O1860">
            <v>1175</v>
          </cell>
          <cell r="P1860">
            <v>1175</v>
          </cell>
          <cell r="Q1860">
            <v>1175</v>
          </cell>
        </row>
        <row r="1861">
          <cell r="B1861" t="str">
            <v>30802083101</v>
          </cell>
          <cell r="C1861" t="str">
            <v>30802</v>
          </cell>
          <cell r="D1861">
            <v>3101</v>
          </cell>
          <cell r="E1861">
            <v>229900</v>
          </cell>
          <cell r="F1861">
            <v>19158</v>
          </cell>
          <cell r="G1861">
            <v>19158</v>
          </cell>
          <cell r="H1861">
            <v>19158</v>
          </cell>
          <cell r="I1861">
            <v>19158</v>
          </cell>
          <cell r="J1861">
            <v>19158</v>
          </cell>
          <cell r="K1861">
            <v>19158</v>
          </cell>
          <cell r="L1861">
            <v>19158</v>
          </cell>
          <cell r="M1861">
            <v>19158</v>
          </cell>
          <cell r="N1861">
            <v>19158</v>
          </cell>
          <cell r="O1861">
            <v>19158</v>
          </cell>
          <cell r="P1861">
            <v>19158</v>
          </cell>
          <cell r="Q1861">
            <v>19162</v>
          </cell>
        </row>
        <row r="1862">
          <cell r="B1862" t="str">
            <v>30802083103</v>
          </cell>
          <cell r="C1862" t="str">
            <v>30802</v>
          </cell>
          <cell r="D1862">
            <v>3103</v>
          </cell>
          <cell r="E1862">
            <v>113100</v>
          </cell>
          <cell r="F1862">
            <v>9425</v>
          </cell>
          <cell r="G1862">
            <v>9425</v>
          </cell>
          <cell r="H1862">
            <v>9425</v>
          </cell>
          <cell r="I1862">
            <v>9425</v>
          </cell>
          <cell r="J1862">
            <v>9425</v>
          </cell>
          <cell r="K1862">
            <v>9425</v>
          </cell>
          <cell r="L1862">
            <v>9425</v>
          </cell>
          <cell r="M1862">
            <v>9425</v>
          </cell>
          <cell r="N1862">
            <v>9425</v>
          </cell>
          <cell r="O1862">
            <v>9425</v>
          </cell>
          <cell r="P1862">
            <v>9425</v>
          </cell>
          <cell r="Q1862">
            <v>9425</v>
          </cell>
        </row>
        <row r="1863">
          <cell r="B1863" t="str">
            <v>30802083106</v>
          </cell>
          <cell r="C1863" t="str">
            <v>30802</v>
          </cell>
          <cell r="D1863">
            <v>3106</v>
          </cell>
          <cell r="E1863">
            <v>2000</v>
          </cell>
          <cell r="F1863">
            <v>167</v>
          </cell>
          <cell r="G1863">
            <v>167</v>
          </cell>
          <cell r="H1863">
            <v>167</v>
          </cell>
          <cell r="I1863">
            <v>167</v>
          </cell>
          <cell r="J1863">
            <v>167</v>
          </cell>
          <cell r="K1863">
            <v>167</v>
          </cell>
          <cell r="L1863">
            <v>167</v>
          </cell>
          <cell r="M1863">
            <v>167</v>
          </cell>
          <cell r="N1863">
            <v>167</v>
          </cell>
          <cell r="O1863">
            <v>167</v>
          </cell>
          <cell r="P1863">
            <v>167</v>
          </cell>
          <cell r="Q1863">
            <v>163</v>
          </cell>
        </row>
        <row r="1864">
          <cell r="B1864" t="str">
            <v>30802083302</v>
          </cell>
          <cell r="C1864" t="str">
            <v>30802</v>
          </cell>
          <cell r="D1864">
            <v>3302</v>
          </cell>
          <cell r="E1864">
            <v>354100</v>
          </cell>
          <cell r="F1864">
            <v>29508</v>
          </cell>
          <cell r="G1864">
            <v>29508</v>
          </cell>
          <cell r="H1864">
            <v>29508</v>
          </cell>
          <cell r="I1864">
            <v>29508</v>
          </cell>
          <cell r="J1864">
            <v>29508</v>
          </cell>
          <cell r="K1864">
            <v>29508</v>
          </cell>
          <cell r="L1864">
            <v>29508</v>
          </cell>
          <cell r="M1864">
            <v>29508</v>
          </cell>
          <cell r="N1864">
            <v>29508</v>
          </cell>
          <cell r="O1864">
            <v>29508</v>
          </cell>
          <cell r="P1864">
            <v>29508</v>
          </cell>
          <cell r="Q1864">
            <v>29512</v>
          </cell>
        </row>
        <row r="1865">
          <cell r="B1865" t="str">
            <v>30802083303</v>
          </cell>
          <cell r="C1865" t="str">
            <v>30802</v>
          </cell>
          <cell r="D1865">
            <v>3303</v>
          </cell>
          <cell r="E1865">
            <v>7600</v>
          </cell>
          <cell r="F1865">
            <v>633</v>
          </cell>
          <cell r="G1865">
            <v>633</v>
          </cell>
          <cell r="H1865">
            <v>633</v>
          </cell>
          <cell r="I1865">
            <v>633</v>
          </cell>
          <cell r="J1865">
            <v>633</v>
          </cell>
          <cell r="K1865">
            <v>633</v>
          </cell>
          <cell r="L1865">
            <v>633</v>
          </cell>
          <cell r="M1865">
            <v>633</v>
          </cell>
          <cell r="N1865">
            <v>633</v>
          </cell>
          <cell r="O1865">
            <v>633</v>
          </cell>
          <cell r="P1865">
            <v>633</v>
          </cell>
          <cell r="Q1865">
            <v>637</v>
          </cell>
        </row>
        <row r="1866">
          <cell r="B1866" t="str">
            <v>30802083410</v>
          </cell>
          <cell r="C1866" t="str">
            <v>30802</v>
          </cell>
          <cell r="D1866">
            <v>3410</v>
          </cell>
          <cell r="E1866">
            <v>14000</v>
          </cell>
          <cell r="F1866">
            <v>1167</v>
          </cell>
          <cell r="G1866">
            <v>1167</v>
          </cell>
          <cell r="H1866">
            <v>1167</v>
          </cell>
          <cell r="I1866">
            <v>1167</v>
          </cell>
          <cell r="J1866">
            <v>1167</v>
          </cell>
          <cell r="K1866">
            <v>1167</v>
          </cell>
          <cell r="L1866">
            <v>1167</v>
          </cell>
          <cell r="M1866">
            <v>1167</v>
          </cell>
          <cell r="N1866">
            <v>1167</v>
          </cell>
          <cell r="O1866">
            <v>1167</v>
          </cell>
          <cell r="P1866">
            <v>1167</v>
          </cell>
          <cell r="Q1866">
            <v>1163</v>
          </cell>
        </row>
        <row r="1867">
          <cell r="B1867" t="str">
            <v>30802083425</v>
          </cell>
          <cell r="C1867" t="str">
            <v>30802</v>
          </cell>
          <cell r="D1867">
            <v>3425</v>
          </cell>
          <cell r="E1867">
            <v>9800</v>
          </cell>
          <cell r="F1867">
            <v>817</v>
          </cell>
          <cell r="G1867">
            <v>817</v>
          </cell>
          <cell r="H1867">
            <v>817</v>
          </cell>
          <cell r="I1867">
            <v>817</v>
          </cell>
          <cell r="J1867">
            <v>817</v>
          </cell>
          <cell r="K1867">
            <v>817</v>
          </cell>
          <cell r="L1867">
            <v>817</v>
          </cell>
          <cell r="M1867">
            <v>817</v>
          </cell>
          <cell r="N1867">
            <v>817</v>
          </cell>
          <cell r="O1867">
            <v>817</v>
          </cell>
          <cell r="P1867">
            <v>817</v>
          </cell>
          <cell r="Q1867">
            <v>813</v>
          </cell>
        </row>
        <row r="1868">
          <cell r="B1868" t="str">
            <v>30802083429</v>
          </cell>
          <cell r="C1868" t="str">
            <v>30802</v>
          </cell>
          <cell r="D1868">
            <v>3429</v>
          </cell>
          <cell r="E1868">
            <v>8600</v>
          </cell>
          <cell r="F1868">
            <v>717</v>
          </cell>
          <cell r="G1868">
            <v>717</v>
          </cell>
          <cell r="H1868">
            <v>717</v>
          </cell>
          <cell r="I1868">
            <v>717</v>
          </cell>
          <cell r="J1868">
            <v>717</v>
          </cell>
          <cell r="K1868">
            <v>717</v>
          </cell>
          <cell r="L1868">
            <v>717</v>
          </cell>
          <cell r="M1868">
            <v>717</v>
          </cell>
          <cell r="N1868">
            <v>717</v>
          </cell>
          <cell r="O1868">
            <v>717</v>
          </cell>
          <cell r="P1868">
            <v>717</v>
          </cell>
          <cell r="Q1868">
            <v>713</v>
          </cell>
        </row>
        <row r="1869">
          <cell r="B1869" t="str">
            <v>30803081302</v>
          </cell>
          <cell r="C1869" t="str">
            <v>30803</v>
          </cell>
          <cell r="D1869">
            <v>1302</v>
          </cell>
          <cell r="E1869">
            <v>33000</v>
          </cell>
          <cell r="F1869">
            <v>2750</v>
          </cell>
          <cell r="G1869">
            <v>2750</v>
          </cell>
          <cell r="H1869">
            <v>2750</v>
          </cell>
          <cell r="I1869">
            <v>2750</v>
          </cell>
          <cell r="J1869">
            <v>2750</v>
          </cell>
          <cell r="K1869">
            <v>2750</v>
          </cell>
          <cell r="L1869">
            <v>2750</v>
          </cell>
          <cell r="M1869">
            <v>2750</v>
          </cell>
          <cell r="N1869">
            <v>2750</v>
          </cell>
          <cell r="O1869">
            <v>2750</v>
          </cell>
          <cell r="P1869">
            <v>2750</v>
          </cell>
          <cell r="Q1869">
            <v>2750</v>
          </cell>
        </row>
        <row r="1870">
          <cell r="B1870" t="str">
            <v>30803082103</v>
          </cell>
          <cell r="C1870" t="str">
            <v>30803</v>
          </cell>
          <cell r="D1870">
            <v>2103</v>
          </cell>
          <cell r="E1870">
            <v>13000</v>
          </cell>
          <cell r="F1870">
            <v>1083</v>
          </cell>
          <cell r="G1870">
            <v>1083</v>
          </cell>
          <cell r="H1870">
            <v>1083</v>
          </cell>
          <cell r="I1870">
            <v>1083</v>
          </cell>
          <cell r="J1870">
            <v>1083</v>
          </cell>
          <cell r="K1870">
            <v>1083</v>
          </cell>
          <cell r="L1870">
            <v>1083</v>
          </cell>
          <cell r="M1870">
            <v>1083</v>
          </cell>
          <cell r="N1870">
            <v>1083</v>
          </cell>
          <cell r="O1870">
            <v>1083</v>
          </cell>
          <cell r="P1870">
            <v>1083</v>
          </cell>
          <cell r="Q1870">
            <v>1087</v>
          </cell>
        </row>
        <row r="1871">
          <cell r="B1871" t="str">
            <v>30803082202</v>
          </cell>
          <cell r="C1871" t="str">
            <v>30803</v>
          </cell>
          <cell r="D1871">
            <v>2202</v>
          </cell>
          <cell r="E1871">
            <v>85533</v>
          </cell>
          <cell r="F1871">
            <v>7128</v>
          </cell>
          <cell r="G1871">
            <v>7128</v>
          </cell>
          <cell r="H1871">
            <v>7128</v>
          </cell>
          <cell r="I1871">
            <v>7128</v>
          </cell>
          <cell r="J1871">
            <v>7128</v>
          </cell>
          <cell r="K1871">
            <v>7128</v>
          </cell>
          <cell r="L1871">
            <v>7128</v>
          </cell>
          <cell r="M1871">
            <v>7128</v>
          </cell>
          <cell r="N1871">
            <v>7128</v>
          </cell>
          <cell r="O1871">
            <v>7128</v>
          </cell>
          <cell r="P1871">
            <v>7128</v>
          </cell>
          <cell r="Q1871">
            <v>7125</v>
          </cell>
        </row>
        <row r="1872">
          <cell r="B1872" t="str">
            <v>30803082207</v>
          </cell>
          <cell r="C1872" t="str">
            <v>30803</v>
          </cell>
          <cell r="D1872">
            <v>2207</v>
          </cell>
          <cell r="E1872">
            <v>25606</v>
          </cell>
          <cell r="F1872">
            <v>2134</v>
          </cell>
          <cell r="G1872">
            <v>2134</v>
          </cell>
          <cell r="H1872">
            <v>2134</v>
          </cell>
          <cell r="I1872">
            <v>2134</v>
          </cell>
          <cell r="J1872">
            <v>2134</v>
          </cell>
          <cell r="K1872">
            <v>2134</v>
          </cell>
          <cell r="L1872">
            <v>2134</v>
          </cell>
          <cell r="M1872">
            <v>2134</v>
          </cell>
          <cell r="N1872">
            <v>2134</v>
          </cell>
          <cell r="O1872">
            <v>2134</v>
          </cell>
          <cell r="P1872">
            <v>2134</v>
          </cell>
          <cell r="Q1872">
            <v>2132</v>
          </cell>
        </row>
        <row r="1873">
          <cell r="B1873" t="str">
            <v>30803082208</v>
          </cell>
          <cell r="C1873" t="str">
            <v>30803</v>
          </cell>
          <cell r="D1873">
            <v>2208</v>
          </cell>
          <cell r="E1873">
            <v>2218</v>
          </cell>
          <cell r="F1873">
            <v>185</v>
          </cell>
          <cell r="G1873">
            <v>185</v>
          </cell>
          <cell r="H1873">
            <v>185</v>
          </cell>
          <cell r="I1873">
            <v>185</v>
          </cell>
          <cell r="J1873">
            <v>185</v>
          </cell>
          <cell r="K1873">
            <v>185</v>
          </cell>
          <cell r="L1873">
            <v>185</v>
          </cell>
          <cell r="M1873">
            <v>185</v>
          </cell>
          <cell r="N1873">
            <v>185</v>
          </cell>
          <cell r="O1873">
            <v>185</v>
          </cell>
          <cell r="P1873">
            <v>185</v>
          </cell>
          <cell r="Q1873">
            <v>183</v>
          </cell>
        </row>
        <row r="1874">
          <cell r="B1874" t="str">
            <v>30803082701</v>
          </cell>
          <cell r="C1874" t="str">
            <v>30803</v>
          </cell>
          <cell r="D1874">
            <v>2701</v>
          </cell>
          <cell r="E1874">
            <v>58200</v>
          </cell>
          <cell r="F1874">
            <v>4850</v>
          </cell>
          <cell r="G1874">
            <v>4850</v>
          </cell>
          <cell r="H1874">
            <v>4850</v>
          </cell>
          <cell r="I1874">
            <v>4850</v>
          </cell>
          <cell r="J1874">
            <v>4850</v>
          </cell>
          <cell r="K1874">
            <v>4850</v>
          </cell>
          <cell r="L1874">
            <v>4850</v>
          </cell>
          <cell r="M1874">
            <v>4850</v>
          </cell>
          <cell r="N1874">
            <v>4850</v>
          </cell>
          <cell r="O1874">
            <v>4850</v>
          </cell>
          <cell r="P1874">
            <v>4850</v>
          </cell>
          <cell r="Q1874">
            <v>4850</v>
          </cell>
        </row>
        <row r="1875">
          <cell r="B1875" t="str">
            <v>30803082702</v>
          </cell>
          <cell r="C1875" t="str">
            <v>30803</v>
          </cell>
          <cell r="D1875">
            <v>2702</v>
          </cell>
          <cell r="E1875">
            <v>12800</v>
          </cell>
          <cell r="F1875">
            <v>1067</v>
          </cell>
          <cell r="G1875">
            <v>1067</v>
          </cell>
          <cell r="H1875">
            <v>1067</v>
          </cell>
          <cell r="I1875">
            <v>1067</v>
          </cell>
          <cell r="J1875">
            <v>1067</v>
          </cell>
          <cell r="K1875">
            <v>1067</v>
          </cell>
          <cell r="L1875">
            <v>1067</v>
          </cell>
          <cell r="M1875">
            <v>1067</v>
          </cell>
          <cell r="N1875">
            <v>1067</v>
          </cell>
          <cell r="O1875">
            <v>1067</v>
          </cell>
          <cell r="P1875">
            <v>1067</v>
          </cell>
          <cell r="Q1875">
            <v>1063</v>
          </cell>
        </row>
        <row r="1876">
          <cell r="B1876" t="str">
            <v>30803082703</v>
          </cell>
          <cell r="C1876" t="str">
            <v>30803</v>
          </cell>
          <cell r="D1876">
            <v>2703</v>
          </cell>
          <cell r="E1876">
            <v>945200</v>
          </cell>
          <cell r="F1876">
            <v>78767</v>
          </cell>
          <cell r="G1876">
            <v>78767</v>
          </cell>
          <cell r="H1876">
            <v>78767</v>
          </cell>
          <cell r="I1876">
            <v>78767</v>
          </cell>
          <cell r="J1876">
            <v>78767</v>
          </cell>
          <cell r="K1876">
            <v>78767</v>
          </cell>
          <cell r="L1876">
            <v>78767</v>
          </cell>
          <cell r="M1876">
            <v>78767</v>
          </cell>
          <cell r="N1876">
            <v>78767</v>
          </cell>
          <cell r="O1876">
            <v>78767</v>
          </cell>
          <cell r="P1876">
            <v>78767</v>
          </cell>
          <cell r="Q1876">
            <v>78763</v>
          </cell>
        </row>
        <row r="1877">
          <cell r="B1877" t="str">
            <v>30803082704</v>
          </cell>
          <cell r="C1877" t="str">
            <v>30803</v>
          </cell>
          <cell r="D1877">
            <v>2704</v>
          </cell>
          <cell r="E1877">
            <v>2100</v>
          </cell>
          <cell r="F1877">
            <v>175</v>
          </cell>
          <cell r="G1877">
            <v>175</v>
          </cell>
          <cell r="H1877">
            <v>175</v>
          </cell>
          <cell r="I1877">
            <v>175</v>
          </cell>
          <cell r="J1877">
            <v>175</v>
          </cell>
          <cell r="K1877">
            <v>175</v>
          </cell>
          <cell r="L1877">
            <v>175</v>
          </cell>
          <cell r="M1877">
            <v>175</v>
          </cell>
          <cell r="N1877">
            <v>175</v>
          </cell>
          <cell r="O1877">
            <v>175</v>
          </cell>
          <cell r="P1877">
            <v>175</v>
          </cell>
          <cell r="Q1877">
            <v>175</v>
          </cell>
        </row>
        <row r="1878">
          <cell r="B1878" t="str">
            <v>30803082705</v>
          </cell>
          <cell r="C1878" t="str">
            <v>30803</v>
          </cell>
          <cell r="D1878">
            <v>2705</v>
          </cell>
          <cell r="E1878">
            <v>54100</v>
          </cell>
          <cell r="F1878">
            <v>4508</v>
          </cell>
          <cell r="G1878">
            <v>4508</v>
          </cell>
          <cell r="H1878">
            <v>4508</v>
          </cell>
          <cell r="I1878">
            <v>4508</v>
          </cell>
          <cell r="J1878">
            <v>4508</v>
          </cell>
          <cell r="K1878">
            <v>4508</v>
          </cell>
          <cell r="L1878">
            <v>4508</v>
          </cell>
          <cell r="M1878">
            <v>4508</v>
          </cell>
          <cell r="N1878">
            <v>4508</v>
          </cell>
          <cell r="O1878">
            <v>4508</v>
          </cell>
          <cell r="P1878">
            <v>4508</v>
          </cell>
          <cell r="Q1878">
            <v>4512</v>
          </cell>
        </row>
        <row r="1879">
          <cell r="B1879" t="str">
            <v>30803082900</v>
          </cell>
          <cell r="C1879" t="str">
            <v>30803</v>
          </cell>
          <cell r="D1879">
            <v>2900</v>
          </cell>
          <cell r="E1879">
            <v>19500</v>
          </cell>
          <cell r="F1879">
            <v>1625</v>
          </cell>
          <cell r="G1879">
            <v>1625</v>
          </cell>
          <cell r="H1879">
            <v>1625</v>
          </cell>
          <cell r="I1879">
            <v>1625</v>
          </cell>
          <cell r="J1879">
            <v>1625</v>
          </cell>
          <cell r="K1879">
            <v>1625</v>
          </cell>
          <cell r="L1879">
            <v>1625</v>
          </cell>
          <cell r="M1879">
            <v>1625</v>
          </cell>
          <cell r="N1879">
            <v>1625</v>
          </cell>
          <cell r="O1879">
            <v>1625</v>
          </cell>
          <cell r="P1879">
            <v>1625</v>
          </cell>
          <cell r="Q1879">
            <v>1625</v>
          </cell>
        </row>
        <row r="1880">
          <cell r="B1880" t="str">
            <v>30803082907</v>
          </cell>
          <cell r="C1880" t="str">
            <v>30803</v>
          </cell>
          <cell r="D1880">
            <v>2907</v>
          </cell>
          <cell r="E1880">
            <v>45300</v>
          </cell>
          <cell r="F1880">
            <v>3775</v>
          </cell>
          <cell r="G1880">
            <v>3775</v>
          </cell>
          <cell r="H1880">
            <v>3775</v>
          </cell>
          <cell r="I1880">
            <v>3775</v>
          </cell>
          <cell r="J1880">
            <v>3775</v>
          </cell>
          <cell r="K1880">
            <v>3775</v>
          </cell>
          <cell r="L1880">
            <v>3775</v>
          </cell>
          <cell r="M1880">
            <v>3775</v>
          </cell>
          <cell r="N1880">
            <v>3775</v>
          </cell>
          <cell r="O1880">
            <v>3775</v>
          </cell>
          <cell r="P1880">
            <v>3775</v>
          </cell>
          <cell r="Q1880">
            <v>3775</v>
          </cell>
        </row>
        <row r="1881">
          <cell r="B1881" t="str">
            <v>30803082908</v>
          </cell>
          <cell r="C1881" t="str">
            <v>30803</v>
          </cell>
          <cell r="D1881">
            <v>2908</v>
          </cell>
          <cell r="E1881">
            <v>14100</v>
          </cell>
          <cell r="F1881">
            <v>1175</v>
          </cell>
          <cell r="G1881">
            <v>1175</v>
          </cell>
          <cell r="H1881">
            <v>1175</v>
          </cell>
          <cell r="I1881">
            <v>1175</v>
          </cell>
          <cell r="J1881">
            <v>1175</v>
          </cell>
          <cell r="K1881">
            <v>1175</v>
          </cell>
          <cell r="L1881">
            <v>1175</v>
          </cell>
          <cell r="M1881">
            <v>1175</v>
          </cell>
          <cell r="N1881">
            <v>1175</v>
          </cell>
          <cell r="O1881">
            <v>1175</v>
          </cell>
          <cell r="P1881">
            <v>1175</v>
          </cell>
          <cell r="Q1881">
            <v>1175</v>
          </cell>
        </row>
        <row r="1882">
          <cell r="B1882" t="str">
            <v>30803083101</v>
          </cell>
          <cell r="C1882" t="str">
            <v>30803</v>
          </cell>
          <cell r="D1882">
            <v>3101</v>
          </cell>
          <cell r="E1882">
            <v>48500</v>
          </cell>
          <cell r="F1882">
            <v>4042</v>
          </cell>
          <cell r="G1882">
            <v>4042</v>
          </cell>
          <cell r="H1882">
            <v>4042</v>
          </cell>
          <cell r="I1882">
            <v>4042</v>
          </cell>
          <cell r="J1882">
            <v>4042</v>
          </cell>
          <cell r="K1882">
            <v>4042</v>
          </cell>
          <cell r="L1882">
            <v>4042</v>
          </cell>
          <cell r="M1882">
            <v>4042</v>
          </cell>
          <cell r="N1882">
            <v>4042</v>
          </cell>
          <cell r="O1882">
            <v>4042</v>
          </cell>
          <cell r="P1882">
            <v>4042</v>
          </cell>
          <cell r="Q1882">
            <v>4038</v>
          </cell>
        </row>
        <row r="1883">
          <cell r="B1883" t="str">
            <v>30803083103</v>
          </cell>
          <cell r="C1883" t="str">
            <v>30803</v>
          </cell>
          <cell r="D1883">
            <v>3103</v>
          </cell>
          <cell r="E1883">
            <v>112200</v>
          </cell>
          <cell r="F1883">
            <v>9350</v>
          </cell>
          <cell r="G1883">
            <v>9350</v>
          </cell>
          <cell r="H1883">
            <v>9350</v>
          </cell>
          <cell r="I1883">
            <v>9350</v>
          </cell>
          <cell r="J1883">
            <v>9350</v>
          </cell>
          <cell r="K1883">
            <v>9350</v>
          </cell>
          <cell r="L1883">
            <v>9350</v>
          </cell>
          <cell r="M1883">
            <v>9350</v>
          </cell>
          <cell r="N1883">
            <v>9350</v>
          </cell>
          <cell r="O1883">
            <v>9350</v>
          </cell>
          <cell r="P1883">
            <v>9350</v>
          </cell>
          <cell r="Q1883">
            <v>9350</v>
          </cell>
        </row>
        <row r="1884">
          <cell r="B1884" t="str">
            <v>30803083106</v>
          </cell>
          <cell r="C1884" t="str">
            <v>30803</v>
          </cell>
          <cell r="D1884">
            <v>3106</v>
          </cell>
          <cell r="E1884">
            <v>4000</v>
          </cell>
          <cell r="F1884">
            <v>333</v>
          </cell>
          <cell r="G1884">
            <v>333</v>
          </cell>
          <cell r="H1884">
            <v>333</v>
          </cell>
          <cell r="I1884">
            <v>333</v>
          </cell>
          <cell r="J1884">
            <v>333</v>
          </cell>
          <cell r="K1884">
            <v>333</v>
          </cell>
          <cell r="L1884">
            <v>333</v>
          </cell>
          <cell r="M1884">
            <v>333</v>
          </cell>
          <cell r="N1884">
            <v>333</v>
          </cell>
          <cell r="O1884">
            <v>333</v>
          </cell>
          <cell r="P1884">
            <v>333</v>
          </cell>
          <cell r="Q1884">
            <v>337</v>
          </cell>
        </row>
        <row r="1885">
          <cell r="B1885" t="str">
            <v>30803083302</v>
          </cell>
          <cell r="C1885" t="str">
            <v>30803</v>
          </cell>
          <cell r="D1885">
            <v>3302</v>
          </cell>
          <cell r="E1885">
            <v>199600</v>
          </cell>
          <cell r="F1885">
            <v>16633</v>
          </cell>
          <cell r="G1885">
            <v>16633</v>
          </cell>
          <cell r="H1885">
            <v>16633</v>
          </cell>
          <cell r="I1885">
            <v>16633</v>
          </cell>
          <cell r="J1885">
            <v>16633</v>
          </cell>
          <cell r="K1885">
            <v>16633</v>
          </cell>
          <cell r="L1885">
            <v>16633</v>
          </cell>
          <cell r="M1885">
            <v>16633</v>
          </cell>
          <cell r="N1885">
            <v>16633</v>
          </cell>
          <cell r="O1885">
            <v>16633</v>
          </cell>
          <cell r="P1885">
            <v>16633</v>
          </cell>
          <cell r="Q1885">
            <v>16637</v>
          </cell>
        </row>
        <row r="1886">
          <cell r="B1886" t="str">
            <v>30803083303</v>
          </cell>
          <cell r="C1886" t="str">
            <v>30803</v>
          </cell>
          <cell r="D1886">
            <v>3303</v>
          </cell>
          <cell r="E1886">
            <v>16100</v>
          </cell>
          <cell r="F1886">
            <v>1342</v>
          </cell>
          <cell r="G1886">
            <v>1342</v>
          </cell>
          <cell r="H1886">
            <v>1342</v>
          </cell>
          <cell r="I1886">
            <v>1342</v>
          </cell>
          <cell r="J1886">
            <v>1342</v>
          </cell>
          <cell r="K1886">
            <v>1342</v>
          </cell>
          <cell r="L1886">
            <v>1342</v>
          </cell>
          <cell r="M1886">
            <v>1342</v>
          </cell>
          <cell r="N1886">
            <v>1342</v>
          </cell>
          <cell r="O1886">
            <v>1342</v>
          </cell>
          <cell r="P1886">
            <v>1342</v>
          </cell>
          <cell r="Q1886">
            <v>1338</v>
          </cell>
        </row>
        <row r="1887">
          <cell r="B1887" t="str">
            <v>30804081302</v>
          </cell>
          <cell r="C1887" t="str">
            <v>30804</v>
          </cell>
          <cell r="D1887">
            <v>1302</v>
          </cell>
          <cell r="E1887">
            <v>128600</v>
          </cell>
          <cell r="F1887">
            <v>10717</v>
          </cell>
          <cell r="G1887">
            <v>10717</v>
          </cell>
          <cell r="H1887">
            <v>10717</v>
          </cell>
          <cell r="I1887">
            <v>10717</v>
          </cell>
          <cell r="J1887">
            <v>10717</v>
          </cell>
          <cell r="K1887">
            <v>10717</v>
          </cell>
          <cell r="L1887">
            <v>10717</v>
          </cell>
          <cell r="M1887">
            <v>10717</v>
          </cell>
          <cell r="N1887">
            <v>10717</v>
          </cell>
          <cell r="O1887">
            <v>10717</v>
          </cell>
          <cell r="P1887">
            <v>10717</v>
          </cell>
          <cell r="Q1887">
            <v>10713</v>
          </cell>
        </row>
        <row r="1888">
          <cell r="B1888" t="str">
            <v>30804082103</v>
          </cell>
          <cell r="C1888" t="str">
            <v>30804</v>
          </cell>
          <cell r="D1888">
            <v>2103</v>
          </cell>
          <cell r="E1888">
            <v>6500</v>
          </cell>
          <cell r="F1888">
            <v>542</v>
          </cell>
          <cell r="G1888">
            <v>542</v>
          </cell>
          <cell r="H1888">
            <v>542</v>
          </cell>
          <cell r="I1888">
            <v>542</v>
          </cell>
          <cell r="J1888">
            <v>542</v>
          </cell>
          <cell r="K1888">
            <v>542</v>
          </cell>
          <cell r="L1888">
            <v>542</v>
          </cell>
          <cell r="M1888">
            <v>542</v>
          </cell>
          <cell r="N1888">
            <v>542</v>
          </cell>
          <cell r="O1888">
            <v>542</v>
          </cell>
          <cell r="P1888">
            <v>542</v>
          </cell>
          <cell r="Q1888">
            <v>538</v>
          </cell>
        </row>
        <row r="1889">
          <cell r="B1889" t="str">
            <v>30804082202</v>
          </cell>
          <cell r="C1889" t="str">
            <v>30804</v>
          </cell>
          <cell r="D1889">
            <v>2202</v>
          </cell>
          <cell r="E1889">
            <v>22495</v>
          </cell>
          <cell r="F1889">
            <v>1875</v>
          </cell>
          <cell r="G1889">
            <v>1875</v>
          </cell>
          <cell r="H1889">
            <v>1875</v>
          </cell>
          <cell r="I1889">
            <v>1875</v>
          </cell>
          <cell r="J1889">
            <v>1875</v>
          </cell>
          <cell r="K1889">
            <v>1875</v>
          </cell>
          <cell r="L1889">
            <v>1875</v>
          </cell>
          <cell r="M1889">
            <v>1875</v>
          </cell>
          <cell r="N1889">
            <v>1875</v>
          </cell>
          <cell r="O1889">
            <v>1875</v>
          </cell>
          <cell r="P1889">
            <v>1875</v>
          </cell>
          <cell r="Q1889">
            <v>1870</v>
          </cell>
        </row>
        <row r="1890">
          <cell r="B1890" t="str">
            <v>30804082208</v>
          </cell>
          <cell r="C1890" t="str">
            <v>30804</v>
          </cell>
          <cell r="D1890">
            <v>2208</v>
          </cell>
          <cell r="E1890">
            <v>7701</v>
          </cell>
          <cell r="F1890">
            <v>642</v>
          </cell>
          <cell r="G1890">
            <v>642</v>
          </cell>
          <cell r="H1890">
            <v>642</v>
          </cell>
          <cell r="I1890">
            <v>642</v>
          </cell>
          <cell r="J1890">
            <v>642</v>
          </cell>
          <cell r="K1890">
            <v>642</v>
          </cell>
          <cell r="L1890">
            <v>642</v>
          </cell>
          <cell r="M1890">
            <v>642</v>
          </cell>
          <cell r="N1890">
            <v>642</v>
          </cell>
          <cell r="O1890">
            <v>642</v>
          </cell>
          <cell r="P1890">
            <v>642</v>
          </cell>
          <cell r="Q1890">
            <v>639</v>
          </cell>
        </row>
        <row r="1891">
          <cell r="B1891" t="str">
            <v>30804082701</v>
          </cell>
          <cell r="C1891" t="str">
            <v>30804</v>
          </cell>
          <cell r="D1891">
            <v>2701</v>
          </cell>
          <cell r="E1891">
            <v>302900</v>
          </cell>
          <cell r="F1891">
            <v>25242</v>
          </cell>
          <cell r="G1891">
            <v>25242</v>
          </cell>
          <cell r="H1891">
            <v>25242</v>
          </cell>
          <cell r="I1891">
            <v>25242</v>
          </cell>
          <cell r="J1891">
            <v>25242</v>
          </cell>
          <cell r="K1891">
            <v>25242</v>
          </cell>
          <cell r="L1891">
            <v>25242</v>
          </cell>
          <cell r="M1891">
            <v>25242</v>
          </cell>
          <cell r="N1891">
            <v>25242</v>
          </cell>
          <cell r="O1891">
            <v>25242</v>
          </cell>
          <cell r="P1891">
            <v>25242</v>
          </cell>
          <cell r="Q1891">
            <v>25238</v>
          </cell>
        </row>
        <row r="1892">
          <cell r="B1892" t="str">
            <v>30804082702</v>
          </cell>
          <cell r="C1892" t="str">
            <v>30804</v>
          </cell>
          <cell r="D1892">
            <v>2702</v>
          </cell>
          <cell r="E1892">
            <v>2100</v>
          </cell>
          <cell r="F1892">
            <v>175</v>
          </cell>
          <cell r="G1892">
            <v>175</v>
          </cell>
          <cell r="H1892">
            <v>175</v>
          </cell>
          <cell r="I1892">
            <v>175</v>
          </cell>
          <cell r="J1892">
            <v>175</v>
          </cell>
          <cell r="K1892">
            <v>175</v>
          </cell>
          <cell r="L1892">
            <v>175</v>
          </cell>
          <cell r="M1892">
            <v>175</v>
          </cell>
          <cell r="N1892">
            <v>175</v>
          </cell>
          <cell r="O1892">
            <v>175</v>
          </cell>
          <cell r="P1892">
            <v>175</v>
          </cell>
          <cell r="Q1892">
            <v>175</v>
          </cell>
        </row>
        <row r="1893">
          <cell r="B1893" t="str">
            <v>30804082900</v>
          </cell>
          <cell r="C1893" t="str">
            <v>30804</v>
          </cell>
          <cell r="D1893">
            <v>2900</v>
          </cell>
          <cell r="E1893">
            <v>1900</v>
          </cell>
          <cell r="F1893">
            <v>158</v>
          </cell>
          <cell r="G1893">
            <v>158</v>
          </cell>
          <cell r="H1893">
            <v>158</v>
          </cell>
          <cell r="I1893">
            <v>158</v>
          </cell>
          <cell r="J1893">
            <v>158</v>
          </cell>
          <cell r="K1893">
            <v>158</v>
          </cell>
          <cell r="L1893">
            <v>158</v>
          </cell>
          <cell r="M1893">
            <v>158</v>
          </cell>
          <cell r="N1893">
            <v>158</v>
          </cell>
          <cell r="O1893">
            <v>158</v>
          </cell>
          <cell r="P1893">
            <v>158</v>
          </cell>
          <cell r="Q1893">
            <v>162</v>
          </cell>
        </row>
        <row r="1894">
          <cell r="B1894" t="str">
            <v>30804083101</v>
          </cell>
          <cell r="C1894" t="str">
            <v>30804</v>
          </cell>
          <cell r="D1894">
            <v>3101</v>
          </cell>
          <cell r="E1894">
            <v>35900</v>
          </cell>
          <cell r="F1894">
            <v>2992</v>
          </cell>
          <cell r="G1894">
            <v>2992</v>
          </cell>
          <cell r="H1894">
            <v>2992</v>
          </cell>
          <cell r="I1894">
            <v>2992</v>
          </cell>
          <cell r="J1894">
            <v>2992</v>
          </cell>
          <cell r="K1894">
            <v>2992</v>
          </cell>
          <cell r="L1894">
            <v>2992</v>
          </cell>
          <cell r="M1894">
            <v>2992</v>
          </cell>
          <cell r="N1894">
            <v>2992</v>
          </cell>
          <cell r="O1894">
            <v>2992</v>
          </cell>
          <cell r="P1894">
            <v>2992</v>
          </cell>
          <cell r="Q1894">
            <v>2988</v>
          </cell>
        </row>
        <row r="1895">
          <cell r="B1895" t="str">
            <v>30804083302</v>
          </cell>
          <cell r="C1895" t="str">
            <v>30804</v>
          </cell>
          <cell r="D1895">
            <v>3302</v>
          </cell>
          <cell r="E1895">
            <v>684300</v>
          </cell>
          <cell r="F1895">
            <v>57025</v>
          </cell>
          <cell r="G1895">
            <v>57025</v>
          </cell>
          <cell r="H1895">
            <v>57025</v>
          </cell>
          <cell r="I1895">
            <v>57025</v>
          </cell>
          <cell r="J1895">
            <v>57025</v>
          </cell>
          <cell r="K1895">
            <v>57025</v>
          </cell>
          <cell r="L1895">
            <v>57025</v>
          </cell>
          <cell r="M1895">
            <v>57025</v>
          </cell>
          <cell r="N1895">
            <v>57025</v>
          </cell>
          <cell r="O1895">
            <v>57025</v>
          </cell>
          <cell r="P1895">
            <v>57025</v>
          </cell>
          <cell r="Q1895">
            <v>57025</v>
          </cell>
        </row>
        <row r="1896">
          <cell r="B1896" t="str">
            <v>30804083303</v>
          </cell>
          <cell r="C1896" t="str">
            <v>30804</v>
          </cell>
          <cell r="D1896">
            <v>3303</v>
          </cell>
          <cell r="E1896">
            <v>5700</v>
          </cell>
          <cell r="F1896">
            <v>475</v>
          </cell>
          <cell r="G1896">
            <v>475</v>
          </cell>
          <cell r="H1896">
            <v>475</v>
          </cell>
          <cell r="I1896">
            <v>475</v>
          </cell>
          <cell r="J1896">
            <v>475</v>
          </cell>
          <cell r="K1896">
            <v>475</v>
          </cell>
          <cell r="L1896">
            <v>475</v>
          </cell>
          <cell r="M1896">
            <v>475</v>
          </cell>
          <cell r="N1896">
            <v>475</v>
          </cell>
          <cell r="O1896">
            <v>475</v>
          </cell>
          <cell r="P1896">
            <v>475</v>
          </cell>
          <cell r="Q1896">
            <v>475</v>
          </cell>
        </row>
        <row r="1897">
          <cell r="B1897" t="str">
            <v>30805081302</v>
          </cell>
          <cell r="C1897" t="str">
            <v>30805</v>
          </cell>
          <cell r="D1897">
            <v>1302</v>
          </cell>
          <cell r="E1897">
            <v>128500</v>
          </cell>
          <cell r="F1897">
            <v>10708</v>
          </cell>
          <cell r="G1897">
            <v>10708</v>
          </cell>
          <cell r="H1897">
            <v>10708</v>
          </cell>
          <cell r="I1897">
            <v>10708</v>
          </cell>
          <cell r="J1897">
            <v>10708</v>
          </cell>
          <cell r="K1897">
            <v>10708</v>
          </cell>
          <cell r="L1897">
            <v>10708</v>
          </cell>
          <cell r="M1897">
            <v>10708</v>
          </cell>
          <cell r="N1897">
            <v>10708</v>
          </cell>
          <cell r="O1897">
            <v>10708</v>
          </cell>
          <cell r="P1897">
            <v>10708</v>
          </cell>
          <cell r="Q1897">
            <v>10712</v>
          </cell>
        </row>
        <row r="1898">
          <cell r="B1898" t="str">
            <v>30805082103</v>
          </cell>
          <cell r="C1898" t="str">
            <v>30805</v>
          </cell>
          <cell r="D1898">
            <v>2103</v>
          </cell>
          <cell r="E1898">
            <v>1400</v>
          </cell>
          <cell r="F1898">
            <v>117</v>
          </cell>
          <cell r="G1898">
            <v>117</v>
          </cell>
          <cell r="H1898">
            <v>117</v>
          </cell>
          <cell r="I1898">
            <v>117</v>
          </cell>
          <cell r="J1898">
            <v>117</v>
          </cell>
          <cell r="K1898">
            <v>117</v>
          </cell>
          <cell r="L1898">
            <v>117</v>
          </cell>
          <cell r="M1898">
            <v>117</v>
          </cell>
          <cell r="N1898">
            <v>117</v>
          </cell>
          <cell r="O1898">
            <v>117</v>
          </cell>
          <cell r="P1898">
            <v>117</v>
          </cell>
          <cell r="Q1898">
            <v>113</v>
          </cell>
        </row>
        <row r="1899">
          <cell r="B1899" t="str">
            <v>30805082202</v>
          </cell>
          <cell r="C1899" t="str">
            <v>30805</v>
          </cell>
          <cell r="D1899">
            <v>2202</v>
          </cell>
          <cell r="E1899">
            <v>12058</v>
          </cell>
          <cell r="F1899">
            <v>1005</v>
          </cell>
          <cell r="G1899">
            <v>1005</v>
          </cell>
          <cell r="H1899">
            <v>1005</v>
          </cell>
          <cell r="I1899">
            <v>1005</v>
          </cell>
          <cell r="J1899">
            <v>1005</v>
          </cell>
          <cell r="K1899">
            <v>1005</v>
          </cell>
          <cell r="L1899">
            <v>1005</v>
          </cell>
          <cell r="M1899">
            <v>1005</v>
          </cell>
          <cell r="N1899">
            <v>1005</v>
          </cell>
          <cell r="O1899">
            <v>1005</v>
          </cell>
          <cell r="P1899">
            <v>1005</v>
          </cell>
          <cell r="Q1899">
            <v>1003</v>
          </cell>
        </row>
        <row r="1900">
          <cell r="B1900" t="str">
            <v>30805082701</v>
          </cell>
          <cell r="C1900" t="str">
            <v>30805</v>
          </cell>
          <cell r="D1900">
            <v>2701</v>
          </cell>
          <cell r="E1900">
            <v>141100</v>
          </cell>
          <cell r="F1900">
            <v>11758</v>
          </cell>
          <cell r="G1900">
            <v>11758</v>
          </cell>
          <cell r="H1900">
            <v>11758</v>
          </cell>
          <cell r="I1900">
            <v>11758</v>
          </cell>
          <cell r="J1900">
            <v>11758</v>
          </cell>
          <cell r="K1900">
            <v>11758</v>
          </cell>
          <cell r="L1900">
            <v>11758</v>
          </cell>
          <cell r="M1900">
            <v>11758</v>
          </cell>
          <cell r="N1900">
            <v>11758</v>
          </cell>
          <cell r="O1900">
            <v>11758</v>
          </cell>
          <cell r="P1900">
            <v>11758</v>
          </cell>
          <cell r="Q1900">
            <v>11762</v>
          </cell>
        </row>
        <row r="1901">
          <cell r="B1901" t="str">
            <v>30805082702</v>
          </cell>
          <cell r="C1901" t="str">
            <v>30805</v>
          </cell>
          <cell r="D1901">
            <v>2702</v>
          </cell>
          <cell r="E1901">
            <v>3200</v>
          </cell>
          <cell r="F1901">
            <v>267</v>
          </cell>
          <cell r="G1901">
            <v>267</v>
          </cell>
          <cell r="H1901">
            <v>267</v>
          </cell>
          <cell r="I1901">
            <v>267</v>
          </cell>
          <cell r="J1901">
            <v>267</v>
          </cell>
          <cell r="K1901">
            <v>267</v>
          </cell>
          <cell r="L1901">
            <v>267</v>
          </cell>
          <cell r="M1901">
            <v>267</v>
          </cell>
          <cell r="N1901">
            <v>267</v>
          </cell>
          <cell r="O1901">
            <v>267</v>
          </cell>
          <cell r="P1901">
            <v>267</v>
          </cell>
          <cell r="Q1901">
            <v>263</v>
          </cell>
        </row>
        <row r="1902">
          <cell r="B1902" t="str">
            <v>30805082900</v>
          </cell>
          <cell r="C1902" t="str">
            <v>30805</v>
          </cell>
          <cell r="D1902">
            <v>2900</v>
          </cell>
          <cell r="E1902">
            <v>2400</v>
          </cell>
          <cell r="F1902">
            <v>200</v>
          </cell>
          <cell r="G1902">
            <v>200</v>
          </cell>
          <cell r="H1902">
            <v>200</v>
          </cell>
          <cell r="I1902">
            <v>200</v>
          </cell>
          <cell r="J1902">
            <v>200</v>
          </cell>
          <cell r="K1902">
            <v>200</v>
          </cell>
          <cell r="L1902">
            <v>200</v>
          </cell>
          <cell r="M1902">
            <v>200</v>
          </cell>
          <cell r="N1902">
            <v>200</v>
          </cell>
          <cell r="O1902">
            <v>200</v>
          </cell>
          <cell r="P1902">
            <v>200</v>
          </cell>
          <cell r="Q1902">
            <v>200</v>
          </cell>
        </row>
        <row r="1903">
          <cell r="B1903" t="str">
            <v>30805083101</v>
          </cell>
          <cell r="C1903" t="str">
            <v>30805</v>
          </cell>
          <cell r="D1903">
            <v>3101</v>
          </cell>
          <cell r="E1903">
            <v>33100</v>
          </cell>
          <cell r="F1903">
            <v>2758</v>
          </cell>
          <cell r="G1903">
            <v>2758</v>
          </cell>
          <cell r="H1903">
            <v>2758</v>
          </cell>
          <cell r="I1903">
            <v>2758</v>
          </cell>
          <cell r="J1903">
            <v>2758</v>
          </cell>
          <cell r="K1903">
            <v>2758</v>
          </cell>
          <cell r="L1903">
            <v>2758</v>
          </cell>
          <cell r="M1903">
            <v>2758</v>
          </cell>
          <cell r="N1903">
            <v>2758</v>
          </cell>
          <cell r="O1903">
            <v>2758</v>
          </cell>
          <cell r="P1903">
            <v>2758</v>
          </cell>
          <cell r="Q1903">
            <v>2762</v>
          </cell>
        </row>
        <row r="1904">
          <cell r="B1904" t="str">
            <v>30805083302</v>
          </cell>
          <cell r="C1904" t="str">
            <v>30805</v>
          </cell>
          <cell r="D1904">
            <v>3302</v>
          </cell>
          <cell r="E1904">
            <v>264000</v>
          </cell>
          <cell r="F1904">
            <v>22000</v>
          </cell>
          <cell r="G1904">
            <v>22000</v>
          </cell>
          <cell r="H1904">
            <v>22000</v>
          </cell>
          <cell r="I1904">
            <v>22000</v>
          </cell>
          <cell r="J1904">
            <v>22000</v>
          </cell>
          <cell r="K1904">
            <v>22000</v>
          </cell>
          <cell r="L1904">
            <v>22000</v>
          </cell>
          <cell r="M1904">
            <v>22000</v>
          </cell>
          <cell r="N1904">
            <v>22000</v>
          </cell>
          <cell r="O1904">
            <v>22000</v>
          </cell>
          <cell r="P1904">
            <v>22000</v>
          </cell>
          <cell r="Q1904">
            <v>22000</v>
          </cell>
        </row>
        <row r="1905">
          <cell r="B1905" t="str">
            <v>30805083303</v>
          </cell>
          <cell r="C1905" t="str">
            <v>30805</v>
          </cell>
          <cell r="D1905">
            <v>3303</v>
          </cell>
          <cell r="E1905">
            <v>5700</v>
          </cell>
          <cell r="F1905">
            <v>475</v>
          </cell>
          <cell r="G1905">
            <v>475</v>
          </cell>
          <cell r="H1905">
            <v>475</v>
          </cell>
          <cell r="I1905">
            <v>475</v>
          </cell>
          <cell r="J1905">
            <v>475</v>
          </cell>
          <cell r="K1905">
            <v>475</v>
          </cell>
          <cell r="L1905">
            <v>475</v>
          </cell>
          <cell r="M1905">
            <v>475</v>
          </cell>
          <cell r="N1905">
            <v>475</v>
          </cell>
          <cell r="O1905">
            <v>475</v>
          </cell>
          <cell r="P1905">
            <v>475</v>
          </cell>
          <cell r="Q1905">
            <v>475</v>
          </cell>
        </row>
        <row r="1906">
          <cell r="B1906" t="str">
            <v>30805083425</v>
          </cell>
          <cell r="C1906" t="str">
            <v>30805</v>
          </cell>
          <cell r="D1906">
            <v>3425</v>
          </cell>
          <cell r="E1906">
            <v>2700</v>
          </cell>
          <cell r="F1906">
            <v>225</v>
          </cell>
          <cell r="G1906">
            <v>225</v>
          </cell>
          <cell r="H1906">
            <v>225</v>
          </cell>
          <cell r="I1906">
            <v>225</v>
          </cell>
          <cell r="J1906">
            <v>225</v>
          </cell>
          <cell r="K1906">
            <v>225</v>
          </cell>
          <cell r="L1906">
            <v>225</v>
          </cell>
          <cell r="M1906">
            <v>225</v>
          </cell>
          <cell r="N1906">
            <v>225</v>
          </cell>
          <cell r="O1906">
            <v>225</v>
          </cell>
          <cell r="P1906">
            <v>225</v>
          </cell>
          <cell r="Q1906">
            <v>225</v>
          </cell>
        </row>
        <row r="1907">
          <cell r="B1907" t="str">
            <v>30806081302</v>
          </cell>
          <cell r="C1907" t="str">
            <v>30806</v>
          </cell>
          <cell r="D1907">
            <v>1302</v>
          </cell>
          <cell r="E1907">
            <v>96500</v>
          </cell>
          <cell r="F1907">
            <v>8042</v>
          </cell>
          <cell r="G1907">
            <v>8042</v>
          </cell>
          <cell r="H1907">
            <v>8042</v>
          </cell>
          <cell r="I1907">
            <v>8042</v>
          </cell>
          <cell r="J1907">
            <v>8042</v>
          </cell>
          <cell r="K1907">
            <v>8042</v>
          </cell>
          <cell r="L1907">
            <v>8042</v>
          </cell>
          <cell r="M1907">
            <v>8042</v>
          </cell>
          <cell r="N1907">
            <v>8042</v>
          </cell>
          <cell r="O1907">
            <v>8042</v>
          </cell>
          <cell r="P1907">
            <v>8042</v>
          </cell>
          <cell r="Q1907">
            <v>8038</v>
          </cell>
        </row>
        <row r="1908">
          <cell r="B1908" t="str">
            <v>30806082103</v>
          </cell>
          <cell r="C1908" t="str">
            <v>30806</v>
          </cell>
          <cell r="D1908">
            <v>2103</v>
          </cell>
          <cell r="E1908">
            <v>6500</v>
          </cell>
          <cell r="F1908">
            <v>542</v>
          </cell>
          <cell r="G1908">
            <v>542</v>
          </cell>
          <cell r="H1908">
            <v>542</v>
          </cell>
          <cell r="I1908">
            <v>542</v>
          </cell>
          <cell r="J1908">
            <v>542</v>
          </cell>
          <cell r="K1908">
            <v>542</v>
          </cell>
          <cell r="L1908">
            <v>542</v>
          </cell>
          <cell r="M1908">
            <v>542</v>
          </cell>
          <cell r="N1908">
            <v>542</v>
          </cell>
          <cell r="O1908">
            <v>542</v>
          </cell>
          <cell r="P1908">
            <v>542</v>
          </cell>
          <cell r="Q1908">
            <v>538</v>
          </cell>
        </row>
        <row r="1909">
          <cell r="B1909" t="str">
            <v>30806082202</v>
          </cell>
          <cell r="C1909" t="str">
            <v>30806</v>
          </cell>
          <cell r="D1909">
            <v>2202</v>
          </cell>
          <cell r="E1909">
            <v>19485</v>
          </cell>
          <cell r="F1909">
            <v>1624</v>
          </cell>
          <cell r="G1909">
            <v>1624</v>
          </cell>
          <cell r="H1909">
            <v>1624</v>
          </cell>
          <cell r="I1909">
            <v>1624</v>
          </cell>
          <cell r="J1909">
            <v>1624</v>
          </cell>
          <cell r="K1909">
            <v>1624</v>
          </cell>
          <cell r="L1909">
            <v>1624</v>
          </cell>
          <cell r="M1909">
            <v>1624</v>
          </cell>
          <cell r="N1909">
            <v>1624</v>
          </cell>
          <cell r="O1909">
            <v>1624</v>
          </cell>
          <cell r="P1909">
            <v>1624</v>
          </cell>
          <cell r="Q1909">
            <v>1621</v>
          </cell>
        </row>
        <row r="1910">
          <cell r="B1910" t="str">
            <v>30806082208</v>
          </cell>
          <cell r="C1910" t="str">
            <v>30806</v>
          </cell>
          <cell r="D1910">
            <v>2208</v>
          </cell>
          <cell r="E1910">
            <v>2017</v>
          </cell>
          <cell r="F1910">
            <v>168</v>
          </cell>
          <cell r="G1910">
            <v>168</v>
          </cell>
          <cell r="H1910">
            <v>168</v>
          </cell>
          <cell r="I1910">
            <v>168</v>
          </cell>
          <cell r="J1910">
            <v>168</v>
          </cell>
          <cell r="K1910">
            <v>168</v>
          </cell>
          <cell r="L1910">
            <v>168</v>
          </cell>
          <cell r="M1910">
            <v>168</v>
          </cell>
          <cell r="N1910">
            <v>168</v>
          </cell>
          <cell r="O1910">
            <v>168</v>
          </cell>
          <cell r="P1910">
            <v>168</v>
          </cell>
          <cell r="Q1910">
            <v>169</v>
          </cell>
        </row>
        <row r="1911">
          <cell r="B1911" t="str">
            <v>30806082701</v>
          </cell>
          <cell r="C1911" t="str">
            <v>30806</v>
          </cell>
          <cell r="D1911">
            <v>2701</v>
          </cell>
          <cell r="E1911">
            <v>49500</v>
          </cell>
          <cell r="F1911">
            <v>4125</v>
          </cell>
          <cell r="G1911">
            <v>4125</v>
          </cell>
          <cell r="H1911">
            <v>4125</v>
          </cell>
          <cell r="I1911">
            <v>4125</v>
          </cell>
          <cell r="J1911">
            <v>4125</v>
          </cell>
          <cell r="K1911">
            <v>4125</v>
          </cell>
          <cell r="L1911">
            <v>4125</v>
          </cell>
          <cell r="M1911">
            <v>4125</v>
          </cell>
          <cell r="N1911">
            <v>4125</v>
          </cell>
          <cell r="O1911">
            <v>4125</v>
          </cell>
          <cell r="P1911">
            <v>4125</v>
          </cell>
          <cell r="Q1911">
            <v>4125</v>
          </cell>
        </row>
        <row r="1912">
          <cell r="B1912" t="str">
            <v>30806082702</v>
          </cell>
          <cell r="C1912" t="str">
            <v>30806</v>
          </cell>
          <cell r="D1912">
            <v>2702</v>
          </cell>
          <cell r="E1912">
            <v>3200</v>
          </cell>
          <cell r="F1912">
            <v>267</v>
          </cell>
          <cell r="G1912">
            <v>267</v>
          </cell>
          <cell r="H1912">
            <v>267</v>
          </cell>
          <cell r="I1912">
            <v>267</v>
          </cell>
          <cell r="J1912">
            <v>267</v>
          </cell>
          <cell r="K1912">
            <v>267</v>
          </cell>
          <cell r="L1912">
            <v>267</v>
          </cell>
          <cell r="M1912">
            <v>267</v>
          </cell>
          <cell r="N1912">
            <v>267</v>
          </cell>
          <cell r="O1912">
            <v>267</v>
          </cell>
          <cell r="P1912">
            <v>267</v>
          </cell>
          <cell r="Q1912">
            <v>263</v>
          </cell>
        </row>
        <row r="1913">
          <cell r="B1913" t="str">
            <v>30806082900</v>
          </cell>
          <cell r="C1913" t="str">
            <v>30806</v>
          </cell>
          <cell r="D1913">
            <v>2900</v>
          </cell>
          <cell r="E1913">
            <v>17200</v>
          </cell>
          <cell r="F1913">
            <v>1433</v>
          </cell>
          <cell r="G1913">
            <v>1433</v>
          </cell>
          <cell r="H1913">
            <v>1433</v>
          </cell>
          <cell r="I1913">
            <v>1433</v>
          </cell>
          <cell r="J1913">
            <v>1433</v>
          </cell>
          <cell r="K1913">
            <v>1433</v>
          </cell>
          <cell r="L1913">
            <v>1433</v>
          </cell>
          <cell r="M1913">
            <v>1433</v>
          </cell>
          <cell r="N1913">
            <v>1433</v>
          </cell>
          <cell r="O1913">
            <v>1433</v>
          </cell>
          <cell r="P1913">
            <v>1433</v>
          </cell>
          <cell r="Q1913">
            <v>1437</v>
          </cell>
        </row>
        <row r="1914">
          <cell r="B1914" t="str">
            <v>30806083101</v>
          </cell>
          <cell r="C1914" t="str">
            <v>30806</v>
          </cell>
          <cell r="D1914">
            <v>3101</v>
          </cell>
          <cell r="E1914">
            <v>56200</v>
          </cell>
          <cell r="F1914">
            <v>4683</v>
          </cell>
          <cell r="G1914">
            <v>4683</v>
          </cell>
          <cell r="H1914">
            <v>4683</v>
          </cell>
          <cell r="I1914">
            <v>4683</v>
          </cell>
          <cell r="J1914">
            <v>4683</v>
          </cell>
          <cell r="K1914">
            <v>4683</v>
          </cell>
          <cell r="L1914">
            <v>4683</v>
          </cell>
          <cell r="M1914">
            <v>4683</v>
          </cell>
          <cell r="N1914">
            <v>4683</v>
          </cell>
          <cell r="O1914">
            <v>4683</v>
          </cell>
          <cell r="P1914">
            <v>4683</v>
          </cell>
          <cell r="Q1914">
            <v>4687</v>
          </cell>
        </row>
        <row r="1915">
          <cell r="B1915" t="str">
            <v>30806083302</v>
          </cell>
          <cell r="C1915" t="str">
            <v>30806</v>
          </cell>
          <cell r="D1915">
            <v>3302</v>
          </cell>
          <cell r="E1915">
            <v>89900</v>
          </cell>
          <cell r="F1915">
            <v>7492</v>
          </cell>
          <cell r="G1915">
            <v>7492</v>
          </cell>
          <cell r="H1915">
            <v>7492</v>
          </cell>
          <cell r="I1915">
            <v>7492</v>
          </cell>
          <cell r="J1915">
            <v>7492</v>
          </cell>
          <cell r="K1915">
            <v>7492</v>
          </cell>
          <cell r="L1915">
            <v>7492</v>
          </cell>
          <cell r="M1915">
            <v>7492</v>
          </cell>
          <cell r="N1915">
            <v>7492</v>
          </cell>
          <cell r="O1915">
            <v>7492</v>
          </cell>
          <cell r="P1915">
            <v>7492</v>
          </cell>
          <cell r="Q1915">
            <v>7488</v>
          </cell>
        </row>
        <row r="1916">
          <cell r="B1916" t="str">
            <v>30806083303</v>
          </cell>
          <cell r="C1916" t="str">
            <v>30806</v>
          </cell>
          <cell r="D1916">
            <v>3303</v>
          </cell>
          <cell r="E1916">
            <v>5700</v>
          </cell>
          <cell r="F1916">
            <v>475</v>
          </cell>
          <cell r="G1916">
            <v>475</v>
          </cell>
          <cell r="H1916">
            <v>475</v>
          </cell>
          <cell r="I1916">
            <v>475</v>
          </cell>
          <cell r="J1916">
            <v>475</v>
          </cell>
          <cell r="K1916">
            <v>475</v>
          </cell>
          <cell r="L1916">
            <v>475</v>
          </cell>
          <cell r="M1916">
            <v>475</v>
          </cell>
          <cell r="N1916">
            <v>475</v>
          </cell>
          <cell r="O1916">
            <v>475</v>
          </cell>
          <cell r="P1916">
            <v>475</v>
          </cell>
          <cell r="Q1916">
            <v>475</v>
          </cell>
        </row>
        <row r="1917">
          <cell r="B1917" t="str">
            <v>30807081302</v>
          </cell>
          <cell r="C1917" t="str">
            <v>30807</v>
          </cell>
          <cell r="D1917">
            <v>1302</v>
          </cell>
          <cell r="E1917">
            <v>44000</v>
          </cell>
          <cell r="F1917">
            <v>3667</v>
          </cell>
          <cell r="G1917">
            <v>3667</v>
          </cell>
          <cell r="H1917">
            <v>3667</v>
          </cell>
          <cell r="I1917">
            <v>3667</v>
          </cell>
          <cell r="J1917">
            <v>3667</v>
          </cell>
          <cell r="K1917">
            <v>3667</v>
          </cell>
          <cell r="L1917">
            <v>3667</v>
          </cell>
          <cell r="M1917">
            <v>3667</v>
          </cell>
          <cell r="N1917">
            <v>3667</v>
          </cell>
          <cell r="O1917">
            <v>3667</v>
          </cell>
          <cell r="P1917">
            <v>3667</v>
          </cell>
          <cell r="Q1917">
            <v>3663</v>
          </cell>
        </row>
        <row r="1918">
          <cell r="B1918" t="str">
            <v>30807082103</v>
          </cell>
          <cell r="C1918" t="str">
            <v>30807</v>
          </cell>
          <cell r="D1918">
            <v>2103</v>
          </cell>
          <cell r="E1918">
            <v>52200</v>
          </cell>
          <cell r="F1918">
            <v>4350</v>
          </cell>
          <cell r="G1918">
            <v>4350</v>
          </cell>
          <cell r="H1918">
            <v>4350</v>
          </cell>
          <cell r="I1918">
            <v>4350</v>
          </cell>
          <cell r="J1918">
            <v>4350</v>
          </cell>
          <cell r="K1918">
            <v>4350</v>
          </cell>
          <cell r="L1918">
            <v>4350</v>
          </cell>
          <cell r="M1918">
            <v>4350</v>
          </cell>
          <cell r="N1918">
            <v>4350</v>
          </cell>
          <cell r="O1918">
            <v>4350</v>
          </cell>
          <cell r="P1918">
            <v>4350</v>
          </cell>
          <cell r="Q1918">
            <v>4350</v>
          </cell>
        </row>
        <row r="1919">
          <cell r="B1919" t="str">
            <v>30807082701</v>
          </cell>
          <cell r="C1919" t="str">
            <v>30807</v>
          </cell>
          <cell r="D1919">
            <v>2701</v>
          </cell>
          <cell r="E1919">
            <v>26600</v>
          </cell>
          <cell r="F1919">
            <v>2217</v>
          </cell>
          <cell r="G1919">
            <v>2217</v>
          </cell>
          <cell r="H1919">
            <v>2217</v>
          </cell>
          <cell r="I1919">
            <v>2217</v>
          </cell>
          <cell r="J1919">
            <v>2217</v>
          </cell>
          <cell r="K1919">
            <v>2217</v>
          </cell>
          <cell r="L1919">
            <v>2217</v>
          </cell>
          <cell r="M1919">
            <v>2217</v>
          </cell>
          <cell r="N1919">
            <v>2217</v>
          </cell>
          <cell r="O1919">
            <v>2217</v>
          </cell>
          <cell r="P1919">
            <v>2217</v>
          </cell>
          <cell r="Q1919">
            <v>2213</v>
          </cell>
        </row>
        <row r="1920">
          <cell r="B1920" t="str">
            <v>30807082702</v>
          </cell>
          <cell r="C1920" t="str">
            <v>30807</v>
          </cell>
          <cell r="D1920">
            <v>2702</v>
          </cell>
          <cell r="E1920">
            <v>6300</v>
          </cell>
          <cell r="F1920">
            <v>525</v>
          </cell>
          <cell r="G1920">
            <v>525</v>
          </cell>
          <cell r="H1920">
            <v>525</v>
          </cell>
          <cell r="I1920">
            <v>525</v>
          </cell>
          <cell r="J1920">
            <v>525</v>
          </cell>
          <cell r="K1920">
            <v>525</v>
          </cell>
          <cell r="L1920">
            <v>525</v>
          </cell>
          <cell r="M1920">
            <v>525</v>
          </cell>
          <cell r="N1920">
            <v>525</v>
          </cell>
          <cell r="O1920">
            <v>525</v>
          </cell>
          <cell r="P1920">
            <v>525</v>
          </cell>
          <cell r="Q1920">
            <v>525</v>
          </cell>
        </row>
        <row r="1921">
          <cell r="B1921" t="str">
            <v>30807082900</v>
          </cell>
          <cell r="C1921" t="str">
            <v>30807</v>
          </cell>
          <cell r="D1921">
            <v>2900</v>
          </cell>
          <cell r="E1921">
            <v>3300</v>
          </cell>
          <cell r="F1921">
            <v>275</v>
          </cell>
          <cell r="G1921">
            <v>275</v>
          </cell>
          <cell r="H1921">
            <v>275</v>
          </cell>
          <cell r="I1921">
            <v>275</v>
          </cell>
          <cell r="J1921">
            <v>275</v>
          </cell>
          <cell r="K1921">
            <v>275</v>
          </cell>
          <cell r="L1921">
            <v>275</v>
          </cell>
          <cell r="M1921">
            <v>275</v>
          </cell>
          <cell r="N1921">
            <v>275</v>
          </cell>
          <cell r="O1921">
            <v>275</v>
          </cell>
          <cell r="P1921">
            <v>275</v>
          </cell>
          <cell r="Q1921">
            <v>275</v>
          </cell>
        </row>
        <row r="1922">
          <cell r="B1922" t="str">
            <v>30807083101</v>
          </cell>
          <cell r="C1922" t="str">
            <v>30807</v>
          </cell>
          <cell r="D1922">
            <v>3101</v>
          </cell>
          <cell r="E1922">
            <v>42800</v>
          </cell>
          <cell r="F1922">
            <v>3567</v>
          </cell>
          <cell r="G1922">
            <v>3567</v>
          </cell>
          <cell r="H1922">
            <v>3567</v>
          </cell>
          <cell r="I1922">
            <v>3567</v>
          </cell>
          <cell r="J1922">
            <v>3567</v>
          </cell>
          <cell r="K1922">
            <v>3567</v>
          </cell>
          <cell r="L1922">
            <v>3567</v>
          </cell>
          <cell r="M1922">
            <v>3567</v>
          </cell>
          <cell r="N1922">
            <v>3567</v>
          </cell>
          <cell r="O1922">
            <v>3567</v>
          </cell>
          <cell r="P1922">
            <v>3567</v>
          </cell>
          <cell r="Q1922">
            <v>3563</v>
          </cell>
        </row>
        <row r="1923">
          <cell r="B1923" t="str">
            <v>30807083302</v>
          </cell>
          <cell r="C1923" t="str">
            <v>30807</v>
          </cell>
          <cell r="D1923">
            <v>3302</v>
          </cell>
          <cell r="E1923">
            <v>46600</v>
          </cell>
          <cell r="F1923">
            <v>3883</v>
          </cell>
          <cell r="G1923">
            <v>3883</v>
          </cell>
          <cell r="H1923">
            <v>3883</v>
          </cell>
          <cell r="I1923">
            <v>3883</v>
          </cell>
          <cell r="J1923">
            <v>3883</v>
          </cell>
          <cell r="K1923">
            <v>3883</v>
          </cell>
          <cell r="L1923">
            <v>3883</v>
          </cell>
          <cell r="M1923">
            <v>3883</v>
          </cell>
          <cell r="N1923">
            <v>3883</v>
          </cell>
          <cell r="O1923">
            <v>3883</v>
          </cell>
          <cell r="P1923">
            <v>3883</v>
          </cell>
          <cell r="Q1923">
            <v>3887</v>
          </cell>
        </row>
        <row r="1924">
          <cell r="B1924" t="str">
            <v>30807083303</v>
          </cell>
          <cell r="C1924" t="str">
            <v>30807</v>
          </cell>
          <cell r="D1924">
            <v>3303</v>
          </cell>
          <cell r="E1924">
            <v>11300</v>
          </cell>
          <cell r="F1924">
            <v>942</v>
          </cell>
          <cell r="G1924">
            <v>942</v>
          </cell>
          <cell r="H1924">
            <v>942</v>
          </cell>
          <cell r="I1924">
            <v>942</v>
          </cell>
          <cell r="J1924">
            <v>942</v>
          </cell>
          <cell r="K1924">
            <v>942</v>
          </cell>
          <cell r="L1924">
            <v>942</v>
          </cell>
          <cell r="M1924">
            <v>942</v>
          </cell>
          <cell r="N1924">
            <v>942</v>
          </cell>
          <cell r="O1924">
            <v>942</v>
          </cell>
          <cell r="P1924">
            <v>942</v>
          </cell>
          <cell r="Q1924">
            <v>938</v>
          </cell>
        </row>
        <row r="1925">
          <cell r="B1925" t="str">
            <v>30808081302</v>
          </cell>
          <cell r="C1925" t="str">
            <v>30808</v>
          </cell>
          <cell r="D1925">
            <v>1302</v>
          </cell>
          <cell r="E1925">
            <v>22000</v>
          </cell>
          <cell r="F1925">
            <v>1833</v>
          </cell>
          <cell r="G1925">
            <v>1833</v>
          </cell>
          <cell r="H1925">
            <v>1833</v>
          </cell>
          <cell r="I1925">
            <v>1833</v>
          </cell>
          <cell r="J1925">
            <v>1833</v>
          </cell>
          <cell r="K1925">
            <v>1833</v>
          </cell>
          <cell r="L1925">
            <v>1833</v>
          </cell>
          <cell r="M1925">
            <v>1833</v>
          </cell>
          <cell r="N1925">
            <v>1833</v>
          </cell>
          <cell r="O1925">
            <v>1833</v>
          </cell>
          <cell r="P1925">
            <v>1833</v>
          </cell>
          <cell r="Q1925">
            <v>1837</v>
          </cell>
        </row>
        <row r="1926">
          <cell r="B1926" t="str">
            <v>30808082103</v>
          </cell>
          <cell r="C1926" t="str">
            <v>30808</v>
          </cell>
          <cell r="D1926">
            <v>2103</v>
          </cell>
          <cell r="E1926">
            <v>47900</v>
          </cell>
          <cell r="F1926">
            <v>3992</v>
          </cell>
          <cell r="G1926">
            <v>3992</v>
          </cell>
          <cell r="H1926">
            <v>3992</v>
          </cell>
          <cell r="I1926">
            <v>3992</v>
          </cell>
          <cell r="J1926">
            <v>3992</v>
          </cell>
          <cell r="K1926">
            <v>3992</v>
          </cell>
          <cell r="L1926">
            <v>3992</v>
          </cell>
          <cell r="M1926">
            <v>3992</v>
          </cell>
          <cell r="N1926">
            <v>3992</v>
          </cell>
          <cell r="O1926">
            <v>3992</v>
          </cell>
          <cell r="P1926">
            <v>3992</v>
          </cell>
          <cell r="Q1926">
            <v>3988</v>
          </cell>
        </row>
        <row r="1927">
          <cell r="B1927" t="str">
            <v>30808082201</v>
          </cell>
          <cell r="C1927" t="str">
            <v>30808</v>
          </cell>
          <cell r="D1927">
            <v>2201</v>
          </cell>
          <cell r="E1927">
            <v>700</v>
          </cell>
          <cell r="F1927">
            <v>58</v>
          </cell>
          <cell r="G1927">
            <v>58</v>
          </cell>
          <cell r="H1927">
            <v>58</v>
          </cell>
          <cell r="I1927">
            <v>58</v>
          </cell>
          <cell r="J1927">
            <v>58</v>
          </cell>
          <cell r="K1927">
            <v>58</v>
          </cell>
          <cell r="L1927">
            <v>58</v>
          </cell>
          <cell r="M1927">
            <v>58</v>
          </cell>
          <cell r="N1927">
            <v>58</v>
          </cell>
          <cell r="O1927">
            <v>58</v>
          </cell>
          <cell r="P1927">
            <v>58</v>
          </cell>
          <cell r="Q1927">
            <v>62</v>
          </cell>
        </row>
        <row r="1928">
          <cell r="B1928" t="str">
            <v>30808082202</v>
          </cell>
          <cell r="C1928" t="str">
            <v>30808</v>
          </cell>
          <cell r="D1928">
            <v>2202</v>
          </cell>
          <cell r="E1928">
            <v>142263</v>
          </cell>
          <cell r="F1928">
            <v>11855</v>
          </cell>
          <cell r="G1928">
            <v>11855</v>
          </cell>
          <cell r="H1928">
            <v>11855</v>
          </cell>
          <cell r="I1928">
            <v>11855</v>
          </cell>
          <cell r="J1928">
            <v>11855</v>
          </cell>
          <cell r="K1928">
            <v>11855</v>
          </cell>
          <cell r="L1928">
            <v>11855</v>
          </cell>
          <cell r="M1928">
            <v>11855</v>
          </cell>
          <cell r="N1928">
            <v>11855</v>
          </cell>
          <cell r="O1928">
            <v>11855</v>
          </cell>
          <cell r="P1928">
            <v>11855</v>
          </cell>
          <cell r="Q1928">
            <v>11858</v>
          </cell>
        </row>
        <row r="1929">
          <cell r="B1929" t="str">
            <v>30808082207</v>
          </cell>
          <cell r="C1929" t="str">
            <v>30808</v>
          </cell>
          <cell r="D1929">
            <v>2207</v>
          </cell>
          <cell r="E1929">
            <v>39417</v>
          </cell>
          <cell r="F1929">
            <v>3285</v>
          </cell>
          <cell r="G1929">
            <v>3285</v>
          </cell>
          <cell r="H1929">
            <v>3285</v>
          </cell>
          <cell r="I1929">
            <v>3285</v>
          </cell>
          <cell r="J1929">
            <v>3285</v>
          </cell>
          <cell r="K1929">
            <v>3285</v>
          </cell>
          <cell r="L1929">
            <v>3285</v>
          </cell>
          <cell r="M1929">
            <v>3285</v>
          </cell>
          <cell r="N1929">
            <v>3285</v>
          </cell>
          <cell r="O1929">
            <v>3285</v>
          </cell>
          <cell r="P1929">
            <v>3285</v>
          </cell>
          <cell r="Q1929">
            <v>3282</v>
          </cell>
        </row>
        <row r="1930">
          <cell r="B1930" t="str">
            <v>30808082701</v>
          </cell>
          <cell r="C1930" t="str">
            <v>30808</v>
          </cell>
          <cell r="D1930">
            <v>2701</v>
          </cell>
          <cell r="E1930">
            <v>90500</v>
          </cell>
          <cell r="F1930">
            <v>7542</v>
          </cell>
          <cell r="G1930">
            <v>7542</v>
          </cell>
          <cell r="H1930">
            <v>7542</v>
          </cell>
          <cell r="I1930">
            <v>7542</v>
          </cell>
          <cell r="J1930">
            <v>7542</v>
          </cell>
          <cell r="K1930">
            <v>7542</v>
          </cell>
          <cell r="L1930">
            <v>7542</v>
          </cell>
          <cell r="M1930">
            <v>7542</v>
          </cell>
          <cell r="N1930">
            <v>7542</v>
          </cell>
          <cell r="O1930">
            <v>7542</v>
          </cell>
          <cell r="P1930">
            <v>7542</v>
          </cell>
          <cell r="Q1930">
            <v>7538</v>
          </cell>
        </row>
        <row r="1931">
          <cell r="B1931" t="str">
            <v>30808082702</v>
          </cell>
          <cell r="C1931" t="str">
            <v>30808</v>
          </cell>
          <cell r="D1931">
            <v>2702</v>
          </cell>
          <cell r="E1931">
            <v>2500</v>
          </cell>
          <cell r="F1931">
            <v>208</v>
          </cell>
          <cell r="G1931">
            <v>208</v>
          </cell>
          <cell r="H1931">
            <v>208</v>
          </cell>
          <cell r="I1931">
            <v>208</v>
          </cell>
          <cell r="J1931">
            <v>208</v>
          </cell>
          <cell r="K1931">
            <v>208</v>
          </cell>
          <cell r="L1931">
            <v>208</v>
          </cell>
          <cell r="M1931">
            <v>208</v>
          </cell>
          <cell r="N1931">
            <v>208</v>
          </cell>
          <cell r="O1931">
            <v>208</v>
          </cell>
          <cell r="P1931">
            <v>208</v>
          </cell>
          <cell r="Q1931">
            <v>212</v>
          </cell>
        </row>
        <row r="1932">
          <cell r="B1932" t="str">
            <v>30808082705</v>
          </cell>
          <cell r="C1932" t="str">
            <v>30808</v>
          </cell>
          <cell r="D1932">
            <v>2705</v>
          </cell>
          <cell r="E1932">
            <v>45400</v>
          </cell>
          <cell r="F1932">
            <v>3783</v>
          </cell>
          <cell r="G1932">
            <v>3783</v>
          </cell>
          <cell r="H1932">
            <v>3783</v>
          </cell>
          <cell r="I1932">
            <v>3783</v>
          </cell>
          <cell r="J1932">
            <v>3783</v>
          </cell>
          <cell r="K1932">
            <v>3783</v>
          </cell>
          <cell r="L1932">
            <v>3783</v>
          </cell>
          <cell r="M1932">
            <v>3783</v>
          </cell>
          <cell r="N1932">
            <v>3783</v>
          </cell>
          <cell r="O1932">
            <v>3783</v>
          </cell>
          <cell r="P1932">
            <v>3783</v>
          </cell>
          <cell r="Q1932">
            <v>3787</v>
          </cell>
        </row>
        <row r="1933">
          <cell r="B1933" t="str">
            <v>30808082900</v>
          </cell>
          <cell r="C1933" t="str">
            <v>30808</v>
          </cell>
          <cell r="D1933">
            <v>2900</v>
          </cell>
          <cell r="E1933">
            <v>10300</v>
          </cell>
          <cell r="F1933">
            <v>858</v>
          </cell>
          <cell r="G1933">
            <v>858</v>
          </cell>
          <cell r="H1933">
            <v>858</v>
          </cell>
          <cell r="I1933">
            <v>858</v>
          </cell>
          <cell r="J1933">
            <v>858</v>
          </cell>
          <cell r="K1933">
            <v>858</v>
          </cell>
          <cell r="L1933">
            <v>858</v>
          </cell>
          <cell r="M1933">
            <v>858</v>
          </cell>
          <cell r="N1933">
            <v>858</v>
          </cell>
          <cell r="O1933">
            <v>858</v>
          </cell>
          <cell r="P1933">
            <v>858</v>
          </cell>
          <cell r="Q1933">
            <v>862</v>
          </cell>
        </row>
        <row r="1934">
          <cell r="B1934" t="str">
            <v>30808082907</v>
          </cell>
          <cell r="C1934" t="str">
            <v>30808</v>
          </cell>
          <cell r="D1934">
            <v>2907</v>
          </cell>
          <cell r="E1934">
            <v>12600</v>
          </cell>
          <cell r="F1934">
            <v>1050</v>
          </cell>
          <cell r="G1934">
            <v>1050</v>
          </cell>
          <cell r="H1934">
            <v>1050</v>
          </cell>
          <cell r="I1934">
            <v>1050</v>
          </cell>
          <cell r="J1934">
            <v>1050</v>
          </cell>
          <cell r="K1934">
            <v>1050</v>
          </cell>
          <cell r="L1934">
            <v>1050</v>
          </cell>
          <cell r="M1934">
            <v>1050</v>
          </cell>
          <cell r="N1934">
            <v>1050</v>
          </cell>
          <cell r="O1934">
            <v>1050</v>
          </cell>
          <cell r="P1934">
            <v>1050</v>
          </cell>
          <cell r="Q1934">
            <v>1050</v>
          </cell>
        </row>
        <row r="1935">
          <cell r="B1935" t="str">
            <v>30808082908</v>
          </cell>
          <cell r="C1935" t="str">
            <v>30808</v>
          </cell>
          <cell r="D1935">
            <v>2908</v>
          </cell>
          <cell r="E1935">
            <v>32500</v>
          </cell>
          <cell r="F1935">
            <v>2708</v>
          </cell>
          <cell r="G1935">
            <v>2708</v>
          </cell>
          <cell r="H1935">
            <v>2708</v>
          </cell>
          <cell r="I1935">
            <v>2708</v>
          </cell>
          <cell r="J1935">
            <v>2708</v>
          </cell>
          <cell r="K1935">
            <v>2708</v>
          </cell>
          <cell r="L1935">
            <v>2708</v>
          </cell>
          <cell r="M1935">
            <v>2708</v>
          </cell>
          <cell r="N1935">
            <v>2708</v>
          </cell>
          <cell r="O1935">
            <v>2708</v>
          </cell>
          <cell r="P1935">
            <v>2708</v>
          </cell>
          <cell r="Q1935">
            <v>2712</v>
          </cell>
        </row>
        <row r="1936">
          <cell r="B1936" t="str">
            <v>30808083101</v>
          </cell>
          <cell r="C1936" t="str">
            <v>30808</v>
          </cell>
          <cell r="D1936">
            <v>3101</v>
          </cell>
          <cell r="E1936">
            <v>47500</v>
          </cell>
          <cell r="F1936">
            <v>3958</v>
          </cell>
          <cell r="G1936">
            <v>3958</v>
          </cell>
          <cell r="H1936">
            <v>3958</v>
          </cell>
          <cell r="I1936">
            <v>3958</v>
          </cell>
          <cell r="J1936">
            <v>3958</v>
          </cell>
          <cell r="K1936">
            <v>3958</v>
          </cell>
          <cell r="L1936">
            <v>3958</v>
          </cell>
          <cell r="M1936">
            <v>3958</v>
          </cell>
          <cell r="N1936">
            <v>3958</v>
          </cell>
          <cell r="O1936">
            <v>3958</v>
          </cell>
          <cell r="P1936">
            <v>3958</v>
          </cell>
          <cell r="Q1936">
            <v>3962</v>
          </cell>
        </row>
        <row r="1937">
          <cell r="B1937" t="str">
            <v>30808083103</v>
          </cell>
          <cell r="C1937" t="str">
            <v>30808</v>
          </cell>
          <cell r="D1937">
            <v>3103</v>
          </cell>
          <cell r="E1937">
            <v>48400</v>
          </cell>
          <cell r="F1937">
            <v>4033</v>
          </cell>
          <cell r="G1937">
            <v>4033</v>
          </cell>
          <cell r="H1937">
            <v>4033</v>
          </cell>
          <cell r="I1937">
            <v>4033</v>
          </cell>
          <cell r="J1937">
            <v>4033</v>
          </cell>
          <cell r="K1937">
            <v>4033</v>
          </cell>
          <cell r="L1937">
            <v>4033</v>
          </cell>
          <cell r="M1937">
            <v>4033</v>
          </cell>
          <cell r="N1937">
            <v>4033</v>
          </cell>
          <cell r="O1937">
            <v>4033</v>
          </cell>
          <cell r="P1937">
            <v>4033</v>
          </cell>
          <cell r="Q1937">
            <v>4037</v>
          </cell>
        </row>
        <row r="1938">
          <cell r="B1938" t="str">
            <v>30808083106</v>
          </cell>
          <cell r="C1938" t="str">
            <v>30808</v>
          </cell>
          <cell r="D1938">
            <v>3106</v>
          </cell>
          <cell r="E1938">
            <v>5300</v>
          </cell>
          <cell r="F1938">
            <v>442</v>
          </cell>
          <cell r="G1938">
            <v>442</v>
          </cell>
          <cell r="H1938">
            <v>442</v>
          </cell>
          <cell r="I1938">
            <v>442</v>
          </cell>
          <cell r="J1938">
            <v>442</v>
          </cell>
          <cell r="K1938">
            <v>442</v>
          </cell>
          <cell r="L1938">
            <v>442</v>
          </cell>
          <cell r="M1938">
            <v>442</v>
          </cell>
          <cell r="N1938">
            <v>442</v>
          </cell>
          <cell r="O1938">
            <v>442</v>
          </cell>
          <cell r="P1938">
            <v>442</v>
          </cell>
          <cell r="Q1938">
            <v>438</v>
          </cell>
        </row>
        <row r="1939">
          <cell r="B1939" t="str">
            <v>30808083302</v>
          </cell>
          <cell r="C1939" t="str">
            <v>30808</v>
          </cell>
          <cell r="D1939">
            <v>3302</v>
          </cell>
          <cell r="E1939">
            <v>158900</v>
          </cell>
          <cell r="F1939">
            <v>13242</v>
          </cell>
          <cell r="G1939">
            <v>13242</v>
          </cell>
          <cell r="H1939">
            <v>13242</v>
          </cell>
          <cell r="I1939">
            <v>13242</v>
          </cell>
          <cell r="J1939">
            <v>13242</v>
          </cell>
          <cell r="K1939">
            <v>13242</v>
          </cell>
          <cell r="L1939">
            <v>13242</v>
          </cell>
          <cell r="M1939">
            <v>13242</v>
          </cell>
          <cell r="N1939">
            <v>13242</v>
          </cell>
          <cell r="O1939">
            <v>13242</v>
          </cell>
          <cell r="P1939">
            <v>13242</v>
          </cell>
          <cell r="Q1939">
            <v>13238</v>
          </cell>
        </row>
        <row r="1940">
          <cell r="B1940" t="str">
            <v>30808083303</v>
          </cell>
          <cell r="C1940" t="str">
            <v>30808</v>
          </cell>
          <cell r="D1940">
            <v>3303</v>
          </cell>
          <cell r="E1940">
            <v>6200</v>
          </cell>
          <cell r="F1940">
            <v>517</v>
          </cell>
          <cell r="G1940">
            <v>517</v>
          </cell>
          <cell r="H1940">
            <v>517</v>
          </cell>
          <cell r="I1940">
            <v>517</v>
          </cell>
          <cell r="J1940">
            <v>517</v>
          </cell>
          <cell r="K1940">
            <v>517</v>
          </cell>
          <cell r="L1940">
            <v>517</v>
          </cell>
          <cell r="M1940">
            <v>517</v>
          </cell>
          <cell r="N1940">
            <v>517</v>
          </cell>
          <cell r="O1940">
            <v>517</v>
          </cell>
          <cell r="P1940">
            <v>517</v>
          </cell>
          <cell r="Q1940">
            <v>513</v>
          </cell>
        </row>
        <row r="1941">
          <cell r="B1941" t="str">
            <v>30808083401</v>
          </cell>
          <cell r="C1941" t="str">
            <v>30808</v>
          </cell>
          <cell r="D1941">
            <v>3401</v>
          </cell>
          <cell r="E1941">
            <v>23000</v>
          </cell>
          <cell r="F1941">
            <v>1917</v>
          </cell>
          <cell r="G1941">
            <v>1917</v>
          </cell>
          <cell r="H1941">
            <v>1917</v>
          </cell>
          <cell r="I1941">
            <v>1917</v>
          </cell>
          <cell r="J1941">
            <v>1917</v>
          </cell>
          <cell r="K1941">
            <v>1917</v>
          </cell>
          <cell r="L1941">
            <v>1917</v>
          </cell>
          <cell r="M1941">
            <v>1917</v>
          </cell>
          <cell r="N1941">
            <v>1917</v>
          </cell>
          <cell r="O1941">
            <v>1917</v>
          </cell>
          <cell r="P1941">
            <v>1917</v>
          </cell>
          <cell r="Q1941">
            <v>1913</v>
          </cell>
        </row>
        <row r="1942">
          <cell r="B1942" t="str">
            <v>30809081302</v>
          </cell>
          <cell r="C1942" t="str">
            <v>30809</v>
          </cell>
          <cell r="D1942">
            <v>1302</v>
          </cell>
          <cell r="E1942">
            <v>60900</v>
          </cell>
          <cell r="F1942">
            <v>5075</v>
          </cell>
          <cell r="G1942">
            <v>5075</v>
          </cell>
          <cell r="H1942">
            <v>5075</v>
          </cell>
          <cell r="I1942">
            <v>5075</v>
          </cell>
          <cell r="J1942">
            <v>5075</v>
          </cell>
          <cell r="K1942">
            <v>5075</v>
          </cell>
          <cell r="L1942">
            <v>5075</v>
          </cell>
          <cell r="M1942">
            <v>5075</v>
          </cell>
          <cell r="N1942">
            <v>5075</v>
          </cell>
          <cell r="O1942">
            <v>5075</v>
          </cell>
          <cell r="P1942">
            <v>5075</v>
          </cell>
          <cell r="Q1942">
            <v>5075</v>
          </cell>
        </row>
        <row r="1943">
          <cell r="B1943" t="str">
            <v>30809082103</v>
          </cell>
          <cell r="C1943" t="str">
            <v>30809</v>
          </cell>
          <cell r="D1943">
            <v>2103</v>
          </cell>
          <cell r="E1943">
            <v>2600</v>
          </cell>
          <cell r="F1943">
            <v>217</v>
          </cell>
          <cell r="G1943">
            <v>217</v>
          </cell>
          <cell r="H1943">
            <v>217</v>
          </cell>
          <cell r="I1943">
            <v>217</v>
          </cell>
          <cell r="J1943">
            <v>217</v>
          </cell>
          <cell r="K1943">
            <v>217</v>
          </cell>
          <cell r="L1943">
            <v>217</v>
          </cell>
          <cell r="M1943">
            <v>217</v>
          </cell>
          <cell r="N1943">
            <v>217</v>
          </cell>
          <cell r="O1943">
            <v>217</v>
          </cell>
          <cell r="P1943">
            <v>217</v>
          </cell>
          <cell r="Q1943">
            <v>213</v>
          </cell>
        </row>
        <row r="1944">
          <cell r="B1944" t="str">
            <v>30809082202</v>
          </cell>
          <cell r="C1944" t="str">
            <v>30809</v>
          </cell>
          <cell r="D1944">
            <v>2202</v>
          </cell>
          <cell r="E1944">
            <v>98280</v>
          </cell>
          <cell r="F1944">
            <v>8190</v>
          </cell>
          <cell r="G1944">
            <v>8190</v>
          </cell>
          <cell r="H1944">
            <v>8190</v>
          </cell>
          <cell r="I1944">
            <v>8190</v>
          </cell>
          <cell r="J1944">
            <v>8190</v>
          </cell>
          <cell r="K1944">
            <v>8190</v>
          </cell>
          <cell r="L1944">
            <v>8190</v>
          </cell>
          <cell r="M1944">
            <v>8190</v>
          </cell>
          <cell r="N1944">
            <v>8190</v>
          </cell>
          <cell r="O1944">
            <v>8190</v>
          </cell>
          <cell r="P1944">
            <v>8190</v>
          </cell>
          <cell r="Q1944">
            <v>8190</v>
          </cell>
        </row>
        <row r="1945">
          <cell r="B1945" t="str">
            <v>30809082207</v>
          </cell>
          <cell r="C1945" t="str">
            <v>30809</v>
          </cell>
          <cell r="D1945">
            <v>2207</v>
          </cell>
          <cell r="E1945">
            <v>1659</v>
          </cell>
          <cell r="F1945">
            <v>138</v>
          </cell>
          <cell r="G1945">
            <v>138</v>
          </cell>
          <cell r="H1945">
            <v>138</v>
          </cell>
          <cell r="I1945">
            <v>138</v>
          </cell>
          <cell r="J1945">
            <v>138</v>
          </cell>
          <cell r="K1945">
            <v>138</v>
          </cell>
          <cell r="L1945">
            <v>138</v>
          </cell>
          <cell r="M1945">
            <v>138</v>
          </cell>
          <cell r="N1945">
            <v>138</v>
          </cell>
          <cell r="O1945">
            <v>138</v>
          </cell>
          <cell r="P1945">
            <v>138</v>
          </cell>
          <cell r="Q1945">
            <v>141</v>
          </cell>
        </row>
        <row r="1946">
          <cell r="B1946" t="str">
            <v>30809082208</v>
          </cell>
          <cell r="C1946" t="str">
            <v>30809</v>
          </cell>
          <cell r="D1946">
            <v>2208</v>
          </cell>
          <cell r="E1946">
            <v>4623</v>
          </cell>
          <cell r="F1946">
            <v>385</v>
          </cell>
          <cell r="G1946">
            <v>385</v>
          </cell>
          <cell r="H1946">
            <v>385</v>
          </cell>
          <cell r="I1946">
            <v>385</v>
          </cell>
          <cell r="J1946">
            <v>385</v>
          </cell>
          <cell r="K1946">
            <v>385</v>
          </cell>
          <cell r="L1946">
            <v>385</v>
          </cell>
          <cell r="M1946">
            <v>385</v>
          </cell>
          <cell r="N1946">
            <v>385</v>
          </cell>
          <cell r="O1946">
            <v>385</v>
          </cell>
          <cell r="P1946">
            <v>385</v>
          </cell>
          <cell r="Q1946">
            <v>388</v>
          </cell>
        </row>
        <row r="1947">
          <cell r="B1947" t="str">
            <v>30809082701</v>
          </cell>
          <cell r="C1947" t="str">
            <v>30809</v>
          </cell>
          <cell r="D1947">
            <v>2701</v>
          </cell>
          <cell r="E1947">
            <v>312700</v>
          </cell>
          <cell r="F1947">
            <v>26058</v>
          </cell>
          <cell r="G1947">
            <v>26058</v>
          </cell>
          <cell r="H1947">
            <v>26058</v>
          </cell>
          <cell r="I1947">
            <v>26058</v>
          </cell>
          <cell r="J1947">
            <v>26058</v>
          </cell>
          <cell r="K1947">
            <v>26058</v>
          </cell>
          <cell r="L1947">
            <v>26058</v>
          </cell>
          <cell r="M1947">
            <v>26058</v>
          </cell>
          <cell r="N1947">
            <v>26058</v>
          </cell>
          <cell r="O1947">
            <v>26058</v>
          </cell>
          <cell r="P1947">
            <v>26058</v>
          </cell>
          <cell r="Q1947">
            <v>26062</v>
          </cell>
        </row>
        <row r="1948">
          <cell r="B1948" t="str">
            <v>30809082702</v>
          </cell>
          <cell r="C1948" t="str">
            <v>30809</v>
          </cell>
          <cell r="D1948">
            <v>2702</v>
          </cell>
          <cell r="E1948">
            <v>3200</v>
          </cell>
          <cell r="F1948">
            <v>267</v>
          </cell>
          <cell r="G1948">
            <v>267</v>
          </cell>
          <cell r="H1948">
            <v>267</v>
          </cell>
          <cell r="I1948">
            <v>267</v>
          </cell>
          <cell r="J1948">
            <v>267</v>
          </cell>
          <cell r="K1948">
            <v>267</v>
          </cell>
          <cell r="L1948">
            <v>267</v>
          </cell>
          <cell r="M1948">
            <v>267</v>
          </cell>
          <cell r="N1948">
            <v>267</v>
          </cell>
          <cell r="O1948">
            <v>267</v>
          </cell>
          <cell r="P1948">
            <v>267</v>
          </cell>
          <cell r="Q1948">
            <v>263</v>
          </cell>
        </row>
        <row r="1949">
          <cell r="B1949" t="str">
            <v>30809082900</v>
          </cell>
          <cell r="C1949" t="str">
            <v>30809</v>
          </cell>
          <cell r="D1949">
            <v>2900</v>
          </cell>
          <cell r="E1949">
            <v>10700</v>
          </cell>
          <cell r="F1949">
            <v>892</v>
          </cell>
          <cell r="G1949">
            <v>892</v>
          </cell>
          <cell r="H1949">
            <v>892</v>
          </cell>
          <cell r="I1949">
            <v>892</v>
          </cell>
          <cell r="J1949">
            <v>892</v>
          </cell>
          <cell r="K1949">
            <v>892</v>
          </cell>
          <cell r="L1949">
            <v>892</v>
          </cell>
          <cell r="M1949">
            <v>892</v>
          </cell>
          <cell r="N1949">
            <v>892</v>
          </cell>
          <cell r="O1949">
            <v>892</v>
          </cell>
          <cell r="P1949">
            <v>892</v>
          </cell>
          <cell r="Q1949">
            <v>888</v>
          </cell>
        </row>
        <row r="1950">
          <cell r="B1950" t="str">
            <v>30809083101</v>
          </cell>
          <cell r="C1950" t="str">
            <v>30809</v>
          </cell>
          <cell r="D1950">
            <v>3101</v>
          </cell>
          <cell r="E1950">
            <v>21000</v>
          </cell>
          <cell r="F1950">
            <v>1750</v>
          </cell>
          <cell r="G1950">
            <v>1750</v>
          </cell>
          <cell r="H1950">
            <v>1750</v>
          </cell>
          <cell r="I1950">
            <v>1750</v>
          </cell>
          <cell r="J1950">
            <v>1750</v>
          </cell>
          <cell r="K1950">
            <v>1750</v>
          </cell>
          <cell r="L1950">
            <v>1750</v>
          </cell>
          <cell r="M1950">
            <v>1750</v>
          </cell>
          <cell r="N1950">
            <v>1750</v>
          </cell>
          <cell r="O1950">
            <v>1750</v>
          </cell>
          <cell r="P1950">
            <v>1750</v>
          </cell>
          <cell r="Q1950">
            <v>1750</v>
          </cell>
        </row>
        <row r="1951">
          <cell r="B1951" t="str">
            <v>30809083302</v>
          </cell>
          <cell r="C1951" t="str">
            <v>30809</v>
          </cell>
          <cell r="D1951">
            <v>3302</v>
          </cell>
          <cell r="E1951">
            <v>287800</v>
          </cell>
          <cell r="F1951">
            <v>23983</v>
          </cell>
          <cell r="G1951">
            <v>23983</v>
          </cell>
          <cell r="H1951">
            <v>23983</v>
          </cell>
          <cell r="I1951">
            <v>23983</v>
          </cell>
          <cell r="J1951">
            <v>23983</v>
          </cell>
          <cell r="K1951">
            <v>23983</v>
          </cell>
          <cell r="L1951">
            <v>23983</v>
          </cell>
          <cell r="M1951">
            <v>23983</v>
          </cell>
          <cell r="N1951">
            <v>23983</v>
          </cell>
          <cell r="O1951">
            <v>23983</v>
          </cell>
          <cell r="P1951">
            <v>23983</v>
          </cell>
          <cell r="Q1951">
            <v>23987</v>
          </cell>
        </row>
        <row r="1952">
          <cell r="B1952" t="str">
            <v>30809083303</v>
          </cell>
          <cell r="C1952" t="str">
            <v>30809</v>
          </cell>
          <cell r="D1952">
            <v>3303</v>
          </cell>
          <cell r="E1952">
            <v>5200</v>
          </cell>
          <cell r="F1952">
            <v>433</v>
          </cell>
          <cell r="G1952">
            <v>433</v>
          </cell>
          <cell r="H1952">
            <v>433</v>
          </cell>
          <cell r="I1952">
            <v>433</v>
          </cell>
          <cell r="J1952">
            <v>433</v>
          </cell>
          <cell r="K1952">
            <v>433</v>
          </cell>
          <cell r="L1952">
            <v>433</v>
          </cell>
          <cell r="M1952">
            <v>433</v>
          </cell>
          <cell r="N1952">
            <v>433</v>
          </cell>
          <cell r="O1952">
            <v>433</v>
          </cell>
          <cell r="P1952">
            <v>433</v>
          </cell>
          <cell r="Q1952">
            <v>437</v>
          </cell>
        </row>
        <row r="1953">
          <cell r="B1953" t="str">
            <v>30809083410</v>
          </cell>
          <cell r="C1953" t="str">
            <v>30809</v>
          </cell>
          <cell r="D1953">
            <v>3410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</row>
        <row r="1954">
          <cell r="B1954" t="str">
            <v>30810081302</v>
          </cell>
          <cell r="C1954" t="str">
            <v>30810</v>
          </cell>
          <cell r="D1954">
            <v>1302</v>
          </cell>
          <cell r="E1954">
            <v>19800</v>
          </cell>
          <cell r="F1954">
            <v>1650</v>
          </cell>
          <cell r="G1954">
            <v>1650</v>
          </cell>
          <cell r="H1954">
            <v>1650</v>
          </cell>
          <cell r="I1954">
            <v>1650</v>
          </cell>
          <cell r="J1954">
            <v>1650</v>
          </cell>
          <cell r="K1954">
            <v>1650</v>
          </cell>
          <cell r="L1954">
            <v>1650</v>
          </cell>
          <cell r="M1954">
            <v>1650</v>
          </cell>
          <cell r="N1954">
            <v>1650</v>
          </cell>
          <cell r="O1954">
            <v>1650</v>
          </cell>
          <cell r="P1954">
            <v>1650</v>
          </cell>
          <cell r="Q1954">
            <v>1650</v>
          </cell>
        </row>
        <row r="1955">
          <cell r="B1955" t="str">
            <v>30810082701</v>
          </cell>
          <cell r="C1955" t="str">
            <v>30810</v>
          </cell>
          <cell r="D1955">
            <v>2701</v>
          </cell>
          <cell r="E1955">
            <v>17400</v>
          </cell>
          <cell r="F1955">
            <v>1450</v>
          </cell>
          <cell r="G1955">
            <v>1450</v>
          </cell>
          <cell r="H1955">
            <v>1450</v>
          </cell>
          <cell r="I1955">
            <v>1450</v>
          </cell>
          <cell r="J1955">
            <v>1450</v>
          </cell>
          <cell r="K1955">
            <v>1450</v>
          </cell>
          <cell r="L1955">
            <v>1450</v>
          </cell>
          <cell r="M1955">
            <v>1450</v>
          </cell>
          <cell r="N1955">
            <v>1450</v>
          </cell>
          <cell r="O1955">
            <v>1450</v>
          </cell>
          <cell r="P1955">
            <v>1450</v>
          </cell>
          <cell r="Q1955">
            <v>1450</v>
          </cell>
        </row>
        <row r="1956">
          <cell r="B1956" t="str">
            <v>30810082702</v>
          </cell>
          <cell r="C1956" t="str">
            <v>30810</v>
          </cell>
          <cell r="D1956">
            <v>2702</v>
          </cell>
          <cell r="E1956">
            <v>1300</v>
          </cell>
          <cell r="F1956">
            <v>108</v>
          </cell>
          <cell r="G1956">
            <v>108</v>
          </cell>
          <cell r="H1956">
            <v>108</v>
          </cell>
          <cell r="I1956">
            <v>108</v>
          </cell>
          <cell r="J1956">
            <v>108</v>
          </cell>
          <cell r="K1956">
            <v>108</v>
          </cell>
          <cell r="L1956">
            <v>108</v>
          </cell>
          <cell r="M1956">
            <v>108</v>
          </cell>
          <cell r="N1956">
            <v>108</v>
          </cell>
          <cell r="O1956">
            <v>108</v>
          </cell>
          <cell r="P1956">
            <v>108</v>
          </cell>
          <cell r="Q1956">
            <v>112</v>
          </cell>
        </row>
        <row r="1957">
          <cell r="B1957" t="str">
            <v>30810082900</v>
          </cell>
          <cell r="C1957" t="str">
            <v>30810</v>
          </cell>
          <cell r="D1957">
            <v>2900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0</v>
          </cell>
        </row>
        <row r="1958">
          <cell r="B1958" t="str">
            <v>30810083101</v>
          </cell>
          <cell r="C1958" t="str">
            <v>30810</v>
          </cell>
          <cell r="D1958">
            <v>3101</v>
          </cell>
          <cell r="E1958">
            <v>36500</v>
          </cell>
          <cell r="F1958">
            <v>3042</v>
          </cell>
          <cell r="G1958">
            <v>3042</v>
          </cell>
          <cell r="H1958">
            <v>3042</v>
          </cell>
          <cell r="I1958">
            <v>3042</v>
          </cell>
          <cell r="J1958">
            <v>3042</v>
          </cell>
          <cell r="K1958">
            <v>3042</v>
          </cell>
          <cell r="L1958">
            <v>3042</v>
          </cell>
          <cell r="M1958">
            <v>3042</v>
          </cell>
          <cell r="N1958">
            <v>3042</v>
          </cell>
          <cell r="O1958">
            <v>3042</v>
          </cell>
          <cell r="P1958">
            <v>3042</v>
          </cell>
          <cell r="Q1958">
            <v>3038</v>
          </cell>
        </row>
        <row r="1959">
          <cell r="B1959" t="str">
            <v>30810083302</v>
          </cell>
          <cell r="C1959" t="str">
            <v>30810</v>
          </cell>
          <cell r="D1959">
            <v>3302</v>
          </cell>
          <cell r="E1959">
            <v>47275</v>
          </cell>
          <cell r="F1959">
            <v>3940</v>
          </cell>
          <cell r="G1959">
            <v>3940</v>
          </cell>
          <cell r="H1959">
            <v>3940</v>
          </cell>
          <cell r="I1959">
            <v>3940</v>
          </cell>
          <cell r="J1959">
            <v>3940</v>
          </cell>
          <cell r="K1959">
            <v>3940</v>
          </cell>
          <cell r="L1959">
            <v>3940</v>
          </cell>
          <cell r="M1959">
            <v>3940</v>
          </cell>
          <cell r="N1959">
            <v>3940</v>
          </cell>
          <cell r="O1959">
            <v>3940</v>
          </cell>
          <cell r="P1959">
            <v>3940</v>
          </cell>
          <cell r="Q1959">
            <v>3935</v>
          </cell>
        </row>
        <row r="1960">
          <cell r="B1960" t="str">
            <v>30810083303</v>
          </cell>
          <cell r="C1960" t="str">
            <v>30810</v>
          </cell>
          <cell r="D1960">
            <v>3303</v>
          </cell>
          <cell r="E1960">
            <v>6400</v>
          </cell>
          <cell r="F1960">
            <v>533</v>
          </cell>
          <cell r="G1960">
            <v>533</v>
          </cell>
          <cell r="H1960">
            <v>533</v>
          </cell>
          <cell r="I1960">
            <v>533</v>
          </cell>
          <cell r="J1960">
            <v>533</v>
          </cell>
          <cell r="K1960">
            <v>533</v>
          </cell>
          <cell r="L1960">
            <v>533</v>
          </cell>
          <cell r="M1960">
            <v>533</v>
          </cell>
          <cell r="N1960">
            <v>533</v>
          </cell>
          <cell r="O1960">
            <v>533</v>
          </cell>
          <cell r="P1960">
            <v>533</v>
          </cell>
          <cell r="Q1960">
            <v>537</v>
          </cell>
        </row>
        <row r="1961">
          <cell r="B1961" t="str">
            <v>30811081302</v>
          </cell>
          <cell r="C1961" t="str">
            <v>30811</v>
          </cell>
          <cell r="D1961">
            <v>1302</v>
          </cell>
          <cell r="E1961">
            <v>41000</v>
          </cell>
          <cell r="F1961">
            <v>3417</v>
          </cell>
          <cell r="G1961">
            <v>3417</v>
          </cell>
          <cell r="H1961">
            <v>3417</v>
          </cell>
          <cell r="I1961">
            <v>3417</v>
          </cell>
          <cell r="J1961">
            <v>3417</v>
          </cell>
          <cell r="K1961">
            <v>3417</v>
          </cell>
          <cell r="L1961">
            <v>3417</v>
          </cell>
          <cell r="M1961">
            <v>3417</v>
          </cell>
          <cell r="N1961">
            <v>3417</v>
          </cell>
          <cell r="O1961">
            <v>3417</v>
          </cell>
          <cell r="P1961">
            <v>3417</v>
          </cell>
          <cell r="Q1961">
            <v>3413</v>
          </cell>
        </row>
        <row r="1962">
          <cell r="B1962" t="str">
            <v>30811082103</v>
          </cell>
          <cell r="C1962" t="str">
            <v>30811</v>
          </cell>
          <cell r="D1962">
            <v>2103</v>
          </cell>
          <cell r="E1962">
            <v>30700</v>
          </cell>
          <cell r="F1962">
            <v>2558</v>
          </cell>
          <cell r="G1962">
            <v>2558</v>
          </cell>
          <cell r="H1962">
            <v>2558</v>
          </cell>
          <cell r="I1962">
            <v>2558</v>
          </cell>
          <cell r="J1962">
            <v>2558</v>
          </cell>
          <cell r="K1962">
            <v>2558</v>
          </cell>
          <cell r="L1962">
            <v>2558</v>
          </cell>
          <cell r="M1962">
            <v>2558</v>
          </cell>
          <cell r="N1962">
            <v>2558</v>
          </cell>
          <cell r="O1962">
            <v>2558</v>
          </cell>
          <cell r="P1962">
            <v>2558</v>
          </cell>
          <cell r="Q1962">
            <v>2562</v>
          </cell>
        </row>
        <row r="1963">
          <cell r="B1963" t="str">
            <v>30811082202</v>
          </cell>
          <cell r="C1963" t="str">
            <v>30811</v>
          </cell>
          <cell r="D1963">
            <v>2202</v>
          </cell>
          <cell r="E1963">
            <v>310314</v>
          </cell>
          <cell r="F1963">
            <v>25860</v>
          </cell>
          <cell r="G1963">
            <v>25860</v>
          </cell>
          <cell r="H1963">
            <v>25860</v>
          </cell>
          <cell r="I1963">
            <v>25860</v>
          </cell>
          <cell r="J1963">
            <v>25860</v>
          </cell>
          <cell r="K1963">
            <v>25860</v>
          </cell>
          <cell r="L1963">
            <v>25860</v>
          </cell>
          <cell r="M1963">
            <v>25860</v>
          </cell>
          <cell r="N1963">
            <v>25860</v>
          </cell>
          <cell r="O1963">
            <v>25860</v>
          </cell>
          <cell r="P1963">
            <v>25860</v>
          </cell>
          <cell r="Q1963">
            <v>25854</v>
          </cell>
        </row>
        <row r="1964">
          <cell r="B1964" t="str">
            <v>30811082701</v>
          </cell>
          <cell r="C1964" t="str">
            <v>30811</v>
          </cell>
          <cell r="D1964">
            <v>2701</v>
          </cell>
          <cell r="E1964">
            <v>84600</v>
          </cell>
          <cell r="F1964">
            <v>7050</v>
          </cell>
          <cell r="G1964">
            <v>7050</v>
          </cell>
          <cell r="H1964">
            <v>7050</v>
          </cell>
          <cell r="I1964">
            <v>7050</v>
          </cell>
          <cell r="J1964">
            <v>7050</v>
          </cell>
          <cell r="K1964">
            <v>7050</v>
          </cell>
          <cell r="L1964">
            <v>7050</v>
          </cell>
          <cell r="M1964">
            <v>7050</v>
          </cell>
          <cell r="N1964">
            <v>7050</v>
          </cell>
          <cell r="O1964">
            <v>7050</v>
          </cell>
          <cell r="P1964">
            <v>7050</v>
          </cell>
          <cell r="Q1964">
            <v>7050</v>
          </cell>
        </row>
        <row r="1965">
          <cell r="B1965" t="str">
            <v>30811082702</v>
          </cell>
          <cell r="C1965" t="str">
            <v>30811</v>
          </cell>
          <cell r="D1965">
            <v>2702</v>
          </cell>
          <cell r="E1965">
            <v>16100</v>
          </cell>
          <cell r="F1965">
            <v>1342</v>
          </cell>
          <cell r="G1965">
            <v>1342</v>
          </cell>
          <cell r="H1965">
            <v>1342</v>
          </cell>
          <cell r="I1965">
            <v>1342</v>
          </cell>
          <cell r="J1965">
            <v>1342</v>
          </cell>
          <cell r="K1965">
            <v>1342</v>
          </cell>
          <cell r="L1965">
            <v>1342</v>
          </cell>
          <cell r="M1965">
            <v>1342</v>
          </cell>
          <cell r="N1965">
            <v>1342</v>
          </cell>
          <cell r="O1965">
            <v>1342</v>
          </cell>
          <cell r="P1965">
            <v>1342</v>
          </cell>
          <cell r="Q1965">
            <v>1338</v>
          </cell>
        </row>
        <row r="1966">
          <cell r="B1966" t="str">
            <v>30811082705</v>
          </cell>
          <cell r="C1966" t="str">
            <v>30811</v>
          </cell>
          <cell r="D1966">
            <v>2705</v>
          </cell>
          <cell r="E1966">
            <v>49700</v>
          </cell>
          <cell r="F1966">
            <v>4142</v>
          </cell>
          <cell r="G1966">
            <v>4142</v>
          </cell>
          <cell r="H1966">
            <v>4142</v>
          </cell>
          <cell r="I1966">
            <v>4142</v>
          </cell>
          <cell r="J1966">
            <v>4142</v>
          </cell>
          <cell r="K1966">
            <v>4142</v>
          </cell>
          <cell r="L1966">
            <v>4142</v>
          </cell>
          <cell r="M1966">
            <v>4142</v>
          </cell>
          <cell r="N1966">
            <v>4142</v>
          </cell>
          <cell r="O1966">
            <v>4142</v>
          </cell>
          <cell r="P1966">
            <v>6142</v>
          </cell>
          <cell r="Q1966">
            <v>2138</v>
          </cell>
        </row>
        <row r="1967">
          <cell r="B1967" t="str">
            <v>30811082900</v>
          </cell>
          <cell r="C1967" t="str">
            <v>30811</v>
          </cell>
          <cell r="D1967">
            <v>2900</v>
          </cell>
          <cell r="E1967">
            <v>37800</v>
          </cell>
          <cell r="F1967">
            <v>3150</v>
          </cell>
          <cell r="G1967">
            <v>3150</v>
          </cell>
          <cell r="H1967">
            <v>3150</v>
          </cell>
          <cell r="I1967">
            <v>3150</v>
          </cell>
          <cell r="J1967">
            <v>3150</v>
          </cell>
          <cell r="K1967">
            <v>3150</v>
          </cell>
          <cell r="L1967">
            <v>3150</v>
          </cell>
          <cell r="M1967">
            <v>3150</v>
          </cell>
          <cell r="N1967">
            <v>3150</v>
          </cell>
          <cell r="O1967">
            <v>3150</v>
          </cell>
          <cell r="P1967">
            <v>3150</v>
          </cell>
          <cell r="Q1967">
            <v>3150</v>
          </cell>
        </row>
        <row r="1968">
          <cell r="B1968" t="str">
            <v>30811082907</v>
          </cell>
          <cell r="C1968" t="str">
            <v>30811</v>
          </cell>
          <cell r="D1968">
            <v>2907</v>
          </cell>
          <cell r="E1968">
            <v>152900</v>
          </cell>
          <cell r="F1968">
            <v>12742</v>
          </cell>
          <cell r="G1968">
            <v>12742</v>
          </cell>
          <cell r="H1968">
            <v>12742</v>
          </cell>
          <cell r="I1968">
            <v>12742</v>
          </cell>
          <cell r="J1968">
            <v>12742</v>
          </cell>
          <cell r="K1968">
            <v>12742</v>
          </cell>
          <cell r="L1968">
            <v>12742</v>
          </cell>
          <cell r="M1968">
            <v>12742</v>
          </cell>
          <cell r="N1968">
            <v>12742</v>
          </cell>
          <cell r="O1968">
            <v>12742</v>
          </cell>
          <cell r="P1968">
            <v>12742</v>
          </cell>
          <cell r="Q1968">
            <v>12738</v>
          </cell>
        </row>
        <row r="1969">
          <cell r="B1969" t="str">
            <v>30811082908</v>
          </cell>
          <cell r="C1969" t="str">
            <v>30811</v>
          </cell>
          <cell r="D1969">
            <v>2908</v>
          </cell>
          <cell r="E1969">
            <v>42290</v>
          </cell>
          <cell r="F1969">
            <v>3524</v>
          </cell>
          <cell r="G1969">
            <v>3524</v>
          </cell>
          <cell r="H1969">
            <v>3524</v>
          </cell>
          <cell r="I1969">
            <v>3524</v>
          </cell>
          <cell r="J1969">
            <v>3524</v>
          </cell>
          <cell r="K1969">
            <v>3524</v>
          </cell>
          <cell r="L1969">
            <v>3524</v>
          </cell>
          <cell r="M1969">
            <v>3524</v>
          </cell>
          <cell r="N1969">
            <v>3524</v>
          </cell>
          <cell r="O1969">
            <v>3524</v>
          </cell>
          <cell r="P1969">
            <v>3524</v>
          </cell>
          <cell r="Q1969">
            <v>3526</v>
          </cell>
        </row>
        <row r="1970">
          <cell r="B1970" t="str">
            <v>30811083101</v>
          </cell>
          <cell r="C1970" t="str">
            <v>30811</v>
          </cell>
          <cell r="D1970">
            <v>3101</v>
          </cell>
          <cell r="E1970">
            <v>65700</v>
          </cell>
          <cell r="F1970">
            <v>5475</v>
          </cell>
          <cell r="G1970">
            <v>5475</v>
          </cell>
          <cell r="H1970">
            <v>5475</v>
          </cell>
          <cell r="I1970">
            <v>5475</v>
          </cell>
          <cell r="J1970">
            <v>5475</v>
          </cell>
          <cell r="K1970">
            <v>5475</v>
          </cell>
          <cell r="L1970">
            <v>5475</v>
          </cell>
          <cell r="M1970">
            <v>5475</v>
          </cell>
          <cell r="N1970">
            <v>5475</v>
          </cell>
          <cell r="O1970">
            <v>5475</v>
          </cell>
          <cell r="P1970">
            <v>8475</v>
          </cell>
          <cell r="Q1970">
            <v>2475</v>
          </cell>
        </row>
        <row r="1971">
          <cell r="B1971" t="str">
            <v>30811083103</v>
          </cell>
          <cell r="C1971" t="str">
            <v>30811</v>
          </cell>
          <cell r="D1971">
            <v>3103</v>
          </cell>
          <cell r="E1971">
            <v>91400</v>
          </cell>
          <cell r="F1971">
            <v>7617</v>
          </cell>
          <cell r="G1971">
            <v>7617</v>
          </cell>
          <cell r="H1971">
            <v>7617</v>
          </cell>
          <cell r="I1971">
            <v>7617</v>
          </cell>
          <cell r="J1971">
            <v>7617</v>
          </cell>
          <cell r="K1971">
            <v>7617</v>
          </cell>
          <cell r="L1971">
            <v>7617</v>
          </cell>
          <cell r="M1971">
            <v>7617</v>
          </cell>
          <cell r="N1971">
            <v>7617</v>
          </cell>
          <cell r="O1971">
            <v>7617</v>
          </cell>
          <cell r="P1971">
            <v>11617</v>
          </cell>
          <cell r="Q1971">
            <v>3613</v>
          </cell>
        </row>
        <row r="1972">
          <cell r="B1972" t="str">
            <v>30811083106</v>
          </cell>
          <cell r="C1972" t="str">
            <v>30811</v>
          </cell>
          <cell r="D1972">
            <v>3106</v>
          </cell>
          <cell r="E1972">
            <v>7100</v>
          </cell>
          <cell r="F1972">
            <v>592</v>
          </cell>
          <cell r="G1972">
            <v>592</v>
          </cell>
          <cell r="H1972">
            <v>592</v>
          </cell>
          <cell r="I1972">
            <v>592</v>
          </cell>
          <cell r="J1972">
            <v>592</v>
          </cell>
          <cell r="K1972">
            <v>592</v>
          </cell>
          <cell r="L1972">
            <v>592</v>
          </cell>
          <cell r="M1972">
            <v>592</v>
          </cell>
          <cell r="N1972">
            <v>592</v>
          </cell>
          <cell r="O1972">
            <v>592</v>
          </cell>
          <cell r="P1972">
            <v>1180</v>
          </cell>
          <cell r="Q1972">
            <v>0</v>
          </cell>
        </row>
        <row r="1973">
          <cell r="B1973" t="str">
            <v>30811083302</v>
          </cell>
          <cell r="C1973" t="str">
            <v>30811</v>
          </cell>
          <cell r="D1973">
            <v>3302</v>
          </cell>
          <cell r="E1973">
            <v>194600</v>
          </cell>
          <cell r="F1973">
            <v>16217</v>
          </cell>
          <cell r="G1973">
            <v>16217</v>
          </cell>
          <cell r="H1973">
            <v>16217</v>
          </cell>
          <cell r="I1973">
            <v>16217</v>
          </cell>
          <cell r="J1973">
            <v>16217</v>
          </cell>
          <cell r="K1973">
            <v>16217</v>
          </cell>
          <cell r="L1973">
            <v>16217</v>
          </cell>
          <cell r="M1973">
            <v>16217</v>
          </cell>
          <cell r="N1973">
            <v>16217</v>
          </cell>
          <cell r="O1973">
            <v>16217</v>
          </cell>
          <cell r="P1973">
            <v>16217</v>
          </cell>
          <cell r="Q1973">
            <v>16213</v>
          </cell>
        </row>
        <row r="1974">
          <cell r="B1974" t="str">
            <v>30811083303</v>
          </cell>
          <cell r="C1974" t="str">
            <v>30811</v>
          </cell>
          <cell r="D1974">
            <v>3303</v>
          </cell>
          <cell r="E1974">
            <v>9600</v>
          </cell>
          <cell r="F1974">
            <v>800</v>
          </cell>
          <cell r="G1974">
            <v>800</v>
          </cell>
          <cell r="H1974">
            <v>800</v>
          </cell>
          <cell r="I1974">
            <v>800</v>
          </cell>
          <cell r="J1974">
            <v>800</v>
          </cell>
          <cell r="K1974">
            <v>800</v>
          </cell>
          <cell r="L1974">
            <v>800</v>
          </cell>
          <cell r="M1974">
            <v>800</v>
          </cell>
          <cell r="N1974">
            <v>800</v>
          </cell>
          <cell r="O1974">
            <v>800</v>
          </cell>
          <cell r="P1974">
            <v>800</v>
          </cell>
          <cell r="Q1974">
            <v>800</v>
          </cell>
        </row>
        <row r="1975">
          <cell r="B1975" t="str">
            <v>30811083404</v>
          </cell>
          <cell r="C1975" t="str">
            <v>30811</v>
          </cell>
          <cell r="D1975">
            <v>3404</v>
          </cell>
          <cell r="E1975">
            <v>25800</v>
          </cell>
          <cell r="F1975">
            <v>2150</v>
          </cell>
          <cell r="G1975">
            <v>2150</v>
          </cell>
          <cell r="H1975">
            <v>2150</v>
          </cell>
          <cell r="I1975">
            <v>2150</v>
          </cell>
          <cell r="J1975">
            <v>2150</v>
          </cell>
          <cell r="K1975">
            <v>2150</v>
          </cell>
          <cell r="L1975">
            <v>2150</v>
          </cell>
          <cell r="M1975">
            <v>2150</v>
          </cell>
          <cell r="N1975">
            <v>2150</v>
          </cell>
          <cell r="O1975">
            <v>2150</v>
          </cell>
          <cell r="P1975">
            <v>4300</v>
          </cell>
          <cell r="Q1975">
            <v>0</v>
          </cell>
        </row>
        <row r="1976">
          <cell r="B1976" t="str">
            <v>30812081302</v>
          </cell>
          <cell r="C1976" t="str">
            <v>30812</v>
          </cell>
          <cell r="D1976">
            <v>1302</v>
          </cell>
          <cell r="E1976">
            <v>656900</v>
          </cell>
          <cell r="F1976">
            <v>54742</v>
          </cell>
          <cell r="G1976">
            <v>54742</v>
          </cell>
          <cell r="H1976">
            <v>54742</v>
          </cell>
          <cell r="I1976">
            <v>54742</v>
          </cell>
          <cell r="J1976">
            <v>54742</v>
          </cell>
          <cell r="K1976">
            <v>54742</v>
          </cell>
          <cell r="L1976">
            <v>54742</v>
          </cell>
          <cell r="M1976">
            <v>54742</v>
          </cell>
          <cell r="N1976">
            <v>54742</v>
          </cell>
          <cell r="O1976">
            <v>54742</v>
          </cell>
          <cell r="P1976">
            <v>54742</v>
          </cell>
          <cell r="Q1976">
            <v>54738</v>
          </cell>
        </row>
        <row r="1977">
          <cell r="B1977" t="str">
            <v>30812082103</v>
          </cell>
          <cell r="C1977" t="str">
            <v>30812</v>
          </cell>
          <cell r="D1977">
            <v>2103</v>
          </cell>
          <cell r="E1977">
            <v>11600</v>
          </cell>
          <cell r="F1977">
            <v>967</v>
          </cell>
          <cell r="G1977">
            <v>967</v>
          </cell>
          <cell r="H1977">
            <v>967</v>
          </cell>
          <cell r="I1977">
            <v>967</v>
          </cell>
          <cell r="J1977">
            <v>967</v>
          </cell>
          <cell r="K1977">
            <v>967</v>
          </cell>
          <cell r="L1977">
            <v>967</v>
          </cell>
          <cell r="M1977">
            <v>967</v>
          </cell>
          <cell r="N1977">
            <v>967</v>
          </cell>
          <cell r="O1977">
            <v>967</v>
          </cell>
          <cell r="P1977">
            <v>967</v>
          </cell>
          <cell r="Q1977">
            <v>963</v>
          </cell>
        </row>
        <row r="1978">
          <cell r="B1978" t="str">
            <v>30812082202</v>
          </cell>
          <cell r="C1978" t="str">
            <v>30812</v>
          </cell>
          <cell r="D1978">
            <v>2202</v>
          </cell>
          <cell r="E1978">
            <v>127485</v>
          </cell>
          <cell r="F1978">
            <v>10624</v>
          </cell>
          <cell r="G1978">
            <v>10624</v>
          </cell>
          <cell r="H1978">
            <v>10624</v>
          </cell>
          <cell r="I1978">
            <v>10624</v>
          </cell>
          <cell r="J1978">
            <v>10624</v>
          </cell>
          <cell r="K1978">
            <v>10624</v>
          </cell>
          <cell r="L1978">
            <v>10624</v>
          </cell>
          <cell r="M1978">
            <v>10624</v>
          </cell>
          <cell r="N1978">
            <v>10624</v>
          </cell>
          <cell r="O1978">
            <v>10624</v>
          </cell>
          <cell r="P1978">
            <v>10624</v>
          </cell>
          <cell r="Q1978">
            <v>10621</v>
          </cell>
        </row>
        <row r="1979">
          <cell r="B1979" t="str">
            <v>30812082207</v>
          </cell>
          <cell r="C1979" t="str">
            <v>30812</v>
          </cell>
          <cell r="D1979">
            <v>2207</v>
          </cell>
          <cell r="E1979">
            <v>56727</v>
          </cell>
          <cell r="F1979">
            <v>4727</v>
          </cell>
          <cell r="G1979">
            <v>4727</v>
          </cell>
          <cell r="H1979">
            <v>4727</v>
          </cell>
          <cell r="I1979">
            <v>4727</v>
          </cell>
          <cell r="J1979">
            <v>4727</v>
          </cell>
          <cell r="K1979">
            <v>4727</v>
          </cell>
          <cell r="L1979">
            <v>4727</v>
          </cell>
          <cell r="M1979">
            <v>4727</v>
          </cell>
          <cell r="N1979">
            <v>4727</v>
          </cell>
          <cell r="O1979">
            <v>4727</v>
          </cell>
          <cell r="P1979">
            <v>4727</v>
          </cell>
          <cell r="Q1979">
            <v>4730</v>
          </cell>
        </row>
        <row r="1980">
          <cell r="B1980" t="str">
            <v>30812082701</v>
          </cell>
          <cell r="C1980" t="str">
            <v>30812</v>
          </cell>
          <cell r="D1980">
            <v>2701</v>
          </cell>
          <cell r="E1980">
            <v>317000</v>
          </cell>
          <cell r="F1980">
            <v>26417</v>
          </cell>
          <cell r="G1980">
            <v>26417</v>
          </cell>
          <cell r="H1980">
            <v>26417</v>
          </cell>
          <cell r="I1980">
            <v>26417</v>
          </cell>
          <cell r="J1980">
            <v>26417</v>
          </cell>
          <cell r="K1980">
            <v>26417</v>
          </cell>
          <cell r="L1980">
            <v>26417</v>
          </cell>
          <cell r="M1980">
            <v>26417</v>
          </cell>
          <cell r="N1980">
            <v>26417</v>
          </cell>
          <cell r="O1980">
            <v>26417</v>
          </cell>
          <cell r="P1980">
            <v>42830</v>
          </cell>
          <cell r="Q1980">
            <v>10000</v>
          </cell>
        </row>
        <row r="1981">
          <cell r="B1981" t="str">
            <v>30812082702</v>
          </cell>
          <cell r="C1981" t="str">
            <v>30812</v>
          </cell>
          <cell r="D1981">
            <v>2702</v>
          </cell>
          <cell r="E1981">
            <v>6400</v>
          </cell>
          <cell r="F1981">
            <v>533</v>
          </cell>
          <cell r="G1981">
            <v>533</v>
          </cell>
          <cell r="H1981">
            <v>533</v>
          </cell>
          <cell r="I1981">
            <v>533</v>
          </cell>
          <cell r="J1981">
            <v>533</v>
          </cell>
          <cell r="K1981">
            <v>533</v>
          </cell>
          <cell r="L1981">
            <v>533</v>
          </cell>
          <cell r="M1981">
            <v>533</v>
          </cell>
          <cell r="N1981">
            <v>533</v>
          </cell>
          <cell r="O1981">
            <v>533</v>
          </cell>
          <cell r="P1981">
            <v>1070</v>
          </cell>
          <cell r="Q1981">
            <v>0</v>
          </cell>
        </row>
        <row r="1982">
          <cell r="B1982" t="str">
            <v>30812082802</v>
          </cell>
          <cell r="C1982" t="str">
            <v>30812</v>
          </cell>
          <cell r="D1982">
            <v>2802</v>
          </cell>
          <cell r="E1982">
            <v>181600</v>
          </cell>
          <cell r="F1982">
            <v>15133</v>
          </cell>
          <cell r="G1982">
            <v>15133</v>
          </cell>
          <cell r="H1982">
            <v>15133</v>
          </cell>
          <cell r="I1982">
            <v>15133</v>
          </cell>
          <cell r="J1982">
            <v>15133</v>
          </cell>
          <cell r="K1982">
            <v>15133</v>
          </cell>
          <cell r="L1982">
            <v>15133</v>
          </cell>
          <cell r="M1982">
            <v>15133</v>
          </cell>
          <cell r="N1982">
            <v>15133</v>
          </cell>
          <cell r="O1982">
            <v>15133</v>
          </cell>
          <cell r="P1982">
            <v>15133</v>
          </cell>
          <cell r="Q1982">
            <v>15137</v>
          </cell>
        </row>
        <row r="1983">
          <cell r="B1983" t="str">
            <v>30812082900</v>
          </cell>
          <cell r="C1983" t="str">
            <v>30812</v>
          </cell>
          <cell r="D1983">
            <v>2900</v>
          </cell>
          <cell r="E1983">
            <v>132500</v>
          </cell>
          <cell r="F1983">
            <v>11042</v>
          </cell>
          <cell r="G1983">
            <v>11042</v>
          </cell>
          <cell r="H1983">
            <v>11042</v>
          </cell>
          <cell r="I1983">
            <v>11042</v>
          </cell>
          <cell r="J1983">
            <v>11042</v>
          </cell>
          <cell r="K1983">
            <v>11042</v>
          </cell>
          <cell r="L1983">
            <v>11042</v>
          </cell>
          <cell r="M1983">
            <v>11042</v>
          </cell>
          <cell r="N1983">
            <v>11042</v>
          </cell>
          <cell r="O1983">
            <v>11042</v>
          </cell>
          <cell r="P1983">
            <v>17080</v>
          </cell>
          <cell r="Q1983">
            <v>5000</v>
          </cell>
        </row>
        <row r="1984">
          <cell r="B1984" t="str">
            <v>30812083101</v>
          </cell>
          <cell r="C1984" t="str">
            <v>30812</v>
          </cell>
          <cell r="D1984">
            <v>3101</v>
          </cell>
          <cell r="E1984">
            <v>20800</v>
          </cell>
          <cell r="F1984">
            <v>1733</v>
          </cell>
          <cell r="G1984">
            <v>1733</v>
          </cell>
          <cell r="H1984">
            <v>1733</v>
          </cell>
          <cell r="I1984">
            <v>1733</v>
          </cell>
          <cell r="J1984">
            <v>1733</v>
          </cell>
          <cell r="K1984">
            <v>1733</v>
          </cell>
          <cell r="L1984">
            <v>1733</v>
          </cell>
          <cell r="M1984">
            <v>1733</v>
          </cell>
          <cell r="N1984">
            <v>1733</v>
          </cell>
          <cell r="O1984">
            <v>1733</v>
          </cell>
          <cell r="P1984">
            <v>1733</v>
          </cell>
          <cell r="Q1984">
            <v>1737</v>
          </cell>
        </row>
        <row r="1985">
          <cell r="B1985" t="str">
            <v>30812083302</v>
          </cell>
          <cell r="C1985" t="str">
            <v>30812</v>
          </cell>
          <cell r="D1985">
            <v>3302</v>
          </cell>
          <cell r="E1985">
            <v>546200</v>
          </cell>
          <cell r="F1985">
            <v>45517</v>
          </cell>
          <cell r="G1985">
            <v>45517</v>
          </cell>
          <cell r="H1985">
            <v>45517</v>
          </cell>
          <cell r="I1985">
            <v>45517</v>
          </cell>
          <cell r="J1985">
            <v>45517</v>
          </cell>
          <cell r="K1985">
            <v>45517</v>
          </cell>
          <cell r="L1985">
            <v>45517</v>
          </cell>
          <cell r="M1985">
            <v>45517</v>
          </cell>
          <cell r="N1985">
            <v>45517</v>
          </cell>
          <cell r="O1985">
            <v>45517</v>
          </cell>
          <cell r="P1985">
            <v>45517</v>
          </cell>
          <cell r="Q1985">
            <v>45513</v>
          </cell>
        </row>
        <row r="1986">
          <cell r="B1986" t="str">
            <v>30812083303</v>
          </cell>
          <cell r="C1986" t="str">
            <v>30812</v>
          </cell>
          <cell r="D1986">
            <v>3303</v>
          </cell>
          <cell r="E1986">
            <v>153000</v>
          </cell>
          <cell r="F1986">
            <v>12750</v>
          </cell>
          <cell r="G1986">
            <v>12750</v>
          </cell>
          <cell r="H1986">
            <v>12750</v>
          </cell>
          <cell r="I1986">
            <v>12750</v>
          </cell>
          <cell r="J1986">
            <v>12750</v>
          </cell>
          <cell r="K1986">
            <v>12750</v>
          </cell>
          <cell r="L1986">
            <v>12750</v>
          </cell>
          <cell r="M1986">
            <v>12750</v>
          </cell>
          <cell r="N1986">
            <v>12750</v>
          </cell>
          <cell r="O1986">
            <v>12750</v>
          </cell>
          <cell r="P1986">
            <v>12750</v>
          </cell>
          <cell r="Q1986">
            <v>12750</v>
          </cell>
        </row>
        <row r="1987">
          <cell r="B1987" t="str">
            <v>30812083419</v>
          </cell>
          <cell r="C1987" t="str">
            <v>30812</v>
          </cell>
          <cell r="D1987">
            <v>3419</v>
          </cell>
          <cell r="E1987">
            <v>22800</v>
          </cell>
          <cell r="F1987">
            <v>1900</v>
          </cell>
          <cell r="G1987">
            <v>1900</v>
          </cell>
          <cell r="H1987">
            <v>1900</v>
          </cell>
          <cell r="I1987">
            <v>1900</v>
          </cell>
          <cell r="J1987">
            <v>1900</v>
          </cell>
          <cell r="K1987">
            <v>1900</v>
          </cell>
          <cell r="L1987">
            <v>1900</v>
          </cell>
          <cell r="M1987">
            <v>1900</v>
          </cell>
          <cell r="N1987">
            <v>1900</v>
          </cell>
          <cell r="O1987">
            <v>1900</v>
          </cell>
          <cell r="P1987">
            <v>1900</v>
          </cell>
          <cell r="Q1987">
            <v>1900</v>
          </cell>
        </row>
        <row r="1988">
          <cell r="B1988" t="str">
            <v>30812083421</v>
          </cell>
          <cell r="C1988" t="str">
            <v>30812</v>
          </cell>
          <cell r="D1988">
            <v>3421</v>
          </cell>
          <cell r="E1988">
            <v>42800</v>
          </cell>
          <cell r="F1988">
            <v>3567</v>
          </cell>
          <cell r="G1988">
            <v>3567</v>
          </cell>
          <cell r="H1988">
            <v>3567</v>
          </cell>
          <cell r="I1988">
            <v>3567</v>
          </cell>
          <cell r="J1988">
            <v>3567</v>
          </cell>
          <cell r="K1988">
            <v>3567</v>
          </cell>
          <cell r="L1988">
            <v>3567</v>
          </cell>
          <cell r="M1988">
            <v>3567</v>
          </cell>
          <cell r="N1988">
            <v>3567</v>
          </cell>
          <cell r="O1988">
            <v>3567</v>
          </cell>
          <cell r="P1988">
            <v>3567</v>
          </cell>
          <cell r="Q1988">
            <v>3563</v>
          </cell>
        </row>
        <row r="1989">
          <cell r="B1989" t="str">
            <v>30812083422</v>
          </cell>
          <cell r="C1989" t="str">
            <v>30812</v>
          </cell>
          <cell r="D1989">
            <v>3422</v>
          </cell>
          <cell r="E1989">
            <v>4310</v>
          </cell>
          <cell r="F1989">
            <v>4310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</row>
        <row r="1990">
          <cell r="B1990" t="str">
            <v>30812083510</v>
          </cell>
          <cell r="C1990" t="str">
            <v>30812</v>
          </cell>
          <cell r="D1990">
            <v>3510</v>
          </cell>
          <cell r="E1990">
            <v>1620100</v>
          </cell>
          <cell r="F1990">
            <v>135008</v>
          </cell>
          <cell r="G1990">
            <v>135008</v>
          </cell>
          <cell r="H1990">
            <v>135008</v>
          </cell>
          <cell r="I1990">
            <v>135008</v>
          </cell>
          <cell r="J1990">
            <v>135008</v>
          </cell>
          <cell r="K1990">
            <v>135008</v>
          </cell>
          <cell r="L1990">
            <v>135008</v>
          </cell>
          <cell r="M1990">
            <v>135008</v>
          </cell>
          <cell r="N1990">
            <v>135008</v>
          </cell>
          <cell r="O1990">
            <v>135008</v>
          </cell>
          <cell r="P1990">
            <v>135008</v>
          </cell>
          <cell r="Q1990">
            <v>135012</v>
          </cell>
        </row>
        <row r="1991">
          <cell r="B1991" t="str">
            <v>30812083511</v>
          </cell>
          <cell r="C1991" t="str">
            <v>30812</v>
          </cell>
          <cell r="D1991">
            <v>3511</v>
          </cell>
          <cell r="E1991">
            <v>81100</v>
          </cell>
          <cell r="F1991">
            <v>6758</v>
          </cell>
          <cell r="G1991">
            <v>6758</v>
          </cell>
          <cell r="H1991">
            <v>6758</v>
          </cell>
          <cell r="I1991">
            <v>6758</v>
          </cell>
          <cell r="J1991">
            <v>6758</v>
          </cell>
          <cell r="K1991">
            <v>6758</v>
          </cell>
          <cell r="L1991">
            <v>6758</v>
          </cell>
          <cell r="M1991">
            <v>6758</v>
          </cell>
          <cell r="N1991">
            <v>6758</v>
          </cell>
          <cell r="O1991">
            <v>6758</v>
          </cell>
          <cell r="P1991">
            <v>6758</v>
          </cell>
          <cell r="Q1991">
            <v>6762</v>
          </cell>
        </row>
        <row r="1992">
          <cell r="B1992" t="str">
            <v>30813081302</v>
          </cell>
          <cell r="C1992" t="str">
            <v>30813</v>
          </cell>
          <cell r="D1992">
            <v>1302</v>
          </cell>
          <cell r="E1992">
            <v>19600</v>
          </cell>
          <cell r="F1992">
            <v>1633</v>
          </cell>
          <cell r="G1992">
            <v>1633</v>
          </cell>
          <cell r="H1992">
            <v>1633</v>
          </cell>
          <cell r="I1992">
            <v>1633</v>
          </cell>
          <cell r="J1992">
            <v>1633</v>
          </cell>
          <cell r="K1992">
            <v>1633</v>
          </cell>
          <cell r="L1992">
            <v>1633</v>
          </cell>
          <cell r="M1992">
            <v>1633</v>
          </cell>
          <cell r="N1992">
            <v>1633</v>
          </cell>
          <cell r="O1992">
            <v>1633</v>
          </cell>
          <cell r="P1992">
            <v>1633</v>
          </cell>
          <cell r="Q1992">
            <v>1637</v>
          </cell>
        </row>
        <row r="1993">
          <cell r="B1993" t="str">
            <v>30813082103</v>
          </cell>
          <cell r="C1993" t="str">
            <v>30813</v>
          </cell>
          <cell r="D1993">
            <v>2103</v>
          </cell>
          <cell r="E1993">
            <v>6500</v>
          </cell>
          <cell r="F1993">
            <v>542</v>
          </cell>
          <cell r="G1993">
            <v>542</v>
          </cell>
          <cell r="H1993">
            <v>542</v>
          </cell>
          <cell r="I1993">
            <v>542</v>
          </cell>
          <cell r="J1993">
            <v>542</v>
          </cell>
          <cell r="K1993">
            <v>542</v>
          </cell>
          <cell r="L1993">
            <v>542</v>
          </cell>
          <cell r="M1993">
            <v>542</v>
          </cell>
          <cell r="N1993">
            <v>542</v>
          </cell>
          <cell r="O1993">
            <v>542</v>
          </cell>
          <cell r="P1993">
            <v>542</v>
          </cell>
          <cell r="Q1993">
            <v>538</v>
          </cell>
        </row>
        <row r="1994">
          <cell r="B1994" t="str">
            <v>30813082202</v>
          </cell>
          <cell r="C1994" t="str">
            <v>30813</v>
          </cell>
          <cell r="D1994">
            <v>2202</v>
          </cell>
          <cell r="E1994">
            <v>5626</v>
          </cell>
          <cell r="F1994">
            <v>469</v>
          </cell>
          <cell r="G1994">
            <v>469</v>
          </cell>
          <cell r="H1994">
            <v>469</v>
          </cell>
          <cell r="I1994">
            <v>469</v>
          </cell>
          <cell r="J1994">
            <v>469</v>
          </cell>
          <cell r="K1994">
            <v>469</v>
          </cell>
          <cell r="L1994">
            <v>469</v>
          </cell>
          <cell r="M1994">
            <v>469</v>
          </cell>
          <cell r="N1994">
            <v>469</v>
          </cell>
          <cell r="O1994">
            <v>469</v>
          </cell>
          <cell r="P1994">
            <v>469</v>
          </cell>
          <cell r="Q1994">
            <v>467</v>
          </cell>
        </row>
        <row r="1995">
          <cell r="B1995" t="str">
            <v>30813082208</v>
          </cell>
          <cell r="C1995" t="str">
            <v>30813</v>
          </cell>
          <cell r="D1995">
            <v>2208</v>
          </cell>
          <cell r="E1995">
            <v>7712</v>
          </cell>
          <cell r="F1995">
            <v>643</v>
          </cell>
          <cell r="G1995">
            <v>643</v>
          </cell>
          <cell r="H1995">
            <v>643</v>
          </cell>
          <cell r="I1995">
            <v>643</v>
          </cell>
          <cell r="J1995">
            <v>643</v>
          </cell>
          <cell r="K1995">
            <v>643</v>
          </cell>
          <cell r="L1995">
            <v>643</v>
          </cell>
          <cell r="M1995">
            <v>643</v>
          </cell>
          <cell r="N1995">
            <v>643</v>
          </cell>
          <cell r="O1995">
            <v>643</v>
          </cell>
          <cell r="P1995">
            <v>643</v>
          </cell>
          <cell r="Q1995">
            <v>639</v>
          </cell>
        </row>
        <row r="1996">
          <cell r="B1996" t="str">
            <v>30813082701</v>
          </cell>
          <cell r="C1996" t="str">
            <v>30813</v>
          </cell>
          <cell r="D1996">
            <v>2701</v>
          </cell>
          <cell r="E1996">
            <v>130800</v>
          </cell>
          <cell r="F1996">
            <v>10900</v>
          </cell>
          <cell r="G1996">
            <v>10900</v>
          </cell>
          <cell r="H1996">
            <v>10900</v>
          </cell>
          <cell r="I1996">
            <v>10900</v>
          </cell>
          <cell r="J1996">
            <v>10900</v>
          </cell>
          <cell r="K1996">
            <v>10900</v>
          </cell>
          <cell r="L1996">
            <v>10900</v>
          </cell>
          <cell r="M1996">
            <v>10900</v>
          </cell>
          <cell r="N1996">
            <v>10900</v>
          </cell>
          <cell r="O1996">
            <v>10900</v>
          </cell>
          <cell r="P1996">
            <v>10900</v>
          </cell>
          <cell r="Q1996">
            <v>10900</v>
          </cell>
        </row>
        <row r="1997">
          <cell r="B1997" t="str">
            <v>30813082702</v>
          </cell>
          <cell r="C1997" t="str">
            <v>30813</v>
          </cell>
          <cell r="D1997">
            <v>2702</v>
          </cell>
          <cell r="E1997">
            <v>6400</v>
          </cell>
          <cell r="F1997">
            <v>533</v>
          </cell>
          <cell r="G1997">
            <v>533</v>
          </cell>
          <cell r="H1997">
            <v>533</v>
          </cell>
          <cell r="I1997">
            <v>533</v>
          </cell>
          <cell r="J1997">
            <v>533</v>
          </cell>
          <cell r="K1997">
            <v>533</v>
          </cell>
          <cell r="L1997">
            <v>533</v>
          </cell>
          <cell r="M1997">
            <v>533</v>
          </cell>
          <cell r="N1997">
            <v>533</v>
          </cell>
          <cell r="O1997">
            <v>533</v>
          </cell>
          <cell r="P1997">
            <v>1070</v>
          </cell>
          <cell r="Q1997">
            <v>0</v>
          </cell>
        </row>
        <row r="1998">
          <cell r="B1998" t="str">
            <v>30813082800</v>
          </cell>
          <cell r="C1998" t="str">
            <v>30813</v>
          </cell>
          <cell r="D1998">
            <v>2800</v>
          </cell>
          <cell r="E1998">
            <v>113700</v>
          </cell>
          <cell r="F1998">
            <v>9475</v>
          </cell>
          <cell r="G1998">
            <v>9475</v>
          </cell>
          <cell r="H1998">
            <v>9475</v>
          </cell>
          <cell r="I1998">
            <v>9475</v>
          </cell>
          <cell r="J1998">
            <v>9475</v>
          </cell>
          <cell r="K1998">
            <v>9475</v>
          </cell>
          <cell r="L1998">
            <v>9475</v>
          </cell>
          <cell r="M1998">
            <v>9475</v>
          </cell>
          <cell r="N1998">
            <v>9475</v>
          </cell>
          <cell r="O1998">
            <v>9475</v>
          </cell>
          <cell r="P1998">
            <v>18950</v>
          </cell>
          <cell r="Q1998">
            <v>0</v>
          </cell>
        </row>
        <row r="1999">
          <cell r="B1999" t="str">
            <v>30813082900</v>
          </cell>
          <cell r="C1999" t="str">
            <v>30813</v>
          </cell>
          <cell r="D1999">
            <v>2900</v>
          </cell>
          <cell r="E1999">
            <v>14300</v>
          </cell>
          <cell r="F1999">
            <v>1192</v>
          </cell>
          <cell r="G1999">
            <v>1192</v>
          </cell>
          <cell r="H1999">
            <v>1192</v>
          </cell>
          <cell r="I1999">
            <v>1192</v>
          </cell>
          <cell r="J1999">
            <v>1192</v>
          </cell>
          <cell r="K1999">
            <v>1192</v>
          </cell>
          <cell r="L1999">
            <v>1192</v>
          </cell>
          <cell r="M1999">
            <v>1192</v>
          </cell>
          <cell r="N1999">
            <v>1192</v>
          </cell>
          <cell r="O1999">
            <v>1192</v>
          </cell>
          <cell r="P1999">
            <v>1192</v>
          </cell>
          <cell r="Q1999">
            <v>1188</v>
          </cell>
        </row>
        <row r="2000">
          <cell r="B2000" t="str">
            <v>30813083101</v>
          </cell>
          <cell r="C2000" t="str">
            <v>30813</v>
          </cell>
          <cell r="D2000">
            <v>3101</v>
          </cell>
          <cell r="E2000">
            <v>12800</v>
          </cell>
          <cell r="F2000">
            <v>1067</v>
          </cell>
          <cell r="G2000">
            <v>1067</v>
          </cell>
          <cell r="H2000">
            <v>1067</v>
          </cell>
          <cell r="I2000">
            <v>1067</v>
          </cell>
          <cell r="J2000">
            <v>1067</v>
          </cell>
          <cell r="K2000">
            <v>1067</v>
          </cell>
          <cell r="L2000">
            <v>1067</v>
          </cell>
          <cell r="M2000">
            <v>1067</v>
          </cell>
          <cell r="N2000">
            <v>1067</v>
          </cell>
          <cell r="O2000">
            <v>1067</v>
          </cell>
          <cell r="P2000">
            <v>1067</v>
          </cell>
          <cell r="Q2000">
            <v>1063</v>
          </cell>
        </row>
        <row r="2001">
          <cell r="B2001" t="str">
            <v>30813083302</v>
          </cell>
          <cell r="C2001" t="str">
            <v>30813</v>
          </cell>
          <cell r="D2001">
            <v>3302</v>
          </cell>
          <cell r="E2001">
            <v>142400</v>
          </cell>
          <cell r="F2001">
            <v>11867</v>
          </cell>
          <cell r="G2001">
            <v>11867</v>
          </cell>
          <cell r="H2001">
            <v>11867</v>
          </cell>
          <cell r="I2001">
            <v>11867</v>
          </cell>
          <cell r="J2001">
            <v>11867</v>
          </cell>
          <cell r="K2001">
            <v>11867</v>
          </cell>
          <cell r="L2001">
            <v>11867</v>
          </cell>
          <cell r="M2001">
            <v>11867</v>
          </cell>
          <cell r="N2001">
            <v>11867</v>
          </cell>
          <cell r="O2001">
            <v>11867</v>
          </cell>
          <cell r="P2001">
            <v>11867</v>
          </cell>
          <cell r="Q2001">
            <v>11863</v>
          </cell>
        </row>
        <row r="2002">
          <cell r="B2002" t="str">
            <v>30813083303</v>
          </cell>
          <cell r="C2002" t="str">
            <v>30813</v>
          </cell>
          <cell r="D2002">
            <v>3303</v>
          </cell>
          <cell r="E2002">
            <v>6400</v>
          </cell>
          <cell r="F2002">
            <v>533</v>
          </cell>
          <cell r="G2002">
            <v>533</v>
          </cell>
          <cell r="H2002">
            <v>533</v>
          </cell>
          <cell r="I2002">
            <v>533</v>
          </cell>
          <cell r="J2002">
            <v>533</v>
          </cell>
          <cell r="K2002">
            <v>533</v>
          </cell>
          <cell r="L2002">
            <v>533</v>
          </cell>
          <cell r="M2002">
            <v>533</v>
          </cell>
          <cell r="N2002">
            <v>533</v>
          </cell>
          <cell r="O2002">
            <v>533</v>
          </cell>
          <cell r="P2002">
            <v>533</v>
          </cell>
          <cell r="Q2002">
            <v>537</v>
          </cell>
        </row>
        <row r="2003">
          <cell r="B2003" t="str">
            <v>30813083422</v>
          </cell>
          <cell r="C2003" t="str">
            <v>30813</v>
          </cell>
          <cell r="D2003">
            <v>3422</v>
          </cell>
          <cell r="E2003">
            <v>565500</v>
          </cell>
          <cell r="F2003">
            <v>47125</v>
          </cell>
          <cell r="G2003">
            <v>94250</v>
          </cell>
          <cell r="H2003">
            <v>94250</v>
          </cell>
          <cell r="I2003">
            <v>47125</v>
          </cell>
          <cell r="J2003">
            <v>47125</v>
          </cell>
          <cell r="K2003">
            <v>47125</v>
          </cell>
          <cell r="L2003">
            <v>47125</v>
          </cell>
          <cell r="M2003">
            <v>47125</v>
          </cell>
          <cell r="N2003">
            <v>47125</v>
          </cell>
          <cell r="O2003">
            <v>47125</v>
          </cell>
          <cell r="P2003">
            <v>0</v>
          </cell>
          <cell r="Q2003">
            <v>0</v>
          </cell>
        </row>
        <row r="2004">
          <cell r="B2004" t="str">
            <v>30814081302</v>
          </cell>
          <cell r="C2004" t="str">
            <v>30814</v>
          </cell>
          <cell r="D2004">
            <v>1302</v>
          </cell>
          <cell r="E2004">
            <v>5500</v>
          </cell>
          <cell r="F2004">
            <v>458</v>
          </cell>
          <cell r="G2004">
            <v>458</v>
          </cell>
          <cell r="H2004">
            <v>458</v>
          </cell>
          <cell r="I2004">
            <v>458</v>
          </cell>
          <cell r="J2004">
            <v>458</v>
          </cell>
          <cell r="K2004">
            <v>458</v>
          </cell>
          <cell r="L2004">
            <v>458</v>
          </cell>
          <cell r="M2004">
            <v>458</v>
          </cell>
          <cell r="N2004">
            <v>458</v>
          </cell>
          <cell r="O2004">
            <v>458</v>
          </cell>
          <cell r="P2004">
            <v>458</v>
          </cell>
          <cell r="Q2004">
            <v>462</v>
          </cell>
        </row>
        <row r="2005">
          <cell r="B2005" t="str">
            <v>30814082103</v>
          </cell>
          <cell r="C2005" t="str">
            <v>30814</v>
          </cell>
          <cell r="D2005">
            <v>2103</v>
          </cell>
          <cell r="E2005">
            <v>10900</v>
          </cell>
          <cell r="F2005">
            <v>908</v>
          </cell>
          <cell r="G2005">
            <v>908</v>
          </cell>
          <cell r="H2005">
            <v>908</v>
          </cell>
          <cell r="I2005">
            <v>908</v>
          </cell>
          <cell r="J2005">
            <v>908</v>
          </cell>
          <cell r="K2005">
            <v>908</v>
          </cell>
          <cell r="L2005">
            <v>908</v>
          </cell>
          <cell r="M2005">
            <v>908</v>
          </cell>
          <cell r="N2005">
            <v>908</v>
          </cell>
          <cell r="O2005">
            <v>908</v>
          </cell>
          <cell r="P2005">
            <v>908</v>
          </cell>
          <cell r="Q2005">
            <v>912</v>
          </cell>
        </row>
        <row r="2006">
          <cell r="B2006" t="str">
            <v>30814082202</v>
          </cell>
          <cell r="C2006" t="str">
            <v>30814</v>
          </cell>
          <cell r="D2006">
            <v>2202</v>
          </cell>
          <cell r="E2006">
            <v>26810</v>
          </cell>
          <cell r="F2006">
            <v>2234</v>
          </cell>
          <cell r="G2006">
            <v>2234</v>
          </cell>
          <cell r="H2006">
            <v>2234</v>
          </cell>
          <cell r="I2006">
            <v>2234</v>
          </cell>
          <cell r="J2006">
            <v>2234</v>
          </cell>
          <cell r="K2006">
            <v>2234</v>
          </cell>
          <cell r="L2006">
            <v>2234</v>
          </cell>
          <cell r="M2006">
            <v>2234</v>
          </cell>
          <cell r="N2006">
            <v>2234</v>
          </cell>
          <cell r="O2006">
            <v>2234</v>
          </cell>
          <cell r="P2006">
            <v>2234</v>
          </cell>
          <cell r="Q2006">
            <v>2236</v>
          </cell>
        </row>
        <row r="2007">
          <cell r="B2007" t="str">
            <v>30814082207</v>
          </cell>
          <cell r="C2007" t="str">
            <v>30814</v>
          </cell>
          <cell r="D2007">
            <v>2207</v>
          </cell>
          <cell r="E2007">
            <v>62579</v>
          </cell>
          <cell r="F2007">
            <v>5215</v>
          </cell>
          <cell r="G2007">
            <v>5215</v>
          </cell>
          <cell r="H2007">
            <v>5215</v>
          </cell>
          <cell r="I2007">
            <v>5215</v>
          </cell>
          <cell r="J2007">
            <v>5215</v>
          </cell>
          <cell r="K2007">
            <v>5215</v>
          </cell>
          <cell r="L2007">
            <v>5215</v>
          </cell>
          <cell r="M2007">
            <v>5215</v>
          </cell>
          <cell r="N2007">
            <v>5215</v>
          </cell>
          <cell r="O2007">
            <v>5215</v>
          </cell>
          <cell r="P2007">
            <v>5215</v>
          </cell>
          <cell r="Q2007">
            <v>5214</v>
          </cell>
        </row>
        <row r="2008">
          <cell r="B2008" t="str">
            <v>30814082701</v>
          </cell>
          <cell r="C2008" t="str">
            <v>30814</v>
          </cell>
          <cell r="D2008">
            <v>2701</v>
          </cell>
          <cell r="E2008">
            <v>49400</v>
          </cell>
          <cell r="F2008">
            <v>4117</v>
          </cell>
          <cell r="G2008">
            <v>4117</v>
          </cell>
          <cell r="H2008">
            <v>4117</v>
          </cell>
          <cell r="I2008">
            <v>4117</v>
          </cell>
          <cell r="J2008">
            <v>4117</v>
          </cell>
          <cell r="K2008">
            <v>4117</v>
          </cell>
          <cell r="L2008">
            <v>4117</v>
          </cell>
          <cell r="M2008">
            <v>4117</v>
          </cell>
          <cell r="N2008">
            <v>4117</v>
          </cell>
          <cell r="O2008">
            <v>4117</v>
          </cell>
          <cell r="P2008">
            <v>4117</v>
          </cell>
          <cell r="Q2008">
            <v>4113</v>
          </cell>
        </row>
        <row r="2009">
          <cell r="B2009" t="str">
            <v>30814082702</v>
          </cell>
          <cell r="C2009" t="str">
            <v>30814</v>
          </cell>
          <cell r="D2009">
            <v>2702</v>
          </cell>
          <cell r="E2009">
            <v>3200</v>
          </cell>
          <cell r="F2009">
            <v>267</v>
          </cell>
          <cell r="G2009">
            <v>267</v>
          </cell>
          <cell r="H2009">
            <v>267</v>
          </cell>
          <cell r="I2009">
            <v>267</v>
          </cell>
          <cell r="J2009">
            <v>267</v>
          </cell>
          <cell r="K2009">
            <v>267</v>
          </cell>
          <cell r="L2009">
            <v>267</v>
          </cell>
          <cell r="M2009">
            <v>267</v>
          </cell>
          <cell r="N2009">
            <v>267</v>
          </cell>
          <cell r="O2009">
            <v>267</v>
          </cell>
          <cell r="P2009">
            <v>267</v>
          </cell>
          <cell r="Q2009">
            <v>263</v>
          </cell>
        </row>
        <row r="2010">
          <cell r="B2010" t="str">
            <v>30814082705</v>
          </cell>
          <cell r="C2010" t="str">
            <v>30814</v>
          </cell>
          <cell r="D2010">
            <v>2705</v>
          </cell>
          <cell r="E2010">
            <v>30400</v>
          </cell>
          <cell r="F2010">
            <v>2533</v>
          </cell>
          <cell r="G2010">
            <v>2533</v>
          </cell>
          <cell r="H2010">
            <v>2533</v>
          </cell>
          <cell r="I2010">
            <v>2533</v>
          </cell>
          <cell r="J2010">
            <v>2533</v>
          </cell>
          <cell r="K2010">
            <v>2533</v>
          </cell>
          <cell r="L2010">
            <v>2533</v>
          </cell>
          <cell r="M2010">
            <v>2533</v>
          </cell>
          <cell r="N2010">
            <v>2533</v>
          </cell>
          <cell r="O2010">
            <v>2533</v>
          </cell>
          <cell r="P2010">
            <v>2533</v>
          </cell>
          <cell r="Q2010">
            <v>2537</v>
          </cell>
        </row>
        <row r="2011">
          <cell r="B2011" t="str">
            <v>30814082900</v>
          </cell>
          <cell r="C2011" t="str">
            <v>30814</v>
          </cell>
          <cell r="D2011">
            <v>2900</v>
          </cell>
          <cell r="E2011">
            <v>28500</v>
          </cell>
          <cell r="F2011">
            <v>2375</v>
          </cell>
          <cell r="G2011">
            <v>2375</v>
          </cell>
          <cell r="H2011">
            <v>2375</v>
          </cell>
          <cell r="I2011">
            <v>2375</v>
          </cell>
          <cell r="J2011">
            <v>2375</v>
          </cell>
          <cell r="K2011">
            <v>2375</v>
          </cell>
          <cell r="L2011">
            <v>2375</v>
          </cell>
          <cell r="M2011">
            <v>2375</v>
          </cell>
          <cell r="N2011">
            <v>2375</v>
          </cell>
          <cell r="O2011">
            <v>2375</v>
          </cell>
          <cell r="P2011">
            <v>2375</v>
          </cell>
          <cell r="Q2011">
            <v>2375</v>
          </cell>
        </row>
        <row r="2012">
          <cell r="B2012" t="str">
            <v>30814082907</v>
          </cell>
          <cell r="C2012" t="str">
            <v>30814</v>
          </cell>
          <cell r="D2012">
            <v>2907</v>
          </cell>
          <cell r="E2012">
            <v>34200</v>
          </cell>
          <cell r="F2012">
            <v>2850</v>
          </cell>
          <cell r="G2012">
            <v>2850</v>
          </cell>
          <cell r="H2012">
            <v>2850</v>
          </cell>
          <cell r="I2012">
            <v>2850</v>
          </cell>
          <cell r="J2012">
            <v>2850</v>
          </cell>
          <cell r="K2012">
            <v>2850</v>
          </cell>
          <cell r="L2012">
            <v>2850</v>
          </cell>
          <cell r="M2012">
            <v>2850</v>
          </cell>
          <cell r="N2012">
            <v>2850</v>
          </cell>
          <cell r="O2012">
            <v>2850</v>
          </cell>
          <cell r="P2012">
            <v>2850</v>
          </cell>
          <cell r="Q2012">
            <v>2850</v>
          </cell>
        </row>
        <row r="2013">
          <cell r="B2013" t="str">
            <v>30814082908</v>
          </cell>
          <cell r="C2013" t="str">
            <v>30814</v>
          </cell>
          <cell r="D2013">
            <v>2908</v>
          </cell>
          <cell r="E2013">
            <v>14100</v>
          </cell>
          <cell r="F2013">
            <v>1175</v>
          </cell>
          <cell r="G2013">
            <v>1175</v>
          </cell>
          <cell r="H2013">
            <v>1175</v>
          </cell>
          <cell r="I2013">
            <v>1175</v>
          </cell>
          <cell r="J2013">
            <v>1175</v>
          </cell>
          <cell r="K2013">
            <v>1175</v>
          </cell>
          <cell r="L2013">
            <v>1175</v>
          </cell>
          <cell r="M2013">
            <v>1175</v>
          </cell>
          <cell r="N2013">
            <v>1175</v>
          </cell>
          <cell r="O2013">
            <v>1175</v>
          </cell>
          <cell r="P2013">
            <v>1175</v>
          </cell>
          <cell r="Q2013">
            <v>1175</v>
          </cell>
        </row>
        <row r="2014">
          <cell r="B2014" t="str">
            <v>30814083101</v>
          </cell>
          <cell r="C2014" t="str">
            <v>30814</v>
          </cell>
          <cell r="D2014">
            <v>3101</v>
          </cell>
          <cell r="E2014">
            <v>43300</v>
          </cell>
          <cell r="F2014">
            <v>3608</v>
          </cell>
          <cell r="G2014">
            <v>3608</v>
          </cell>
          <cell r="H2014">
            <v>3608</v>
          </cell>
          <cell r="I2014">
            <v>3608</v>
          </cell>
          <cell r="J2014">
            <v>3608</v>
          </cell>
          <cell r="K2014">
            <v>3608</v>
          </cell>
          <cell r="L2014">
            <v>3608</v>
          </cell>
          <cell r="M2014">
            <v>3608</v>
          </cell>
          <cell r="N2014">
            <v>3608</v>
          </cell>
          <cell r="O2014">
            <v>3608</v>
          </cell>
          <cell r="P2014">
            <v>3608</v>
          </cell>
          <cell r="Q2014">
            <v>3612</v>
          </cell>
        </row>
        <row r="2015">
          <cell r="B2015" t="str">
            <v>30814083103</v>
          </cell>
          <cell r="C2015" t="str">
            <v>30814</v>
          </cell>
          <cell r="D2015">
            <v>3103</v>
          </cell>
          <cell r="E2015">
            <v>65700</v>
          </cell>
          <cell r="F2015">
            <v>5475</v>
          </cell>
          <cell r="G2015">
            <v>5475</v>
          </cell>
          <cell r="H2015">
            <v>5475</v>
          </cell>
          <cell r="I2015">
            <v>5475</v>
          </cell>
          <cell r="J2015">
            <v>5475</v>
          </cell>
          <cell r="K2015">
            <v>5475</v>
          </cell>
          <cell r="L2015">
            <v>5475</v>
          </cell>
          <cell r="M2015">
            <v>5475</v>
          </cell>
          <cell r="N2015">
            <v>5475</v>
          </cell>
          <cell r="O2015">
            <v>5475</v>
          </cell>
          <cell r="P2015">
            <v>5475</v>
          </cell>
          <cell r="Q2015">
            <v>5475</v>
          </cell>
        </row>
        <row r="2016">
          <cell r="B2016" t="str">
            <v>30814083302</v>
          </cell>
          <cell r="C2016" t="str">
            <v>30814</v>
          </cell>
          <cell r="D2016">
            <v>3302</v>
          </cell>
          <cell r="E2016">
            <v>83700</v>
          </cell>
          <cell r="F2016">
            <v>6975</v>
          </cell>
          <cell r="G2016">
            <v>6975</v>
          </cell>
          <cell r="H2016">
            <v>6975</v>
          </cell>
          <cell r="I2016">
            <v>6975</v>
          </cell>
          <cell r="J2016">
            <v>6975</v>
          </cell>
          <cell r="K2016">
            <v>6975</v>
          </cell>
          <cell r="L2016">
            <v>6975</v>
          </cell>
          <cell r="M2016">
            <v>6975</v>
          </cell>
          <cell r="N2016">
            <v>6975</v>
          </cell>
          <cell r="O2016">
            <v>6975</v>
          </cell>
          <cell r="P2016">
            <v>6975</v>
          </cell>
          <cell r="Q2016">
            <v>6975</v>
          </cell>
        </row>
        <row r="2017">
          <cell r="B2017" t="str">
            <v>30814083303</v>
          </cell>
          <cell r="C2017" t="str">
            <v>30814</v>
          </cell>
          <cell r="D2017">
            <v>3303</v>
          </cell>
          <cell r="E2017">
            <v>11300</v>
          </cell>
          <cell r="F2017">
            <v>942</v>
          </cell>
          <cell r="G2017">
            <v>942</v>
          </cell>
          <cell r="H2017">
            <v>942</v>
          </cell>
          <cell r="I2017">
            <v>942</v>
          </cell>
          <cell r="J2017">
            <v>942</v>
          </cell>
          <cell r="K2017">
            <v>942</v>
          </cell>
          <cell r="L2017">
            <v>942</v>
          </cell>
          <cell r="M2017">
            <v>942</v>
          </cell>
          <cell r="N2017">
            <v>942</v>
          </cell>
          <cell r="O2017">
            <v>942</v>
          </cell>
          <cell r="P2017">
            <v>942</v>
          </cell>
          <cell r="Q2017">
            <v>938</v>
          </cell>
        </row>
        <row r="2018">
          <cell r="B2018" t="str">
            <v>30815082202</v>
          </cell>
          <cell r="C2018" t="str">
            <v>30815</v>
          </cell>
          <cell r="D2018">
            <v>2202</v>
          </cell>
          <cell r="E2018">
            <v>9129</v>
          </cell>
          <cell r="F2018">
            <v>761</v>
          </cell>
          <cell r="G2018">
            <v>761</v>
          </cell>
          <cell r="H2018">
            <v>761</v>
          </cell>
          <cell r="I2018">
            <v>761</v>
          </cell>
          <cell r="J2018">
            <v>761</v>
          </cell>
          <cell r="K2018">
            <v>761</v>
          </cell>
          <cell r="L2018">
            <v>761</v>
          </cell>
          <cell r="M2018">
            <v>761</v>
          </cell>
          <cell r="N2018">
            <v>761</v>
          </cell>
          <cell r="O2018">
            <v>761</v>
          </cell>
          <cell r="P2018">
            <v>761</v>
          </cell>
          <cell r="Q2018">
            <v>758</v>
          </cell>
        </row>
        <row r="2019">
          <cell r="B2019" t="str">
            <v>30815082701</v>
          </cell>
          <cell r="C2019" t="str">
            <v>30815</v>
          </cell>
          <cell r="D2019">
            <v>2701</v>
          </cell>
          <cell r="E2019">
            <v>41600</v>
          </cell>
          <cell r="F2019">
            <v>3467</v>
          </cell>
          <cell r="G2019">
            <v>3467</v>
          </cell>
          <cell r="H2019">
            <v>3467</v>
          </cell>
          <cell r="I2019">
            <v>3467</v>
          </cell>
          <cell r="J2019">
            <v>3467</v>
          </cell>
          <cell r="K2019">
            <v>3467</v>
          </cell>
          <cell r="L2019">
            <v>3467</v>
          </cell>
          <cell r="M2019">
            <v>3467</v>
          </cell>
          <cell r="N2019">
            <v>3467</v>
          </cell>
          <cell r="O2019">
            <v>3467</v>
          </cell>
          <cell r="P2019">
            <v>3467</v>
          </cell>
          <cell r="Q2019">
            <v>3463</v>
          </cell>
        </row>
        <row r="2020">
          <cell r="B2020" t="str">
            <v>30815082702</v>
          </cell>
          <cell r="C2020" t="str">
            <v>30815</v>
          </cell>
          <cell r="D2020">
            <v>2702</v>
          </cell>
          <cell r="E2020">
            <v>1600</v>
          </cell>
          <cell r="F2020">
            <v>133</v>
          </cell>
          <cell r="G2020">
            <v>133</v>
          </cell>
          <cell r="H2020">
            <v>133</v>
          </cell>
          <cell r="I2020">
            <v>133</v>
          </cell>
          <cell r="J2020">
            <v>133</v>
          </cell>
          <cell r="K2020">
            <v>133</v>
          </cell>
          <cell r="L2020">
            <v>133</v>
          </cell>
          <cell r="M2020">
            <v>133</v>
          </cell>
          <cell r="N2020">
            <v>133</v>
          </cell>
          <cell r="O2020">
            <v>133</v>
          </cell>
          <cell r="P2020">
            <v>133</v>
          </cell>
          <cell r="Q2020">
            <v>137</v>
          </cell>
        </row>
        <row r="2021">
          <cell r="B2021" t="str">
            <v>30815082900</v>
          </cell>
          <cell r="C2021" t="str">
            <v>30815</v>
          </cell>
          <cell r="D2021">
            <v>2900</v>
          </cell>
          <cell r="E2021">
            <v>22700</v>
          </cell>
          <cell r="F2021">
            <v>1892</v>
          </cell>
          <cell r="G2021">
            <v>1892</v>
          </cell>
          <cell r="H2021">
            <v>1892</v>
          </cell>
          <cell r="I2021">
            <v>1892</v>
          </cell>
          <cell r="J2021">
            <v>1892</v>
          </cell>
          <cell r="K2021">
            <v>1892</v>
          </cell>
          <cell r="L2021">
            <v>1892</v>
          </cell>
          <cell r="M2021">
            <v>1892</v>
          </cell>
          <cell r="N2021">
            <v>1892</v>
          </cell>
          <cell r="O2021">
            <v>1892</v>
          </cell>
          <cell r="P2021">
            <v>1892</v>
          </cell>
          <cell r="Q2021">
            <v>1888</v>
          </cell>
        </row>
        <row r="2022">
          <cell r="B2022" t="str">
            <v>30815083101</v>
          </cell>
          <cell r="C2022" t="str">
            <v>30815</v>
          </cell>
          <cell r="D2022">
            <v>3101</v>
          </cell>
          <cell r="E2022">
            <v>12800</v>
          </cell>
          <cell r="F2022">
            <v>1067</v>
          </cell>
          <cell r="G2022">
            <v>1067</v>
          </cell>
          <cell r="H2022">
            <v>1067</v>
          </cell>
          <cell r="I2022">
            <v>1067</v>
          </cell>
          <cell r="J2022">
            <v>1067</v>
          </cell>
          <cell r="K2022">
            <v>1067</v>
          </cell>
          <cell r="L2022">
            <v>1067</v>
          </cell>
          <cell r="M2022">
            <v>1067</v>
          </cell>
          <cell r="N2022">
            <v>1067</v>
          </cell>
          <cell r="O2022">
            <v>1067</v>
          </cell>
          <cell r="P2022">
            <v>1067</v>
          </cell>
          <cell r="Q2022">
            <v>1063</v>
          </cell>
        </row>
        <row r="2023">
          <cell r="B2023" t="str">
            <v>30815083302</v>
          </cell>
          <cell r="C2023" t="str">
            <v>30815</v>
          </cell>
          <cell r="D2023">
            <v>3302</v>
          </cell>
          <cell r="E2023">
            <v>24400</v>
          </cell>
          <cell r="F2023">
            <v>2033</v>
          </cell>
          <cell r="G2023">
            <v>2033</v>
          </cell>
          <cell r="H2023">
            <v>2033</v>
          </cell>
          <cell r="I2023">
            <v>2033</v>
          </cell>
          <cell r="J2023">
            <v>2033</v>
          </cell>
          <cell r="K2023">
            <v>2033</v>
          </cell>
          <cell r="L2023">
            <v>2033</v>
          </cell>
          <cell r="M2023">
            <v>2033</v>
          </cell>
          <cell r="N2023">
            <v>2033</v>
          </cell>
          <cell r="O2023">
            <v>2033</v>
          </cell>
          <cell r="P2023">
            <v>2033</v>
          </cell>
          <cell r="Q2023">
            <v>2037</v>
          </cell>
        </row>
        <row r="2024">
          <cell r="B2024" t="str">
            <v>30815083303</v>
          </cell>
          <cell r="C2024" t="str">
            <v>30815</v>
          </cell>
          <cell r="D2024">
            <v>3303</v>
          </cell>
          <cell r="E2024">
            <v>3200</v>
          </cell>
          <cell r="F2024">
            <v>267</v>
          </cell>
          <cell r="G2024">
            <v>267</v>
          </cell>
          <cell r="H2024">
            <v>267</v>
          </cell>
          <cell r="I2024">
            <v>267</v>
          </cell>
          <cell r="J2024">
            <v>267</v>
          </cell>
          <cell r="K2024">
            <v>267</v>
          </cell>
          <cell r="L2024">
            <v>267</v>
          </cell>
          <cell r="M2024">
            <v>267</v>
          </cell>
          <cell r="N2024">
            <v>267</v>
          </cell>
          <cell r="O2024">
            <v>267</v>
          </cell>
          <cell r="P2024">
            <v>267</v>
          </cell>
          <cell r="Q2024">
            <v>263</v>
          </cell>
        </row>
        <row r="2025">
          <cell r="B2025" t="str">
            <v>30816081302</v>
          </cell>
          <cell r="C2025" t="str">
            <v>30816</v>
          </cell>
          <cell r="D2025">
            <v>1302</v>
          </cell>
          <cell r="E2025">
            <v>1700</v>
          </cell>
          <cell r="F2025">
            <v>142</v>
          </cell>
          <cell r="G2025">
            <v>142</v>
          </cell>
          <cell r="H2025">
            <v>142</v>
          </cell>
          <cell r="I2025">
            <v>142</v>
          </cell>
          <cell r="J2025">
            <v>142</v>
          </cell>
          <cell r="K2025">
            <v>142</v>
          </cell>
          <cell r="L2025">
            <v>142</v>
          </cell>
          <cell r="M2025">
            <v>142</v>
          </cell>
          <cell r="N2025">
            <v>142</v>
          </cell>
          <cell r="O2025">
            <v>142</v>
          </cell>
          <cell r="P2025">
            <v>142</v>
          </cell>
          <cell r="Q2025">
            <v>138</v>
          </cell>
        </row>
        <row r="2026">
          <cell r="B2026" t="str">
            <v>30816082701</v>
          </cell>
          <cell r="C2026" t="str">
            <v>30816</v>
          </cell>
          <cell r="D2026">
            <v>2701</v>
          </cell>
          <cell r="E2026">
            <v>15300</v>
          </cell>
          <cell r="F2026">
            <v>1275</v>
          </cell>
          <cell r="G2026">
            <v>1275</v>
          </cell>
          <cell r="H2026">
            <v>1275</v>
          </cell>
          <cell r="I2026">
            <v>1275</v>
          </cell>
          <cell r="J2026">
            <v>1275</v>
          </cell>
          <cell r="K2026">
            <v>1275</v>
          </cell>
          <cell r="L2026">
            <v>1275</v>
          </cell>
          <cell r="M2026">
            <v>1275</v>
          </cell>
          <cell r="N2026">
            <v>1275</v>
          </cell>
          <cell r="O2026">
            <v>1275</v>
          </cell>
          <cell r="P2026">
            <v>1275</v>
          </cell>
          <cell r="Q2026">
            <v>1275</v>
          </cell>
        </row>
        <row r="2027">
          <cell r="B2027" t="str">
            <v>30816082702</v>
          </cell>
          <cell r="C2027" t="str">
            <v>30816</v>
          </cell>
          <cell r="D2027">
            <v>2702</v>
          </cell>
          <cell r="E2027">
            <v>1300</v>
          </cell>
          <cell r="F2027">
            <v>108</v>
          </cell>
          <cell r="G2027">
            <v>108</v>
          </cell>
          <cell r="H2027">
            <v>108</v>
          </cell>
          <cell r="I2027">
            <v>108</v>
          </cell>
          <cell r="J2027">
            <v>108</v>
          </cell>
          <cell r="K2027">
            <v>108</v>
          </cell>
          <cell r="L2027">
            <v>108</v>
          </cell>
          <cell r="M2027">
            <v>108</v>
          </cell>
          <cell r="N2027">
            <v>108</v>
          </cell>
          <cell r="O2027">
            <v>108</v>
          </cell>
          <cell r="P2027">
            <v>108</v>
          </cell>
          <cell r="Q2027">
            <v>112</v>
          </cell>
        </row>
        <row r="2028">
          <cell r="B2028" t="str">
            <v>30816082900</v>
          </cell>
          <cell r="C2028" t="str">
            <v>30816</v>
          </cell>
          <cell r="D2028">
            <v>2900</v>
          </cell>
          <cell r="E2028">
            <v>9600</v>
          </cell>
          <cell r="F2028">
            <v>800</v>
          </cell>
          <cell r="G2028">
            <v>800</v>
          </cell>
          <cell r="H2028">
            <v>800</v>
          </cell>
          <cell r="I2028">
            <v>800</v>
          </cell>
          <cell r="J2028">
            <v>800</v>
          </cell>
          <cell r="K2028">
            <v>800</v>
          </cell>
          <cell r="L2028">
            <v>800</v>
          </cell>
          <cell r="M2028">
            <v>800</v>
          </cell>
          <cell r="N2028">
            <v>800</v>
          </cell>
          <cell r="O2028">
            <v>800</v>
          </cell>
          <cell r="P2028">
            <v>800</v>
          </cell>
          <cell r="Q2028">
            <v>800</v>
          </cell>
        </row>
        <row r="2029">
          <cell r="B2029" t="str">
            <v>30816083101</v>
          </cell>
          <cell r="C2029" t="str">
            <v>30816</v>
          </cell>
          <cell r="D2029">
            <v>3101</v>
          </cell>
          <cell r="E2029">
            <v>37400</v>
          </cell>
          <cell r="F2029">
            <v>3117</v>
          </cell>
          <cell r="G2029">
            <v>3117</v>
          </cell>
          <cell r="H2029">
            <v>3117</v>
          </cell>
          <cell r="I2029">
            <v>3117</v>
          </cell>
          <cell r="J2029">
            <v>3117</v>
          </cell>
          <cell r="K2029">
            <v>3117</v>
          </cell>
          <cell r="L2029">
            <v>3117</v>
          </cell>
          <cell r="M2029">
            <v>3117</v>
          </cell>
          <cell r="N2029">
            <v>3117</v>
          </cell>
          <cell r="O2029">
            <v>3117</v>
          </cell>
          <cell r="P2029">
            <v>3117</v>
          </cell>
          <cell r="Q2029">
            <v>3113</v>
          </cell>
        </row>
        <row r="2030">
          <cell r="B2030" t="str">
            <v>30816083302</v>
          </cell>
          <cell r="C2030" t="str">
            <v>30816</v>
          </cell>
          <cell r="D2030">
            <v>3302</v>
          </cell>
          <cell r="E2030">
            <v>31700</v>
          </cell>
          <cell r="F2030">
            <v>2642</v>
          </cell>
          <cell r="G2030">
            <v>2642</v>
          </cell>
          <cell r="H2030">
            <v>2642</v>
          </cell>
          <cell r="I2030">
            <v>2642</v>
          </cell>
          <cell r="J2030">
            <v>2642</v>
          </cell>
          <cell r="K2030">
            <v>2642</v>
          </cell>
          <cell r="L2030">
            <v>2642</v>
          </cell>
          <cell r="M2030">
            <v>2642</v>
          </cell>
          <cell r="N2030">
            <v>2642</v>
          </cell>
          <cell r="O2030">
            <v>2642</v>
          </cell>
          <cell r="P2030">
            <v>2642</v>
          </cell>
          <cell r="Q2030">
            <v>2638</v>
          </cell>
        </row>
        <row r="2031">
          <cell r="B2031" t="str">
            <v>30816083303</v>
          </cell>
          <cell r="C2031" t="str">
            <v>30816</v>
          </cell>
          <cell r="D2031">
            <v>3303</v>
          </cell>
          <cell r="E2031">
            <v>2600</v>
          </cell>
          <cell r="F2031">
            <v>217</v>
          </cell>
          <cell r="G2031">
            <v>217</v>
          </cell>
          <cell r="H2031">
            <v>217</v>
          </cell>
          <cell r="I2031">
            <v>217</v>
          </cell>
          <cell r="J2031">
            <v>217</v>
          </cell>
          <cell r="K2031">
            <v>217</v>
          </cell>
          <cell r="L2031">
            <v>217</v>
          </cell>
          <cell r="M2031">
            <v>217</v>
          </cell>
          <cell r="N2031">
            <v>217</v>
          </cell>
          <cell r="O2031">
            <v>217</v>
          </cell>
          <cell r="P2031">
            <v>217</v>
          </cell>
          <cell r="Q2031">
            <v>213</v>
          </cell>
        </row>
        <row r="2032">
          <cell r="B2032" t="str">
            <v>30817082103</v>
          </cell>
          <cell r="C2032" t="str">
            <v>30817</v>
          </cell>
          <cell r="D2032">
            <v>2103</v>
          </cell>
          <cell r="E2032">
            <v>48900</v>
          </cell>
          <cell r="F2032">
            <v>4075</v>
          </cell>
          <cell r="G2032">
            <v>4075</v>
          </cell>
          <cell r="H2032">
            <v>4075</v>
          </cell>
          <cell r="I2032">
            <v>4075</v>
          </cell>
          <cell r="J2032">
            <v>4075</v>
          </cell>
          <cell r="K2032">
            <v>4075</v>
          </cell>
          <cell r="L2032">
            <v>4075</v>
          </cell>
          <cell r="M2032">
            <v>4075</v>
          </cell>
          <cell r="N2032">
            <v>4075</v>
          </cell>
          <cell r="O2032">
            <v>4075</v>
          </cell>
          <cell r="P2032">
            <v>4075</v>
          </cell>
          <cell r="Q2032">
            <v>4075</v>
          </cell>
        </row>
        <row r="2033">
          <cell r="B2033" t="str">
            <v>30817082202</v>
          </cell>
          <cell r="C2033" t="str">
            <v>30817</v>
          </cell>
          <cell r="D2033">
            <v>2202</v>
          </cell>
          <cell r="E2033">
            <v>18506</v>
          </cell>
          <cell r="F2033">
            <v>1542</v>
          </cell>
          <cell r="G2033">
            <v>1542</v>
          </cell>
          <cell r="H2033">
            <v>1542</v>
          </cell>
          <cell r="I2033">
            <v>1542</v>
          </cell>
          <cell r="J2033">
            <v>1542</v>
          </cell>
          <cell r="K2033">
            <v>1542</v>
          </cell>
          <cell r="L2033">
            <v>1542</v>
          </cell>
          <cell r="M2033">
            <v>1542</v>
          </cell>
          <cell r="N2033">
            <v>1542</v>
          </cell>
          <cell r="O2033">
            <v>1542</v>
          </cell>
          <cell r="P2033">
            <v>1542</v>
          </cell>
          <cell r="Q2033">
            <v>1544</v>
          </cell>
        </row>
        <row r="2034">
          <cell r="B2034" t="str">
            <v>30817082701</v>
          </cell>
          <cell r="C2034" t="str">
            <v>30817</v>
          </cell>
          <cell r="D2034">
            <v>2701</v>
          </cell>
          <cell r="E2034">
            <v>45400</v>
          </cell>
          <cell r="F2034">
            <v>3783</v>
          </cell>
          <cell r="G2034">
            <v>3783</v>
          </cell>
          <cell r="H2034">
            <v>3783</v>
          </cell>
          <cell r="I2034">
            <v>3783</v>
          </cell>
          <cell r="J2034">
            <v>3783</v>
          </cell>
          <cell r="K2034">
            <v>3783</v>
          </cell>
          <cell r="L2034">
            <v>3783</v>
          </cell>
          <cell r="M2034">
            <v>3783</v>
          </cell>
          <cell r="N2034">
            <v>3783</v>
          </cell>
          <cell r="O2034">
            <v>3783</v>
          </cell>
          <cell r="P2034">
            <v>3783</v>
          </cell>
          <cell r="Q2034">
            <v>3787</v>
          </cell>
        </row>
        <row r="2035">
          <cell r="B2035" t="str">
            <v>30817082702</v>
          </cell>
          <cell r="C2035" t="str">
            <v>30817</v>
          </cell>
          <cell r="D2035">
            <v>2702</v>
          </cell>
          <cell r="E2035">
            <v>2000</v>
          </cell>
          <cell r="F2035">
            <v>167</v>
          </cell>
          <cell r="G2035">
            <v>167</v>
          </cell>
          <cell r="H2035">
            <v>167</v>
          </cell>
          <cell r="I2035">
            <v>167</v>
          </cell>
          <cell r="J2035">
            <v>167</v>
          </cell>
          <cell r="K2035">
            <v>167</v>
          </cell>
          <cell r="L2035">
            <v>167</v>
          </cell>
          <cell r="M2035">
            <v>167</v>
          </cell>
          <cell r="N2035">
            <v>167</v>
          </cell>
          <cell r="O2035">
            <v>167</v>
          </cell>
          <cell r="P2035">
            <v>167</v>
          </cell>
          <cell r="Q2035">
            <v>163</v>
          </cell>
        </row>
        <row r="2036">
          <cell r="B2036" t="str">
            <v>30817082900</v>
          </cell>
          <cell r="C2036" t="str">
            <v>30817</v>
          </cell>
          <cell r="D2036">
            <v>2900</v>
          </cell>
          <cell r="E2036">
            <v>3200</v>
          </cell>
          <cell r="F2036">
            <v>267</v>
          </cell>
          <cell r="G2036">
            <v>267</v>
          </cell>
          <cell r="H2036">
            <v>267</v>
          </cell>
          <cell r="I2036">
            <v>267</v>
          </cell>
          <cell r="J2036">
            <v>267</v>
          </cell>
          <cell r="K2036">
            <v>267</v>
          </cell>
          <cell r="L2036">
            <v>267</v>
          </cell>
          <cell r="M2036">
            <v>267</v>
          </cell>
          <cell r="N2036">
            <v>267</v>
          </cell>
          <cell r="O2036">
            <v>267</v>
          </cell>
          <cell r="P2036">
            <v>267</v>
          </cell>
          <cell r="Q2036">
            <v>263</v>
          </cell>
        </row>
        <row r="2037">
          <cell r="B2037" t="str">
            <v>30817083101</v>
          </cell>
          <cell r="C2037" t="str">
            <v>30817</v>
          </cell>
          <cell r="D2037">
            <v>3101</v>
          </cell>
          <cell r="E2037">
            <v>46400</v>
          </cell>
          <cell r="F2037">
            <v>3867</v>
          </cell>
          <cell r="G2037">
            <v>3867</v>
          </cell>
          <cell r="H2037">
            <v>3867</v>
          </cell>
          <cell r="I2037">
            <v>3867</v>
          </cell>
          <cell r="J2037">
            <v>3867</v>
          </cell>
          <cell r="K2037">
            <v>3867</v>
          </cell>
          <cell r="L2037">
            <v>3867</v>
          </cell>
          <cell r="M2037">
            <v>3867</v>
          </cell>
          <cell r="N2037">
            <v>3867</v>
          </cell>
          <cell r="O2037">
            <v>3867</v>
          </cell>
          <cell r="P2037">
            <v>3867</v>
          </cell>
          <cell r="Q2037">
            <v>3863</v>
          </cell>
        </row>
        <row r="2038">
          <cell r="B2038" t="str">
            <v>30817083302</v>
          </cell>
          <cell r="C2038" t="str">
            <v>30817</v>
          </cell>
          <cell r="D2038">
            <v>3302</v>
          </cell>
          <cell r="E2038">
            <v>99514</v>
          </cell>
          <cell r="F2038">
            <v>8293</v>
          </cell>
          <cell r="G2038">
            <v>8293</v>
          </cell>
          <cell r="H2038">
            <v>8293</v>
          </cell>
          <cell r="I2038">
            <v>8293</v>
          </cell>
          <cell r="J2038">
            <v>8293</v>
          </cell>
          <cell r="K2038">
            <v>8293</v>
          </cell>
          <cell r="L2038">
            <v>8293</v>
          </cell>
          <cell r="M2038">
            <v>8293</v>
          </cell>
          <cell r="N2038">
            <v>8293</v>
          </cell>
          <cell r="O2038">
            <v>8293</v>
          </cell>
          <cell r="P2038">
            <v>8293</v>
          </cell>
          <cell r="Q2038">
            <v>8291</v>
          </cell>
        </row>
        <row r="2039">
          <cell r="B2039" t="str">
            <v>30817083303</v>
          </cell>
          <cell r="C2039" t="str">
            <v>30817</v>
          </cell>
          <cell r="D2039">
            <v>3303</v>
          </cell>
          <cell r="E2039">
            <v>4500</v>
          </cell>
          <cell r="F2039">
            <v>375</v>
          </cell>
          <cell r="G2039">
            <v>375</v>
          </cell>
          <cell r="H2039">
            <v>375</v>
          </cell>
          <cell r="I2039">
            <v>375</v>
          </cell>
          <cell r="J2039">
            <v>375</v>
          </cell>
          <cell r="K2039">
            <v>375</v>
          </cell>
          <cell r="L2039">
            <v>375</v>
          </cell>
          <cell r="M2039">
            <v>375</v>
          </cell>
          <cell r="N2039">
            <v>375</v>
          </cell>
          <cell r="O2039">
            <v>375</v>
          </cell>
          <cell r="P2039">
            <v>375</v>
          </cell>
          <cell r="Q2039">
            <v>375</v>
          </cell>
        </row>
        <row r="2040">
          <cell r="B2040" t="str">
            <v>30818082705</v>
          </cell>
          <cell r="C2040" t="str">
            <v>30818</v>
          </cell>
          <cell r="D2040">
            <v>2705</v>
          </cell>
          <cell r="E2040">
            <v>3200</v>
          </cell>
          <cell r="F2040">
            <v>267</v>
          </cell>
          <cell r="G2040">
            <v>267</v>
          </cell>
          <cell r="H2040">
            <v>267</v>
          </cell>
          <cell r="I2040">
            <v>267</v>
          </cell>
          <cell r="J2040">
            <v>267</v>
          </cell>
          <cell r="K2040">
            <v>267</v>
          </cell>
          <cell r="L2040">
            <v>267</v>
          </cell>
          <cell r="M2040">
            <v>267</v>
          </cell>
          <cell r="N2040">
            <v>267</v>
          </cell>
          <cell r="O2040">
            <v>267</v>
          </cell>
          <cell r="P2040">
            <v>267</v>
          </cell>
          <cell r="Q2040">
            <v>263</v>
          </cell>
        </row>
        <row r="2041">
          <cell r="B2041" t="str">
            <v>30818082900</v>
          </cell>
          <cell r="C2041" t="str">
            <v>30818</v>
          </cell>
          <cell r="D2041">
            <v>2900</v>
          </cell>
          <cell r="E2041">
            <v>6400</v>
          </cell>
          <cell r="F2041">
            <v>533</v>
          </cell>
          <cell r="G2041">
            <v>533</v>
          </cell>
          <cell r="H2041">
            <v>533</v>
          </cell>
          <cell r="I2041">
            <v>533</v>
          </cell>
          <cell r="J2041">
            <v>533</v>
          </cell>
          <cell r="K2041">
            <v>533</v>
          </cell>
          <cell r="L2041">
            <v>533</v>
          </cell>
          <cell r="M2041">
            <v>533</v>
          </cell>
          <cell r="N2041">
            <v>533</v>
          </cell>
          <cell r="O2041">
            <v>533</v>
          </cell>
          <cell r="P2041">
            <v>533</v>
          </cell>
          <cell r="Q2041">
            <v>537</v>
          </cell>
        </row>
        <row r="2042">
          <cell r="B2042" t="str">
            <v>30818083101</v>
          </cell>
          <cell r="C2042" t="str">
            <v>30818</v>
          </cell>
          <cell r="D2042">
            <v>3101</v>
          </cell>
          <cell r="E2042">
            <v>52800</v>
          </cell>
          <cell r="F2042">
            <v>4400</v>
          </cell>
          <cell r="G2042">
            <v>4400</v>
          </cell>
          <cell r="H2042">
            <v>4400</v>
          </cell>
          <cell r="I2042">
            <v>4400</v>
          </cell>
          <cell r="J2042">
            <v>4400</v>
          </cell>
          <cell r="K2042">
            <v>4400</v>
          </cell>
          <cell r="L2042">
            <v>4400</v>
          </cell>
          <cell r="M2042">
            <v>4400</v>
          </cell>
          <cell r="N2042">
            <v>4400</v>
          </cell>
          <cell r="O2042">
            <v>4400</v>
          </cell>
          <cell r="P2042">
            <v>4400</v>
          </cell>
          <cell r="Q2042">
            <v>4400</v>
          </cell>
        </row>
        <row r="2043">
          <cell r="B2043" t="str">
            <v>30818083103</v>
          </cell>
          <cell r="C2043" t="str">
            <v>30818</v>
          </cell>
          <cell r="D2043">
            <v>3103</v>
          </cell>
          <cell r="E2043">
            <v>25700</v>
          </cell>
          <cell r="F2043">
            <v>2142</v>
          </cell>
          <cell r="G2043">
            <v>2142</v>
          </cell>
          <cell r="H2043">
            <v>2142</v>
          </cell>
          <cell r="I2043">
            <v>2142</v>
          </cell>
          <cell r="J2043">
            <v>2142</v>
          </cell>
          <cell r="K2043">
            <v>2142</v>
          </cell>
          <cell r="L2043">
            <v>2142</v>
          </cell>
          <cell r="M2043">
            <v>2142</v>
          </cell>
          <cell r="N2043">
            <v>2142</v>
          </cell>
          <cell r="O2043">
            <v>2142</v>
          </cell>
          <cell r="P2043">
            <v>2142</v>
          </cell>
          <cell r="Q2043">
            <v>2138</v>
          </cell>
        </row>
        <row r="2044">
          <cell r="B2044" t="str">
            <v>30818083302</v>
          </cell>
          <cell r="C2044" t="str">
            <v>30818</v>
          </cell>
          <cell r="D2044">
            <v>3302</v>
          </cell>
          <cell r="E2044">
            <v>16000</v>
          </cell>
          <cell r="F2044">
            <v>1333</v>
          </cell>
          <cell r="G2044">
            <v>1333</v>
          </cell>
          <cell r="H2044">
            <v>1333</v>
          </cell>
          <cell r="I2044">
            <v>1333</v>
          </cell>
          <cell r="J2044">
            <v>1333</v>
          </cell>
          <cell r="K2044">
            <v>1333</v>
          </cell>
          <cell r="L2044">
            <v>1333</v>
          </cell>
          <cell r="M2044">
            <v>1333</v>
          </cell>
          <cell r="N2044">
            <v>1333</v>
          </cell>
          <cell r="O2044">
            <v>1333</v>
          </cell>
          <cell r="P2044">
            <v>1333</v>
          </cell>
          <cell r="Q2044">
            <v>1337</v>
          </cell>
        </row>
        <row r="2045">
          <cell r="B2045" t="str">
            <v>30819082900</v>
          </cell>
          <cell r="C2045" t="str">
            <v>30819</v>
          </cell>
          <cell r="D2045">
            <v>2900</v>
          </cell>
          <cell r="E2045">
            <v>33100</v>
          </cell>
          <cell r="F2045">
            <v>2758</v>
          </cell>
          <cell r="G2045">
            <v>2758</v>
          </cell>
          <cell r="H2045">
            <v>2758</v>
          </cell>
          <cell r="I2045">
            <v>2758</v>
          </cell>
          <cell r="J2045">
            <v>2758</v>
          </cell>
          <cell r="K2045">
            <v>2758</v>
          </cell>
          <cell r="L2045">
            <v>2758</v>
          </cell>
          <cell r="M2045">
            <v>2758</v>
          </cell>
          <cell r="N2045">
            <v>2758</v>
          </cell>
          <cell r="O2045">
            <v>2758</v>
          </cell>
          <cell r="P2045">
            <v>2758</v>
          </cell>
          <cell r="Q2045">
            <v>2762</v>
          </cell>
        </row>
        <row r="2046">
          <cell r="B2046" t="str">
            <v>30819083101</v>
          </cell>
          <cell r="C2046" t="str">
            <v>30819</v>
          </cell>
          <cell r="D2046">
            <v>3101</v>
          </cell>
          <cell r="E2046">
            <v>14700</v>
          </cell>
          <cell r="F2046">
            <v>1225</v>
          </cell>
          <cell r="G2046">
            <v>1225</v>
          </cell>
          <cell r="H2046">
            <v>1225</v>
          </cell>
          <cell r="I2046">
            <v>1225</v>
          </cell>
          <cell r="J2046">
            <v>1225</v>
          </cell>
          <cell r="K2046">
            <v>1225</v>
          </cell>
          <cell r="L2046">
            <v>1225</v>
          </cell>
          <cell r="M2046">
            <v>1225</v>
          </cell>
          <cell r="N2046">
            <v>1225</v>
          </cell>
          <cell r="O2046">
            <v>1225</v>
          </cell>
          <cell r="P2046">
            <v>1225</v>
          </cell>
          <cell r="Q2046">
            <v>1225</v>
          </cell>
        </row>
        <row r="2047">
          <cell r="B2047" t="str">
            <v>30819083103</v>
          </cell>
          <cell r="C2047" t="str">
            <v>30819</v>
          </cell>
          <cell r="D2047">
            <v>3103</v>
          </cell>
          <cell r="E2047">
            <v>7200</v>
          </cell>
          <cell r="F2047">
            <v>600</v>
          </cell>
          <cell r="G2047">
            <v>600</v>
          </cell>
          <cell r="H2047">
            <v>600</v>
          </cell>
          <cell r="I2047">
            <v>600</v>
          </cell>
          <cell r="J2047">
            <v>600</v>
          </cell>
          <cell r="K2047">
            <v>600</v>
          </cell>
          <cell r="L2047">
            <v>600</v>
          </cell>
          <cell r="M2047">
            <v>600</v>
          </cell>
          <cell r="N2047">
            <v>600</v>
          </cell>
          <cell r="O2047">
            <v>600</v>
          </cell>
          <cell r="P2047">
            <v>600</v>
          </cell>
          <cell r="Q2047">
            <v>600</v>
          </cell>
        </row>
        <row r="2048">
          <cell r="B2048" t="str">
            <v>30819083302</v>
          </cell>
          <cell r="C2048" t="str">
            <v>30819</v>
          </cell>
          <cell r="D2048">
            <v>3302</v>
          </cell>
          <cell r="E2048">
            <v>16000</v>
          </cell>
          <cell r="F2048">
            <v>1333</v>
          </cell>
          <cell r="G2048">
            <v>1333</v>
          </cell>
          <cell r="H2048">
            <v>1333</v>
          </cell>
          <cell r="I2048">
            <v>1333</v>
          </cell>
          <cell r="J2048">
            <v>1333</v>
          </cell>
          <cell r="K2048">
            <v>1333</v>
          </cell>
          <cell r="L2048">
            <v>1333</v>
          </cell>
          <cell r="M2048">
            <v>1333</v>
          </cell>
          <cell r="N2048">
            <v>1333</v>
          </cell>
          <cell r="O2048">
            <v>1333</v>
          </cell>
          <cell r="P2048">
            <v>1333</v>
          </cell>
          <cell r="Q2048">
            <v>1337</v>
          </cell>
        </row>
        <row r="2049">
          <cell r="B2049" t="str">
            <v>30819083303</v>
          </cell>
          <cell r="C2049" t="str">
            <v>30819</v>
          </cell>
          <cell r="D2049">
            <v>3303</v>
          </cell>
          <cell r="E2049">
            <v>9600</v>
          </cell>
          <cell r="F2049">
            <v>800</v>
          </cell>
          <cell r="G2049">
            <v>800</v>
          </cell>
          <cell r="H2049">
            <v>800</v>
          </cell>
          <cell r="I2049">
            <v>800</v>
          </cell>
          <cell r="J2049">
            <v>800</v>
          </cell>
          <cell r="K2049">
            <v>800</v>
          </cell>
          <cell r="L2049">
            <v>800</v>
          </cell>
          <cell r="M2049">
            <v>800</v>
          </cell>
          <cell r="N2049">
            <v>800</v>
          </cell>
          <cell r="O2049">
            <v>800</v>
          </cell>
          <cell r="P2049">
            <v>800</v>
          </cell>
          <cell r="Q2049">
            <v>800</v>
          </cell>
        </row>
        <row r="2050">
          <cell r="B2050" t="str">
            <v>30900061302</v>
          </cell>
          <cell r="C2050" t="str">
            <v>30900</v>
          </cell>
          <cell r="D2050">
            <v>1302</v>
          </cell>
          <cell r="E2050">
            <v>26400</v>
          </cell>
          <cell r="F2050">
            <v>2200</v>
          </cell>
          <cell r="G2050">
            <v>2200</v>
          </cell>
          <cell r="H2050">
            <v>2200</v>
          </cell>
          <cell r="I2050">
            <v>2200</v>
          </cell>
          <cell r="J2050">
            <v>2200</v>
          </cell>
          <cell r="K2050">
            <v>2200</v>
          </cell>
          <cell r="L2050">
            <v>2200</v>
          </cell>
          <cell r="M2050">
            <v>2200</v>
          </cell>
          <cell r="N2050">
            <v>2200</v>
          </cell>
          <cell r="O2050">
            <v>2200</v>
          </cell>
          <cell r="P2050">
            <v>2200</v>
          </cell>
          <cell r="Q2050">
            <v>2200</v>
          </cell>
        </row>
        <row r="2051">
          <cell r="B2051" t="str">
            <v>30900062103</v>
          </cell>
          <cell r="C2051" t="str">
            <v>30900</v>
          </cell>
          <cell r="D2051">
            <v>2103</v>
          </cell>
          <cell r="E2051">
            <v>42000</v>
          </cell>
          <cell r="F2051">
            <v>3500</v>
          </cell>
          <cell r="G2051">
            <v>3500</v>
          </cell>
          <cell r="H2051">
            <v>3500</v>
          </cell>
          <cell r="I2051">
            <v>3500</v>
          </cell>
          <cell r="J2051">
            <v>3500</v>
          </cell>
          <cell r="K2051">
            <v>3500</v>
          </cell>
          <cell r="L2051">
            <v>3500</v>
          </cell>
          <cell r="M2051">
            <v>3500</v>
          </cell>
          <cell r="N2051">
            <v>3500</v>
          </cell>
          <cell r="O2051">
            <v>3500</v>
          </cell>
          <cell r="P2051">
            <v>3500</v>
          </cell>
          <cell r="Q2051">
            <v>3500</v>
          </cell>
        </row>
        <row r="2052">
          <cell r="B2052" t="str">
            <v>30900062201</v>
          </cell>
          <cell r="C2052" t="str">
            <v>30900</v>
          </cell>
          <cell r="D2052">
            <v>2201</v>
          </cell>
          <cell r="E2052">
            <v>6900</v>
          </cell>
          <cell r="F2052">
            <v>575</v>
          </cell>
          <cell r="G2052">
            <v>575</v>
          </cell>
          <cell r="H2052">
            <v>575</v>
          </cell>
          <cell r="I2052">
            <v>575</v>
          </cell>
          <cell r="J2052">
            <v>575</v>
          </cell>
          <cell r="K2052">
            <v>575</v>
          </cell>
          <cell r="L2052">
            <v>575</v>
          </cell>
          <cell r="M2052">
            <v>575</v>
          </cell>
          <cell r="N2052">
            <v>575</v>
          </cell>
          <cell r="O2052">
            <v>575</v>
          </cell>
          <cell r="P2052">
            <v>575</v>
          </cell>
          <cell r="Q2052">
            <v>575</v>
          </cell>
        </row>
        <row r="2053">
          <cell r="B2053" t="str">
            <v>30900062202</v>
          </cell>
          <cell r="C2053" t="str">
            <v>30900</v>
          </cell>
          <cell r="D2053">
            <v>2202</v>
          </cell>
          <cell r="E2053">
            <v>306600</v>
          </cell>
          <cell r="F2053">
            <v>25550</v>
          </cell>
          <cell r="G2053">
            <v>25550</v>
          </cell>
          <cell r="H2053">
            <v>25550</v>
          </cell>
          <cell r="I2053">
            <v>25550</v>
          </cell>
          <cell r="J2053">
            <v>25550</v>
          </cell>
          <cell r="K2053">
            <v>25550</v>
          </cell>
          <cell r="L2053">
            <v>25550</v>
          </cell>
          <cell r="M2053">
            <v>25550</v>
          </cell>
          <cell r="N2053">
            <v>25550</v>
          </cell>
          <cell r="O2053">
            <v>25550</v>
          </cell>
          <cell r="P2053">
            <v>25550</v>
          </cell>
          <cell r="Q2053">
            <v>25550</v>
          </cell>
        </row>
        <row r="2054">
          <cell r="B2054" t="str">
            <v>30900062207</v>
          </cell>
          <cell r="C2054" t="str">
            <v>30900</v>
          </cell>
          <cell r="D2054">
            <v>2207</v>
          </cell>
          <cell r="E2054">
            <v>156000</v>
          </cell>
          <cell r="F2054">
            <v>13000</v>
          </cell>
          <cell r="G2054">
            <v>13000</v>
          </cell>
          <cell r="H2054">
            <v>13000</v>
          </cell>
          <cell r="I2054">
            <v>13000</v>
          </cell>
          <cell r="J2054">
            <v>13000</v>
          </cell>
          <cell r="K2054">
            <v>13000</v>
          </cell>
          <cell r="L2054">
            <v>13000</v>
          </cell>
          <cell r="M2054">
            <v>13000</v>
          </cell>
          <cell r="N2054">
            <v>13000</v>
          </cell>
          <cell r="O2054">
            <v>13000</v>
          </cell>
          <cell r="P2054">
            <v>13000</v>
          </cell>
          <cell r="Q2054">
            <v>13000</v>
          </cell>
        </row>
        <row r="2055">
          <cell r="B2055" t="str">
            <v>30900062208</v>
          </cell>
          <cell r="C2055" t="str">
            <v>30900</v>
          </cell>
          <cell r="D2055">
            <v>2208</v>
          </cell>
          <cell r="E2055">
            <v>1400</v>
          </cell>
          <cell r="F2055">
            <v>116</v>
          </cell>
          <cell r="G2055">
            <v>116</v>
          </cell>
          <cell r="H2055">
            <v>116</v>
          </cell>
          <cell r="I2055">
            <v>116</v>
          </cell>
          <cell r="J2055">
            <v>116</v>
          </cell>
          <cell r="K2055">
            <v>116</v>
          </cell>
          <cell r="L2055">
            <v>116</v>
          </cell>
          <cell r="M2055">
            <v>116</v>
          </cell>
          <cell r="N2055">
            <v>116</v>
          </cell>
          <cell r="O2055">
            <v>116</v>
          </cell>
          <cell r="P2055">
            <v>116</v>
          </cell>
          <cell r="Q2055">
            <v>124</v>
          </cell>
        </row>
        <row r="2056">
          <cell r="B2056" t="str">
            <v>30900062305</v>
          </cell>
          <cell r="C2056" t="str">
            <v>30900</v>
          </cell>
          <cell r="D2056">
            <v>2305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</row>
        <row r="2057">
          <cell r="B2057" t="str">
            <v>30900062701</v>
          </cell>
          <cell r="C2057" t="str">
            <v>30900</v>
          </cell>
          <cell r="D2057">
            <v>2701</v>
          </cell>
          <cell r="E2057">
            <v>60000</v>
          </cell>
          <cell r="F2057">
            <v>5000</v>
          </cell>
          <cell r="G2057">
            <v>5000</v>
          </cell>
          <cell r="H2057">
            <v>5000</v>
          </cell>
          <cell r="I2057">
            <v>5000</v>
          </cell>
          <cell r="J2057">
            <v>5000</v>
          </cell>
          <cell r="K2057">
            <v>5000</v>
          </cell>
          <cell r="L2057">
            <v>5000</v>
          </cell>
          <cell r="M2057">
            <v>5000</v>
          </cell>
          <cell r="N2057">
            <v>5000</v>
          </cell>
          <cell r="O2057">
            <v>5000</v>
          </cell>
          <cell r="P2057">
            <v>5000</v>
          </cell>
          <cell r="Q2057">
            <v>5000</v>
          </cell>
        </row>
        <row r="2058">
          <cell r="B2058" t="str">
            <v>30900062705</v>
          </cell>
          <cell r="C2058" t="str">
            <v>30900</v>
          </cell>
          <cell r="D2058">
            <v>2705</v>
          </cell>
          <cell r="E2058">
            <v>6000</v>
          </cell>
          <cell r="F2058">
            <v>500</v>
          </cell>
          <cell r="G2058">
            <v>500</v>
          </cell>
          <cell r="H2058">
            <v>500</v>
          </cell>
          <cell r="I2058">
            <v>500</v>
          </cell>
          <cell r="J2058">
            <v>500</v>
          </cell>
          <cell r="K2058">
            <v>500</v>
          </cell>
          <cell r="L2058">
            <v>500</v>
          </cell>
          <cell r="M2058">
            <v>500</v>
          </cell>
          <cell r="N2058">
            <v>500</v>
          </cell>
          <cell r="O2058">
            <v>500</v>
          </cell>
          <cell r="P2058">
            <v>500</v>
          </cell>
          <cell r="Q2058">
            <v>500</v>
          </cell>
        </row>
        <row r="2059">
          <cell r="B2059" t="str">
            <v>30900062900</v>
          </cell>
          <cell r="C2059" t="str">
            <v>30900</v>
          </cell>
          <cell r="D2059">
            <v>2900</v>
          </cell>
          <cell r="E2059">
            <v>324000</v>
          </cell>
          <cell r="F2059">
            <v>27000</v>
          </cell>
          <cell r="G2059">
            <v>27000</v>
          </cell>
          <cell r="H2059">
            <v>27000</v>
          </cell>
          <cell r="I2059">
            <v>27000</v>
          </cell>
          <cell r="J2059">
            <v>27000</v>
          </cell>
          <cell r="K2059">
            <v>27000</v>
          </cell>
          <cell r="L2059">
            <v>27000</v>
          </cell>
          <cell r="M2059">
            <v>27000</v>
          </cell>
          <cell r="N2059">
            <v>27000</v>
          </cell>
          <cell r="O2059">
            <v>27000</v>
          </cell>
          <cell r="P2059">
            <v>27000</v>
          </cell>
          <cell r="Q2059">
            <v>27000</v>
          </cell>
        </row>
        <row r="2060">
          <cell r="B2060" t="str">
            <v>30900062907</v>
          </cell>
          <cell r="C2060" t="str">
            <v>30900</v>
          </cell>
          <cell r="D2060">
            <v>2907</v>
          </cell>
          <cell r="E2060">
            <v>362400</v>
          </cell>
          <cell r="F2060">
            <v>30200</v>
          </cell>
          <cell r="G2060">
            <v>30200</v>
          </cell>
          <cell r="H2060">
            <v>30200</v>
          </cell>
          <cell r="I2060">
            <v>30200</v>
          </cell>
          <cell r="J2060">
            <v>30200</v>
          </cell>
          <cell r="K2060">
            <v>30200</v>
          </cell>
          <cell r="L2060">
            <v>30200</v>
          </cell>
          <cell r="M2060">
            <v>30200</v>
          </cell>
          <cell r="N2060">
            <v>30200</v>
          </cell>
          <cell r="O2060">
            <v>30200</v>
          </cell>
          <cell r="P2060">
            <v>30200</v>
          </cell>
          <cell r="Q2060">
            <v>30200</v>
          </cell>
        </row>
        <row r="2061">
          <cell r="B2061" t="str">
            <v>30900062908</v>
          </cell>
          <cell r="C2061" t="str">
            <v>30900</v>
          </cell>
          <cell r="D2061">
            <v>2908</v>
          </cell>
          <cell r="E2061">
            <v>158400</v>
          </cell>
          <cell r="F2061">
            <v>13200</v>
          </cell>
          <cell r="G2061">
            <v>13200</v>
          </cell>
          <cell r="H2061">
            <v>13200</v>
          </cell>
          <cell r="I2061">
            <v>13200</v>
          </cell>
          <cell r="J2061">
            <v>13200</v>
          </cell>
          <cell r="K2061">
            <v>13200</v>
          </cell>
          <cell r="L2061">
            <v>13200</v>
          </cell>
          <cell r="M2061">
            <v>13200</v>
          </cell>
          <cell r="N2061">
            <v>13200</v>
          </cell>
          <cell r="O2061">
            <v>13200</v>
          </cell>
          <cell r="P2061">
            <v>13200</v>
          </cell>
          <cell r="Q2061">
            <v>13200</v>
          </cell>
        </row>
        <row r="2062">
          <cell r="B2062" t="str">
            <v>30900063101</v>
          </cell>
          <cell r="C2062" t="str">
            <v>30900</v>
          </cell>
          <cell r="D2062">
            <v>3101</v>
          </cell>
          <cell r="E2062">
            <v>14400</v>
          </cell>
          <cell r="F2062">
            <v>1200</v>
          </cell>
          <cell r="G2062">
            <v>1200</v>
          </cell>
          <cell r="H2062">
            <v>1200</v>
          </cell>
          <cell r="I2062">
            <v>1200</v>
          </cell>
          <cell r="J2062">
            <v>1200</v>
          </cell>
          <cell r="K2062">
            <v>1200</v>
          </cell>
          <cell r="L2062">
            <v>1200</v>
          </cell>
          <cell r="M2062">
            <v>1200</v>
          </cell>
          <cell r="N2062">
            <v>1200</v>
          </cell>
          <cell r="O2062">
            <v>1200</v>
          </cell>
          <cell r="P2062">
            <v>1200</v>
          </cell>
          <cell r="Q2062">
            <v>1200</v>
          </cell>
        </row>
        <row r="2063">
          <cell r="B2063" t="str">
            <v>30900063103</v>
          </cell>
          <cell r="C2063" t="str">
            <v>30900</v>
          </cell>
          <cell r="D2063">
            <v>3103</v>
          </cell>
          <cell r="E2063">
            <v>49200</v>
          </cell>
          <cell r="F2063">
            <v>4100</v>
          </cell>
          <cell r="G2063">
            <v>4100</v>
          </cell>
          <cell r="H2063">
            <v>4100</v>
          </cell>
          <cell r="I2063">
            <v>4100</v>
          </cell>
          <cell r="J2063">
            <v>4100</v>
          </cell>
          <cell r="K2063">
            <v>4100</v>
          </cell>
          <cell r="L2063">
            <v>4100</v>
          </cell>
          <cell r="M2063">
            <v>4100</v>
          </cell>
          <cell r="N2063">
            <v>4100</v>
          </cell>
          <cell r="O2063">
            <v>4100</v>
          </cell>
          <cell r="P2063">
            <v>4100</v>
          </cell>
          <cell r="Q2063">
            <v>4100</v>
          </cell>
        </row>
        <row r="2064">
          <cell r="B2064" t="str">
            <v>30900063106</v>
          </cell>
          <cell r="C2064" t="str">
            <v>30900</v>
          </cell>
          <cell r="D2064">
            <v>3106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>
            <v>0</v>
          </cell>
        </row>
        <row r="2065">
          <cell r="B2065" t="str">
            <v>30900063108</v>
          </cell>
          <cell r="C2065" t="str">
            <v>30900</v>
          </cell>
          <cell r="D2065">
            <v>3108</v>
          </cell>
          <cell r="E2065">
            <v>6000</v>
          </cell>
          <cell r="F2065">
            <v>500</v>
          </cell>
          <cell r="G2065">
            <v>500</v>
          </cell>
          <cell r="H2065">
            <v>500</v>
          </cell>
          <cell r="I2065">
            <v>500</v>
          </cell>
          <cell r="J2065">
            <v>500</v>
          </cell>
          <cell r="K2065">
            <v>500</v>
          </cell>
          <cell r="L2065">
            <v>500</v>
          </cell>
          <cell r="M2065">
            <v>500</v>
          </cell>
          <cell r="N2065">
            <v>500</v>
          </cell>
          <cell r="O2065">
            <v>500</v>
          </cell>
          <cell r="P2065">
            <v>500</v>
          </cell>
          <cell r="Q2065">
            <v>500</v>
          </cell>
        </row>
        <row r="2066">
          <cell r="B2066" t="str">
            <v>30900063111</v>
          </cell>
          <cell r="C2066" t="str">
            <v>30900</v>
          </cell>
          <cell r="D2066">
            <v>3111</v>
          </cell>
          <cell r="E2066">
            <v>18000</v>
          </cell>
          <cell r="F2066">
            <v>1500</v>
          </cell>
          <cell r="G2066">
            <v>1500</v>
          </cell>
          <cell r="H2066">
            <v>1500</v>
          </cell>
          <cell r="I2066">
            <v>1500</v>
          </cell>
          <cell r="J2066">
            <v>1500</v>
          </cell>
          <cell r="K2066">
            <v>1500</v>
          </cell>
          <cell r="L2066">
            <v>1500</v>
          </cell>
          <cell r="M2066">
            <v>1500</v>
          </cell>
          <cell r="N2066">
            <v>1500</v>
          </cell>
          <cell r="O2066">
            <v>1500</v>
          </cell>
          <cell r="P2066">
            <v>1500</v>
          </cell>
          <cell r="Q2066">
            <v>1500</v>
          </cell>
        </row>
        <row r="2067">
          <cell r="B2067" t="str">
            <v>30900063302</v>
          </cell>
          <cell r="C2067" t="str">
            <v>30900</v>
          </cell>
          <cell r="D2067">
            <v>3302</v>
          </cell>
          <cell r="E2067">
            <v>90000</v>
          </cell>
          <cell r="F2067">
            <v>7500</v>
          </cell>
          <cell r="G2067">
            <v>7500</v>
          </cell>
          <cell r="H2067">
            <v>7500</v>
          </cell>
          <cell r="I2067">
            <v>7500</v>
          </cell>
          <cell r="J2067">
            <v>7500</v>
          </cell>
          <cell r="K2067">
            <v>7500</v>
          </cell>
          <cell r="L2067">
            <v>7500</v>
          </cell>
          <cell r="M2067">
            <v>7500</v>
          </cell>
          <cell r="N2067">
            <v>7500</v>
          </cell>
          <cell r="O2067">
            <v>7500</v>
          </cell>
          <cell r="P2067">
            <v>7500</v>
          </cell>
          <cell r="Q2067">
            <v>7500</v>
          </cell>
        </row>
        <row r="2068">
          <cell r="B2068" t="str">
            <v>30900063303</v>
          </cell>
          <cell r="C2068" t="str">
            <v>30900</v>
          </cell>
          <cell r="D2068">
            <v>3303</v>
          </cell>
          <cell r="E2068">
            <v>3600</v>
          </cell>
          <cell r="F2068">
            <v>300</v>
          </cell>
          <cell r="G2068">
            <v>300</v>
          </cell>
          <cell r="H2068">
            <v>300</v>
          </cell>
          <cell r="I2068">
            <v>300</v>
          </cell>
          <cell r="J2068">
            <v>300</v>
          </cell>
          <cell r="K2068">
            <v>300</v>
          </cell>
          <cell r="L2068">
            <v>300</v>
          </cell>
          <cell r="M2068">
            <v>300</v>
          </cell>
          <cell r="N2068">
            <v>300</v>
          </cell>
          <cell r="O2068">
            <v>300</v>
          </cell>
          <cell r="P2068">
            <v>300</v>
          </cell>
          <cell r="Q2068">
            <v>300</v>
          </cell>
        </row>
        <row r="2069">
          <cell r="B2069" t="str">
            <v>30900063402</v>
          </cell>
          <cell r="C2069" t="str">
            <v>30900</v>
          </cell>
          <cell r="D2069">
            <v>3402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</row>
        <row r="2070">
          <cell r="B2070" t="str">
            <v>30900063404</v>
          </cell>
          <cell r="C2070" t="str">
            <v>30900</v>
          </cell>
          <cell r="D2070">
            <v>3404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</row>
        <row r="2071">
          <cell r="B2071" t="str">
            <v>30901061302</v>
          </cell>
          <cell r="C2071" t="str">
            <v>30901</v>
          </cell>
          <cell r="D2071">
            <v>1302</v>
          </cell>
          <cell r="E2071">
            <v>94000</v>
          </cell>
          <cell r="F2071">
            <v>7833</v>
          </cell>
          <cell r="G2071">
            <v>7833</v>
          </cell>
          <cell r="H2071">
            <v>7833</v>
          </cell>
          <cell r="I2071">
            <v>7833</v>
          </cell>
          <cell r="J2071">
            <v>7833</v>
          </cell>
          <cell r="K2071">
            <v>7833</v>
          </cell>
          <cell r="L2071">
            <v>7833</v>
          </cell>
          <cell r="M2071">
            <v>7833</v>
          </cell>
          <cell r="N2071">
            <v>7833</v>
          </cell>
          <cell r="O2071">
            <v>7833</v>
          </cell>
          <cell r="P2071">
            <v>7833</v>
          </cell>
          <cell r="Q2071">
            <v>7837</v>
          </cell>
        </row>
        <row r="2072">
          <cell r="B2072" t="str">
            <v>30901062202</v>
          </cell>
          <cell r="C2072" t="str">
            <v>30901</v>
          </cell>
          <cell r="D2072">
            <v>2202</v>
          </cell>
          <cell r="E2072">
            <v>25400</v>
          </cell>
          <cell r="F2072">
            <v>2116</v>
          </cell>
          <cell r="G2072">
            <v>2116</v>
          </cell>
          <cell r="H2072">
            <v>2116</v>
          </cell>
          <cell r="I2072">
            <v>2116</v>
          </cell>
          <cell r="J2072">
            <v>2116</v>
          </cell>
          <cell r="K2072">
            <v>2116</v>
          </cell>
          <cell r="L2072">
            <v>2116</v>
          </cell>
          <cell r="M2072">
            <v>2116</v>
          </cell>
          <cell r="N2072">
            <v>2116</v>
          </cell>
          <cell r="O2072">
            <v>2116</v>
          </cell>
          <cell r="P2072">
            <v>2116</v>
          </cell>
          <cell r="Q2072">
            <v>2124</v>
          </cell>
        </row>
        <row r="2073">
          <cell r="B2073" t="str">
            <v>30901062207</v>
          </cell>
          <cell r="C2073" t="str">
            <v>30901</v>
          </cell>
          <cell r="D2073">
            <v>2207</v>
          </cell>
          <cell r="E2073">
            <v>90000</v>
          </cell>
          <cell r="F2073">
            <v>7500</v>
          </cell>
          <cell r="G2073">
            <v>7500</v>
          </cell>
          <cell r="H2073">
            <v>7500</v>
          </cell>
          <cell r="I2073">
            <v>7500</v>
          </cell>
          <cell r="J2073">
            <v>7500</v>
          </cell>
          <cell r="K2073">
            <v>7500</v>
          </cell>
          <cell r="L2073">
            <v>7500</v>
          </cell>
          <cell r="M2073">
            <v>7500</v>
          </cell>
          <cell r="N2073">
            <v>7500</v>
          </cell>
          <cell r="O2073">
            <v>7500</v>
          </cell>
          <cell r="P2073">
            <v>7500</v>
          </cell>
          <cell r="Q2073">
            <v>7500</v>
          </cell>
        </row>
        <row r="2074">
          <cell r="B2074" t="str">
            <v>30901062208</v>
          </cell>
          <cell r="C2074" t="str">
            <v>30901</v>
          </cell>
          <cell r="D2074">
            <v>2208</v>
          </cell>
          <cell r="E2074">
            <v>4100</v>
          </cell>
          <cell r="F2074">
            <v>341</v>
          </cell>
          <cell r="G2074">
            <v>341</v>
          </cell>
          <cell r="H2074">
            <v>341</v>
          </cell>
          <cell r="I2074">
            <v>341</v>
          </cell>
          <cell r="J2074">
            <v>341</v>
          </cell>
          <cell r="K2074">
            <v>341</v>
          </cell>
          <cell r="L2074">
            <v>341</v>
          </cell>
          <cell r="M2074">
            <v>341</v>
          </cell>
          <cell r="N2074">
            <v>341</v>
          </cell>
          <cell r="O2074">
            <v>341</v>
          </cell>
          <cell r="P2074">
            <v>341</v>
          </cell>
          <cell r="Q2074">
            <v>349</v>
          </cell>
        </row>
        <row r="2075">
          <cell r="B2075" t="str">
            <v>30901062701</v>
          </cell>
          <cell r="C2075" t="str">
            <v>30901</v>
          </cell>
          <cell r="D2075">
            <v>2701</v>
          </cell>
          <cell r="E2075">
            <v>60000</v>
          </cell>
          <cell r="F2075">
            <v>5000</v>
          </cell>
          <cell r="G2075">
            <v>5000</v>
          </cell>
          <cell r="H2075">
            <v>5000</v>
          </cell>
          <cell r="I2075">
            <v>5000</v>
          </cell>
          <cell r="J2075">
            <v>5000</v>
          </cell>
          <cell r="K2075">
            <v>5000</v>
          </cell>
          <cell r="L2075">
            <v>5000</v>
          </cell>
          <cell r="M2075">
            <v>5000</v>
          </cell>
          <cell r="N2075">
            <v>5000</v>
          </cell>
          <cell r="O2075">
            <v>5000</v>
          </cell>
          <cell r="P2075">
            <v>5000</v>
          </cell>
          <cell r="Q2075">
            <v>5000</v>
          </cell>
        </row>
        <row r="2076">
          <cell r="B2076" t="str">
            <v>30901062702</v>
          </cell>
          <cell r="C2076" t="str">
            <v>30901</v>
          </cell>
          <cell r="D2076">
            <v>2702</v>
          </cell>
          <cell r="E2076">
            <v>8400</v>
          </cell>
          <cell r="F2076">
            <v>700</v>
          </cell>
          <cell r="G2076">
            <v>700</v>
          </cell>
          <cell r="H2076">
            <v>700</v>
          </cell>
          <cell r="I2076">
            <v>700</v>
          </cell>
          <cell r="J2076">
            <v>700</v>
          </cell>
          <cell r="K2076">
            <v>700</v>
          </cell>
          <cell r="L2076">
            <v>700</v>
          </cell>
          <cell r="M2076">
            <v>700</v>
          </cell>
          <cell r="N2076">
            <v>700</v>
          </cell>
          <cell r="O2076">
            <v>700</v>
          </cell>
          <cell r="P2076">
            <v>700</v>
          </cell>
          <cell r="Q2076">
            <v>700</v>
          </cell>
        </row>
        <row r="2077">
          <cell r="B2077" t="str">
            <v>30901062705</v>
          </cell>
          <cell r="C2077" t="str">
            <v>30901</v>
          </cell>
          <cell r="D2077">
            <v>2705</v>
          </cell>
          <cell r="E2077">
            <v>6000</v>
          </cell>
          <cell r="F2077">
            <v>500</v>
          </cell>
          <cell r="G2077">
            <v>500</v>
          </cell>
          <cell r="H2077">
            <v>500</v>
          </cell>
          <cell r="I2077">
            <v>500</v>
          </cell>
          <cell r="J2077">
            <v>500</v>
          </cell>
          <cell r="K2077">
            <v>500</v>
          </cell>
          <cell r="L2077">
            <v>500</v>
          </cell>
          <cell r="M2077">
            <v>500</v>
          </cell>
          <cell r="N2077">
            <v>500</v>
          </cell>
          <cell r="O2077">
            <v>500</v>
          </cell>
          <cell r="P2077">
            <v>500</v>
          </cell>
          <cell r="Q2077">
            <v>500</v>
          </cell>
        </row>
        <row r="2078">
          <cell r="B2078" t="str">
            <v>30901062900</v>
          </cell>
          <cell r="C2078" t="str">
            <v>30901</v>
          </cell>
          <cell r="D2078">
            <v>2900</v>
          </cell>
          <cell r="E2078">
            <v>41000</v>
          </cell>
          <cell r="F2078">
            <v>3416</v>
          </cell>
          <cell r="G2078">
            <v>3416</v>
          </cell>
          <cell r="H2078">
            <v>3416</v>
          </cell>
          <cell r="I2078">
            <v>3416</v>
          </cell>
          <cell r="J2078">
            <v>3416</v>
          </cell>
          <cell r="K2078">
            <v>3416</v>
          </cell>
          <cell r="L2078">
            <v>3416</v>
          </cell>
          <cell r="M2078">
            <v>3416</v>
          </cell>
          <cell r="N2078">
            <v>3416</v>
          </cell>
          <cell r="O2078">
            <v>3416</v>
          </cell>
          <cell r="P2078">
            <v>3416</v>
          </cell>
          <cell r="Q2078">
            <v>3424</v>
          </cell>
        </row>
        <row r="2079">
          <cell r="B2079" t="str">
            <v>30901062907</v>
          </cell>
          <cell r="C2079" t="str">
            <v>30901</v>
          </cell>
          <cell r="D2079">
            <v>2907</v>
          </cell>
          <cell r="E2079">
            <v>36000</v>
          </cell>
          <cell r="F2079">
            <v>3000</v>
          </cell>
          <cell r="G2079">
            <v>3000</v>
          </cell>
          <cell r="H2079">
            <v>3000</v>
          </cell>
          <cell r="I2079">
            <v>3000</v>
          </cell>
          <cell r="J2079">
            <v>3000</v>
          </cell>
          <cell r="K2079">
            <v>3000</v>
          </cell>
          <cell r="L2079">
            <v>3000</v>
          </cell>
          <cell r="M2079">
            <v>3000</v>
          </cell>
          <cell r="N2079">
            <v>3000</v>
          </cell>
          <cell r="O2079">
            <v>3000</v>
          </cell>
          <cell r="P2079">
            <v>3000</v>
          </cell>
          <cell r="Q2079">
            <v>3000</v>
          </cell>
        </row>
        <row r="2080">
          <cell r="B2080" t="str">
            <v>30901062908</v>
          </cell>
          <cell r="C2080" t="str">
            <v>30901</v>
          </cell>
          <cell r="D2080">
            <v>2908</v>
          </cell>
          <cell r="E2080">
            <v>36000</v>
          </cell>
          <cell r="F2080">
            <v>3000</v>
          </cell>
          <cell r="G2080">
            <v>3000</v>
          </cell>
          <cell r="H2080">
            <v>3000</v>
          </cell>
          <cell r="I2080">
            <v>3000</v>
          </cell>
          <cell r="J2080">
            <v>3000</v>
          </cell>
          <cell r="K2080">
            <v>3000</v>
          </cell>
          <cell r="L2080">
            <v>3000</v>
          </cell>
          <cell r="M2080">
            <v>3000</v>
          </cell>
          <cell r="N2080">
            <v>3000</v>
          </cell>
          <cell r="O2080">
            <v>3000</v>
          </cell>
          <cell r="P2080">
            <v>3000</v>
          </cell>
          <cell r="Q2080">
            <v>3000</v>
          </cell>
        </row>
        <row r="2081">
          <cell r="B2081" t="str">
            <v>30901063101</v>
          </cell>
          <cell r="C2081" t="str">
            <v>30901</v>
          </cell>
          <cell r="D2081">
            <v>3101</v>
          </cell>
          <cell r="E2081">
            <v>12000</v>
          </cell>
          <cell r="F2081">
            <v>1000</v>
          </cell>
          <cell r="G2081">
            <v>1000</v>
          </cell>
          <cell r="H2081">
            <v>1000</v>
          </cell>
          <cell r="I2081">
            <v>1000</v>
          </cell>
          <cell r="J2081">
            <v>1000</v>
          </cell>
          <cell r="K2081">
            <v>1000</v>
          </cell>
          <cell r="L2081">
            <v>1000</v>
          </cell>
          <cell r="M2081">
            <v>1000</v>
          </cell>
          <cell r="N2081">
            <v>1000</v>
          </cell>
          <cell r="O2081">
            <v>1000</v>
          </cell>
          <cell r="P2081">
            <v>1000</v>
          </cell>
          <cell r="Q2081">
            <v>1000</v>
          </cell>
        </row>
        <row r="2082">
          <cell r="B2082" t="str">
            <v>30901063103</v>
          </cell>
          <cell r="C2082" t="str">
            <v>30901</v>
          </cell>
          <cell r="D2082">
            <v>3103</v>
          </cell>
          <cell r="E2082">
            <v>14400</v>
          </cell>
          <cell r="F2082">
            <v>1200</v>
          </cell>
          <cell r="G2082">
            <v>1200</v>
          </cell>
          <cell r="H2082">
            <v>1200</v>
          </cell>
          <cell r="I2082">
            <v>1200</v>
          </cell>
          <cell r="J2082">
            <v>1200</v>
          </cell>
          <cell r="K2082">
            <v>1200</v>
          </cell>
          <cell r="L2082">
            <v>1200</v>
          </cell>
          <cell r="M2082">
            <v>1200</v>
          </cell>
          <cell r="N2082">
            <v>1200</v>
          </cell>
          <cell r="O2082">
            <v>1200</v>
          </cell>
          <cell r="P2082">
            <v>1200</v>
          </cell>
          <cell r="Q2082">
            <v>1200</v>
          </cell>
        </row>
        <row r="2083">
          <cell r="B2083" t="str">
            <v>30901063302</v>
          </cell>
          <cell r="C2083" t="str">
            <v>30901</v>
          </cell>
          <cell r="D2083">
            <v>3302</v>
          </cell>
          <cell r="E2083">
            <v>115000</v>
          </cell>
          <cell r="F2083">
            <v>9583</v>
          </cell>
          <cell r="G2083">
            <v>9583</v>
          </cell>
          <cell r="H2083">
            <v>9583</v>
          </cell>
          <cell r="I2083">
            <v>9583</v>
          </cell>
          <cell r="J2083">
            <v>9583</v>
          </cell>
          <cell r="K2083">
            <v>9583</v>
          </cell>
          <cell r="L2083">
            <v>9583</v>
          </cell>
          <cell r="M2083">
            <v>9583</v>
          </cell>
          <cell r="N2083">
            <v>9583</v>
          </cell>
          <cell r="O2083">
            <v>9583</v>
          </cell>
          <cell r="P2083">
            <v>9583</v>
          </cell>
          <cell r="Q2083">
            <v>9587</v>
          </cell>
        </row>
        <row r="2084">
          <cell r="B2084" t="str">
            <v>30901063303</v>
          </cell>
          <cell r="C2084" t="str">
            <v>30901</v>
          </cell>
          <cell r="D2084">
            <v>3303</v>
          </cell>
          <cell r="E2084">
            <v>8400</v>
          </cell>
          <cell r="F2084">
            <v>700</v>
          </cell>
          <cell r="G2084">
            <v>700</v>
          </cell>
          <cell r="H2084">
            <v>700</v>
          </cell>
          <cell r="I2084">
            <v>700</v>
          </cell>
          <cell r="J2084">
            <v>700</v>
          </cell>
          <cell r="K2084">
            <v>700</v>
          </cell>
          <cell r="L2084">
            <v>700</v>
          </cell>
          <cell r="M2084">
            <v>700</v>
          </cell>
          <cell r="N2084">
            <v>700</v>
          </cell>
          <cell r="O2084">
            <v>700</v>
          </cell>
          <cell r="P2084">
            <v>700</v>
          </cell>
          <cell r="Q2084">
            <v>700</v>
          </cell>
        </row>
        <row r="2085">
          <cell r="B2085" t="str">
            <v>30901063402</v>
          </cell>
          <cell r="C2085" t="str">
            <v>30901</v>
          </cell>
          <cell r="D2085">
            <v>3402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</row>
        <row r="2086">
          <cell r="B2086" t="str">
            <v>30902061302</v>
          </cell>
          <cell r="C2086" t="str">
            <v>30902</v>
          </cell>
          <cell r="D2086">
            <v>1302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>
            <v>0</v>
          </cell>
        </row>
        <row r="2087">
          <cell r="B2087" t="str">
            <v>30902062103</v>
          </cell>
          <cell r="C2087" t="str">
            <v>30902</v>
          </cell>
          <cell r="D2087">
            <v>2103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>
            <v>0</v>
          </cell>
        </row>
        <row r="2088">
          <cell r="B2088" t="str">
            <v>30902062202</v>
          </cell>
          <cell r="C2088" t="str">
            <v>30902</v>
          </cell>
          <cell r="D2088">
            <v>2202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</row>
        <row r="2089">
          <cell r="B2089" t="str">
            <v>30902062207</v>
          </cell>
          <cell r="C2089" t="str">
            <v>30902</v>
          </cell>
          <cell r="D2089">
            <v>2207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</row>
        <row r="2090">
          <cell r="B2090" t="str">
            <v>30902062208</v>
          </cell>
          <cell r="C2090" t="str">
            <v>30902</v>
          </cell>
          <cell r="D2090">
            <v>2208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</row>
        <row r="2091">
          <cell r="B2091" t="str">
            <v>30902062306</v>
          </cell>
          <cell r="C2091" t="str">
            <v>30902</v>
          </cell>
          <cell r="D2091">
            <v>2306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</row>
        <row r="2092">
          <cell r="B2092" t="str">
            <v>30902062310</v>
          </cell>
          <cell r="C2092" t="str">
            <v>30902</v>
          </cell>
          <cell r="D2092">
            <v>2310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>
            <v>0</v>
          </cell>
        </row>
        <row r="2093">
          <cell r="B2093" t="str">
            <v>30902062701</v>
          </cell>
          <cell r="C2093" t="str">
            <v>30902</v>
          </cell>
          <cell r="D2093">
            <v>2701</v>
          </cell>
          <cell r="E2093">
            <v>0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  <cell r="O2093">
            <v>0</v>
          </cell>
          <cell r="P2093">
            <v>0</v>
          </cell>
          <cell r="Q2093">
            <v>0</v>
          </cell>
        </row>
        <row r="2094">
          <cell r="B2094" t="str">
            <v>30902062702</v>
          </cell>
          <cell r="C2094" t="str">
            <v>30902</v>
          </cell>
          <cell r="D2094">
            <v>2702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Q2094">
            <v>0</v>
          </cell>
        </row>
        <row r="2095">
          <cell r="B2095" t="str">
            <v>30902062704</v>
          </cell>
          <cell r="C2095" t="str">
            <v>30902</v>
          </cell>
          <cell r="D2095">
            <v>2704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>
            <v>0</v>
          </cell>
          <cell r="Q2095">
            <v>0</v>
          </cell>
        </row>
        <row r="2096">
          <cell r="B2096" t="str">
            <v>30902062705</v>
          </cell>
          <cell r="C2096" t="str">
            <v>30902</v>
          </cell>
          <cell r="D2096">
            <v>2705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</row>
        <row r="2097">
          <cell r="B2097" t="str">
            <v>30902062800</v>
          </cell>
          <cell r="C2097" t="str">
            <v>30902</v>
          </cell>
          <cell r="D2097">
            <v>2800</v>
          </cell>
          <cell r="E2097">
            <v>1</v>
          </cell>
          <cell r="F2097">
            <v>1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</row>
        <row r="2098">
          <cell r="B2098" t="str">
            <v>30902062900</v>
          </cell>
          <cell r="C2098" t="str">
            <v>30902</v>
          </cell>
          <cell r="D2098">
            <v>2900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</row>
        <row r="2099">
          <cell r="B2099" t="str">
            <v>30902062904</v>
          </cell>
          <cell r="C2099" t="str">
            <v>30902</v>
          </cell>
          <cell r="D2099">
            <v>2904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Q2099">
            <v>0</v>
          </cell>
        </row>
        <row r="2100">
          <cell r="B2100" t="str">
            <v>30902062907</v>
          </cell>
          <cell r="C2100" t="str">
            <v>30902</v>
          </cell>
          <cell r="D2100">
            <v>2907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>
            <v>0</v>
          </cell>
        </row>
        <row r="2101">
          <cell r="B2101" t="str">
            <v>30902062908</v>
          </cell>
          <cell r="C2101" t="str">
            <v>30902</v>
          </cell>
          <cell r="D2101">
            <v>2908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Q2101">
            <v>0</v>
          </cell>
        </row>
        <row r="2102">
          <cell r="B2102" t="str">
            <v>30902063101</v>
          </cell>
          <cell r="C2102" t="str">
            <v>30902</v>
          </cell>
          <cell r="D2102">
            <v>3101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</row>
        <row r="2103">
          <cell r="B2103" t="str">
            <v>30902063103</v>
          </cell>
          <cell r="C2103" t="str">
            <v>30902</v>
          </cell>
          <cell r="D2103">
            <v>3103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</row>
        <row r="2104">
          <cell r="B2104" t="str">
            <v>30902063302</v>
          </cell>
          <cell r="C2104" t="str">
            <v>30902</v>
          </cell>
          <cell r="D2104">
            <v>3302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>
            <v>0</v>
          </cell>
        </row>
        <row r="2105">
          <cell r="B2105" t="str">
            <v>30902063303</v>
          </cell>
          <cell r="C2105" t="str">
            <v>30902</v>
          </cell>
          <cell r="D2105">
            <v>3303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Q2105">
            <v>0</v>
          </cell>
        </row>
        <row r="2106">
          <cell r="B2106" t="str">
            <v>30902063401</v>
          </cell>
          <cell r="C2106" t="str">
            <v>30902</v>
          </cell>
          <cell r="D2106">
            <v>3401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  <cell r="O2106">
            <v>0</v>
          </cell>
          <cell r="P2106">
            <v>0</v>
          </cell>
          <cell r="Q2106">
            <v>0</v>
          </cell>
        </row>
        <row r="2107">
          <cell r="B2107" t="str">
            <v>30902063410</v>
          </cell>
          <cell r="C2107" t="str">
            <v>30902</v>
          </cell>
          <cell r="D2107">
            <v>3410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>
            <v>0</v>
          </cell>
        </row>
        <row r="2108">
          <cell r="B2108" t="str">
            <v>30903031302</v>
          </cell>
          <cell r="C2108" t="str">
            <v>30903</v>
          </cell>
          <cell r="D2108">
            <v>1302</v>
          </cell>
          <cell r="E2108">
            <v>260000</v>
          </cell>
          <cell r="F2108">
            <v>21666</v>
          </cell>
          <cell r="G2108">
            <v>21666</v>
          </cell>
          <cell r="H2108">
            <v>21666</v>
          </cell>
          <cell r="I2108">
            <v>21666</v>
          </cell>
          <cell r="J2108">
            <v>21666</v>
          </cell>
          <cell r="K2108">
            <v>21666</v>
          </cell>
          <cell r="L2108">
            <v>21666</v>
          </cell>
          <cell r="M2108">
            <v>21666</v>
          </cell>
          <cell r="N2108">
            <v>21666</v>
          </cell>
          <cell r="O2108">
            <v>21666</v>
          </cell>
          <cell r="P2108">
            <v>21666</v>
          </cell>
          <cell r="Q2108">
            <v>21674</v>
          </cell>
        </row>
        <row r="2109">
          <cell r="B2109" t="str">
            <v>30903032103</v>
          </cell>
          <cell r="C2109" t="str">
            <v>30903</v>
          </cell>
          <cell r="D2109">
            <v>2103</v>
          </cell>
          <cell r="E2109">
            <v>135000</v>
          </cell>
          <cell r="F2109">
            <v>11250</v>
          </cell>
          <cell r="G2109">
            <v>11250</v>
          </cell>
          <cell r="H2109">
            <v>11250</v>
          </cell>
          <cell r="I2109">
            <v>11250</v>
          </cell>
          <cell r="J2109">
            <v>11250</v>
          </cell>
          <cell r="K2109">
            <v>11250</v>
          </cell>
          <cell r="L2109">
            <v>11250</v>
          </cell>
          <cell r="M2109">
            <v>11250</v>
          </cell>
          <cell r="N2109">
            <v>11250</v>
          </cell>
          <cell r="O2109">
            <v>11250</v>
          </cell>
          <cell r="P2109">
            <v>11250</v>
          </cell>
          <cell r="Q2109">
            <v>11250</v>
          </cell>
        </row>
        <row r="2110">
          <cell r="B2110" t="str">
            <v>30903032202</v>
          </cell>
          <cell r="C2110" t="str">
            <v>30903</v>
          </cell>
          <cell r="D2110">
            <v>2202</v>
          </cell>
          <cell r="E2110">
            <v>167900</v>
          </cell>
          <cell r="F2110">
            <v>13991</v>
          </cell>
          <cell r="G2110">
            <v>13991</v>
          </cell>
          <cell r="H2110">
            <v>13991</v>
          </cell>
          <cell r="I2110">
            <v>13991</v>
          </cell>
          <cell r="J2110">
            <v>13991</v>
          </cell>
          <cell r="K2110">
            <v>13991</v>
          </cell>
          <cell r="L2110">
            <v>13991</v>
          </cell>
          <cell r="M2110">
            <v>13991</v>
          </cell>
          <cell r="N2110">
            <v>13991</v>
          </cell>
          <cell r="O2110">
            <v>13991</v>
          </cell>
          <cell r="P2110">
            <v>13991</v>
          </cell>
          <cell r="Q2110">
            <v>13999</v>
          </cell>
        </row>
        <row r="2111">
          <cell r="B2111" t="str">
            <v>30903032207</v>
          </cell>
          <cell r="C2111" t="str">
            <v>30903</v>
          </cell>
          <cell r="D2111">
            <v>2207</v>
          </cell>
          <cell r="E2111">
            <v>48000</v>
          </cell>
          <cell r="F2111">
            <v>4000</v>
          </cell>
          <cell r="G2111">
            <v>4000</v>
          </cell>
          <cell r="H2111">
            <v>4000</v>
          </cell>
          <cell r="I2111">
            <v>4000</v>
          </cell>
          <cell r="J2111">
            <v>4000</v>
          </cell>
          <cell r="K2111">
            <v>4000</v>
          </cell>
          <cell r="L2111">
            <v>4000</v>
          </cell>
          <cell r="M2111">
            <v>4000</v>
          </cell>
          <cell r="N2111">
            <v>4000</v>
          </cell>
          <cell r="O2111">
            <v>4000</v>
          </cell>
          <cell r="P2111">
            <v>4000</v>
          </cell>
          <cell r="Q2111">
            <v>4000</v>
          </cell>
        </row>
        <row r="2112">
          <cell r="B2112" t="str">
            <v>30903032208</v>
          </cell>
          <cell r="C2112" t="str">
            <v>30903</v>
          </cell>
          <cell r="D2112">
            <v>2208</v>
          </cell>
          <cell r="E2112">
            <v>4100</v>
          </cell>
          <cell r="F2112">
            <v>341</v>
          </cell>
          <cell r="G2112">
            <v>341</v>
          </cell>
          <cell r="H2112">
            <v>341</v>
          </cell>
          <cell r="I2112">
            <v>341</v>
          </cell>
          <cell r="J2112">
            <v>341</v>
          </cell>
          <cell r="K2112">
            <v>341</v>
          </cell>
          <cell r="L2112">
            <v>341</v>
          </cell>
          <cell r="M2112">
            <v>341</v>
          </cell>
          <cell r="N2112">
            <v>341</v>
          </cell>
          <cell r="O2112">
            <v>341</v>
          </cell>
          <cell r="P2112">
            <v>341</v>
          </cell>
          <cell r="Q2112">
            <v>349</v>
          </cell>
        </row>
        <row r="2113">
          <cell r="B2113" t="str">
            <v>30903032701</v>
          </cell>
          <cell r="C2113" t="str">
            <v>30903</v>
          </cell>
          <cell r="D2113">
            <v>2701</v>
          </cell>
          <cell r="E2113">
            <v>72000</v>
          </cell>
          <cell r="F2113">
            <v>6000</v>
          </cell>
          <cell r="G2113">
            <v>6000</v>
          </cell>
          <cell r="H2113">
            <v>6000</v>
          </cell>
          <cell r="I2113">
            <v>6000</v>
          </cell>
          <cell r="J2113">
            <v>6000</v>
          </cell>
          <cell r="K2113">
            <v>6000</v>
          </cell>
          <cell r="L2113">
            <v>6000</v>
          </cell>
          <cell r="M2113">
            <v>6000</v>
          </cell>
          <cell r="N2113">
            <v>6000</v>
          </cell>
          <cell r="O2113">
            <v>6000</v>
          </cell>
          <cell r="P2113">
            <v>6000</v>
          </cell>
          <cell r="Q2113">
            <v>6000</v>
          </cell>
        </row>
        <row r="2114">
          <cell r="B2114" t="str">
            <v>30903032702</v>
          </cell>
          <cell r="C2114" t="str">
            <v>30903</v>
          </cell>
          <cell r="D2114">
            <v>2702</v>
          </cell>
          <cell r="E2114">
            <v>51600</v>
          </cell>
          <cell r="F2114">
            <v>4300</v>
          </cell>
          <cell r="G2114">
            <v>4300</v>
          </cell>
          <cell r="H2114">
            <v>4300</v>
          </cell>
          <cell r="I2114">
            <v>4300</v>
          </cell>
          <cell r="J2114">
            <v>4300</v>
          </cell>
          <cell r="K2114">
            <v>4300</v>
          </cell>
          <cell r="L2114">
            <v>4300</v>
          </cell>
          <cell r="M2114">
            <v>4300</v>
          </cell>
          <cell r="N2114">
            <v>4300</v>
          </cell>
          <cell r="O2114">
            <v>4300</v>
          </cell>
          <cell r="P2114">
            <v>4300</v>
          </cell>
          <cell r="Q2114">
            <v>4300</v>
          </cell>
        </row>
        <row r="2115">
          <cell r="B2115" t="str">
            <v>30903032704</v>
          </cell>
          <cell r="C2115" t="str">
            <v>30903</v>
          </cell>
          <cell r="D2115">
            <v>2704</v>
          </cell>
          <cell r="E2115">
            <v>32400</v>
          </cell>
          <cell r="F2115">
            <v>2700</v>
          </cell>
          <cell r="G2115">
            <v>2700</v>
          </cell>
          <cell r="H2115">
            <v>2700</v>
          </cell>
          <cell r="I2115">
            <v>2700</v>
          </cell>
          <cell r="J2115">
            <v>2700</v>
          </cell>
          <cell r="K2115">
            <v>2700</v>
          </cell>
          <cell r="L2115">
            <v>2700</v>
          </cell>
          <cell r="M2115">
            <v>2700</v>
          </cell>
          <cell r="N2115">
            <v>2700</v>
          </cell>
          <cell r="O2115">
            <v>2700</v>
          </cell>
          <cell r="P2115">
            <v>2700</v>
          </cell>
          <cell r="Q2115">
            <v>2700</v>
          </cell>
        </row>
        <row r="2116">
          <cell r="B2116" t="str">
            <v>30903032705</v>
          </cell>
          <cell r="C2116" t="str">
            <v>30903</v>
          </cell>
          <cell r="D2116">
            <v>2705</v>
          </cell>
          <cell r="E2116">
            <v>68400</v>
          </cell>
          <cell r="F2116">
            <v>5700</v>
          </cell>
          <cell r="G2116">
            <v>5700</v>
          </cell>
          <cell r="H2116">
            <v>5700</v>
          </cell>
          <cell r="I2116">
            <v>5700</v>
          </cell>
          <cell r="J2116">
            <v>5700</v>
          </cell>
          <cell r="K2116">
            <v>5700</v>
          </cell>
          <cell r="L2116">
            <v>5700</v>
          </cell>
          <cell r="M2116">
            <v>5700</v>
          </cell>
          <cell r="N2116">
            <v>5700</v>
          </cell>
          <cell r="O2116">
            <v>5700</v>
          </cell>
          <cell r="P2116">
            <v>5700</v>
          </cell>
          <cell r="Q2116">
            <v>5700</v>
          </cell>
        </row>
        <row r="2117">
          <cell r="B2117" t="str">
            <v>30903032900</v>
          </cell>
          <cell r="C2117" t="str">
            <v>30903</v>
          </cell>
          <cell r="D2117">
            <v>2900</v>
          </cell>
          <cell r="E2117">
            <v>93600</v>
          </cell>
          <cell r="F2117">
            <v>7800</v>
          </cell>
          <cell r="G2117">
            <v>7800</v>
          </cell>
          <cell r="H2117">
            <v>7800</v>
          </cell>
          <cell r="I2117">
            <v>7800</v>
          </cell>
          <cell r="J2117">
            <v>7800</v>
          </cell>
          <cell r="K2117">
            <v>7800</v>
          </cell>
          <cell r="L2117">
            <v>7800</v>
          </cell>
          <cell r="M2117">
            <v>7800</v>
          </cell>
          <cell r="N2117">
            <v>7800</v>
          </cell>
          <cell r="O2117">
            <v>7800</v>
          </cell>
          <cell r="P2117">
            <v>7800</v>
          </cell>
          <cell r="Q2117">
            <v>7800</v>
          </cell>
        </row>
        <row r="2118">
          <cell r="B2118" t="str">
            <v>30903032907</v>
          </cell>
          <cell r="C2118" t="str">
            <v>30903</v>
          </cell>
          <cell r="D2118">
            <v>2907</v>
          </cell>
          <cell r="E2118">
            <v>24000</v>
          </cell>
          <cell r="F2118">
            <v>2000</v>
          </cell>
          <cell r="G2118">
            <v>2000</v>
          </cell>
          <cell r="H2118">
            <v>2000</v>
          </cell>
          <cell r="I2118">
            <v>2000</v>
          </cell>
          <cell r="J2118">
            <v>2000</v>
          </cell>
          <cell r="K2118">
            <v>2000</v>
          </cell>
          <cell r="L2118">
            <v>2000</v>
          </cell>
          <cell r="M2118">
            <v>2000</v>
          </cell>
          <cell r="N2118">
            <v>2000</v>
          </cell>
          <cell r="O2118">
            <v>2000</v>
          </cell>
          <cell r="P2118">
            <v>2000</v>
          </cell>
          <cell r="Q2118">
            <v>2000</v>
          </cell>
        </row>
        <row r="2119">
          <cell r="B2119" t="str">
            <v>30903032908</v>
          </cell>
          <cell r="C2119" t="str">
            <v>30903</v>
          </cell>
          <cell r="D2119">
            <v>2908</v>
          </cell>
          <cell r="E2119">
            <v>36000</v>
          </cell>
          <cell r="F2119">
            <v>3000</v>
          </cell>
          <cell r="G2119">
            <v>3000</v>
          </cell>
          <cell r="H2119">
            <v>3000</v>
          </cell>
          <cell r="I2119">
            <v>3000</v>
          </cell>
          <cell r="J2119">
            <v>3000</v>
          </cell>
          <cell r="K2119">
            <v>3000</v>
          </cell>
          <cell r="L2119">
            <v>3000</v>
          </cell>
          <cell r="M2119">
            <v>3000</v>
          </cell>
          <cell r="N2119">
            <v>3000</v>
          </cell>
          <cell r="O2119">
            <v>3000</v>
          </cell>
          <cell r="P2119">
            <v>3000</v>
          </cell>
          <cell r="Q2119">
            <v>3000</v>
          </cell>
        </row>
        <row r="2120">
          <cell r="B2120" t="str">
            <v>30903033101</v>
          </cell>
          <cell r="C2120" t="str">
            <v>30903</v>
          </cell>
          <cell r="D2120">
            <v>3101</v>
          </cell>
          <cell r="E2120">
            <v>354000</v>
          </cell>
          <cell r="F2120">
            <v>29500</v>
          </cell>
          <cell r="G2120">
            <v>29500</v>
          </cell>
          <cell r="H2120">
            <v>29500</v>
          </cell>
          <cell r="I2120">
            <v>29500</v>
          </cell>
          <cell r="J2120">
            <v>29500</v>
          </cell>
          <cell r="K2120">
            <v>29500</v>
          </cell>
          <cell r="L2120">
            <v>29500</v>
          </cell>
          <cell r="M2120">
            <v>29500</v>
          </cell>
          <cell r="N2120">
            <v>29500</v>
          </cell>
          <cell r="O2120">
            <v>29500</v>
          </cell>
          <cell r="P2120">
            <v>29500</v>
          </cell>
          <cell r="Q2120">
            <v>29500</v>
          </cell>
        </row>
        <row r="2121">
          <cell r="B2121" t="str">
            <v>30903033103</v>
          </cell>
          <cell r="C2121" t="str">
            <v>30903</v>
          </cell>
          <cell r="D2121">
            <v>3103</v>
          </cell>
          <cell r="E2121">
            <v>340800</v>
          </cell>
          <cell r="F2121">
            <v>28400</v>
          </cell>
          <cell r="G2121">
            <v>28400</v>
          </cell>
          <cell r="H2121">
            <v>28400</v>
          </cell>
          <cell r="I2121">
            <v>28400</v>
          </cell>
          <cell r="J2121">
            <v>28400</v>
          </cell>
          <cell r="K2121">
            <v>28400</v>
          </cell>
          <cell r="L2121">
            <v>28400</v>
          </cell>
          <cell r="M2121">
            <v>28400</v>
          </cell>
          <cell r="N2121">
            <v>28400</v>
          </cell>
          <cell r="O2121">
            <v>28400</v>
          </cell>
          <cell r="P2121">
            <v>28400</v>
          </cell>
          <cell r="Q2121">
            <v>28400</v>
          </cell>
        </row>
        <row r="2122">
          <cell r="B2122" t="str">
            <v>30903033302</v>
          </cell>
          <cell r="C2122" t="str">
            <v>30903</v>
          </cell>
          <cell r="D2122">
            <v>3302</v>
          </cell>
          <cell r="E2122">
            <v>1025800</v>
          </cell>
          <cell r="F2122">
            <v>85483</v>
          </cell>
          <cell r="G2122">
            <v>85483</v>
          </cell>
          <cell r="H2122">
            <v>85483</v>
          </cell>
          <cell r="I2122">
            <v>85483</v>
          </cell>
          <cell r="J2122">
            <v>85483</v>
          </cell>
          <cell r="K2122">
            <v>85483</v>
          </cell>
          <cell r="L2122">
            <v>85483</v>
          </cell>
          <cell r="M2122">
            <v>85483</v>
          </cell>
          <cell r="N2122">
            <v>85483</v>
          </cell>
          <cell r="O2122">
            <v>85483</v>
          </cell>
          <cell r="P2122">
            <v>85483</v>
          </cell>
          <cell r="Q2122">
            <v>85487</v>
          </cell>
        </row>
        <row r="2123">
          <cell r="B2123" t="str">
            <v>30903033303</v>
          </cell>
          <cell r="C2123" t="str">
            <v>30903</v>
          </cell>
          <cell r="D2123">
            <v>3303</v>
          </cell>
          <cell r="E2123">
            <v>85200</v>
          </cell>
          <cell r="F2123">
            <v>7100</v>
          </cell>
          <cell r="G2123">
            <v>7100</v>
          </cell>
          <cell r="H2123">
            <v>7100</v>
          </cell>
          <cell r="I2123">
            <v>7100</v>
          </cell>
          <cell r="J2123">
            <v>7100</v>
          </cell>
          <cell r="K2123">
            <v>7100</v>
          </cell>
          <cell r="L2123">
            <v>7100</v>
          </cell>
          <cell r="M2123">
            <v>7100</v>
          </cell>
          <cell r="N2123">
            <v>7100</v>
          </cell>
          <cell r="O2123">
            <v>7100</v>
          </cell>
          <cell r="P2123">
            <v>7100</v>
          </cell>
          <cell r="Q2123">
            <v>7100</v>
          </cell>
        </row>
        <row r="2124">
          <cell r="B2124" t="str">
            <v>30904071302</v>
          </cell>
          <cell r="C2124" t="str">
            <v>30904</v>
          </cell>
          <cell r="D2124">
            <v>1302</v>
          </cell>
          <cell r="E2124">
            <v>15000</v>
          </cell>
          <cell r="F2124">
            <v>1250</v>
          </cell>
          <cell r="G2124">
            <v>1250</v>
          </cell>
          <cell r="H2124">
            <v>1250</v>
          </cell>
          <cell r="I2124">
            <v>1250</v>
          </cell>
          <cell r="J2124">
            <v>1250</v>
          </cell>
          <cell r="K2124">
            <v>1250</v>
          </cell>
          <cell r="L2124">
            <v>1250</v>
          </cell>
          <cell r="M2124">
            <v>1250</v>
          </cell>
          <cell r="N2124">
            <v>1250</v>
          </cell>
          <cell r="O2124">
            <v>1250</v>
          </cell>
          <cell r="P2124">
            <v>1250</v>
          </cell>
          <cell r="Q2124">
            <v>1250</v>
          </cell>
        </row>
        <row r="2125">
          <cell r="B2125" t="str">
            <v>30904072103</v>
          </cell>
          <cell r="C2125" t="str">
            <v>30904</v>
          </cell>
          <cell r="D2125">
            <v>2103</v>
          </cell>
          <cell r="E2125">
            <v>30500</v>
          </cell>
          <cell r="F2125">
            <v>2541</v>
          </cell>
          <cell r="G2125">
            <v>2541</v>
          </cell>
          <cell r="H2125">
            <v>2541</v>
          </cell>
          <cell r="I2125">
            <v>2541</v>
          </cell>
          <cell r="J2125">
            <v>2541</v>
          </cell>
          <cell r="K2125">
            <v>2541</v>
          </cell>
          <cell r="L2125">
            <v>2541</v>
          </cell>
          <cell r="M2125">
            <v>2541</v>
          </cell>
          <cell r="N2125">
            <v>2541</v>
          </cell>
          <cell r="O2125">
            <v>2541</v>
          </cell>
          <cell r="P2125">
            <v>2541</v>
          </cell>
          <cell r="Q2125">
            <v>2549</v>
          </cell>
        </row>
        <row r="2126">
          <cell r="B2126" t="str">
            <v>30904072202</v>
          </cell>
          <cell r="C2126" t="str">
            <v>30904</v>
          </cell>
          <cell r="D2126">
            <v>2202</v>
          </cell>
          <cell r="E2126">
            <v>117500</v>
          </cell>
          <cell r="F2126">
            <v>9791</v>
          </cell>
          <cell r="G2126">
            <v>9791</v>
          </cell>
          <cell r="H2126">
            <v>9791</v>
          </cell>
          <cell r="I2126">
            <v>9791</v>
          </cell>
          <cell r="J2126">
            <v>9791</v>
          </cell>
          <cell r="K2126">
            <v>9791</v>
          </cell>
          <cell r="L2126">
            <v>9791</v>
          </cell>
          <cell r="M2126">
            <v>9791</v>
          </cell>
          <cell r="N2126">
            <v>9791</v>
          </cell>
          <cell r="O2126">
            <v>9791</v>
          </cell>
          <cell r="P2126">
            <v>9791</v>
          </cell>
          <cell r="Q2126">
            <v>9799</v>
          </cell>
        </row>
        <row r="2127">
          <cell r="B2127" t="str">
            <v>30904072207</v>
          </cell>
          <cell r="C2127" t="str">
            <v>30904</v>
          </cell>
          <cell r="D2127">
            <v>2207</v>
          </cell>
          <cell r="E2127">
            <v>24000</v>
          </cell>
          <cell r="F2127">
            <v>2000</v>
          </cell>
          <cell r="G2127">
            <v>2000</v>
          </cell>
          <cell r="H2127">
            <v>2000</v>
          </cell>
          <cell r="I2127">
            <v>2000</v>
          </cell>
          <cell r="J2127">
            <v>2000</v>
          </cell>
          <cell r="K2127">
            <v>2000</v>
          </cell>
          <cell r="L2127">
            <v>2000</v>
          </cell>
          <cell r="M2127">
            <v>2000</v>
          </cell>
          <cell r="N2127">
            <v>2000</v>
          </cell>
          <cell r="O2127">
            <v>2000</v>
          </cell>
          <cell r="P2127">
            <v>2000</v>
          </cell>
          <cell r="Q2127">
            <v>2000</v>
          </cell>
        </row>
        <row r="2128">
          <cell r="B2128" t="str">
            <v>30904072208</v>
          </cell>
          <cell r="C2128" t="str">
            <v>30904</v>
          </cell>
          <cell r="D2128">
            <v>2208</v>
          </cell>
          <cell r="E2128">
            <v>4100</v>
          </cell>
          <cell r="F2128">
            <v>341</v>
          </cell>
          <cell r="G2128">
            <v>341</v>
          </cell>
          <cell r="H2128">
            <v>341</v>
          </cell>
          <cell r="I2128">
            <v>341</v>
          </cell>
          <cell r="J2128">
            <v>341</v>
          </cell>
          <cell r="K2128">
            <v>341</v>
          </cell>
          <cell r="L2128">
            <v>341</v>
          </cell>
          <cell r="M2128">
            <v>341</v>
          </cell>
          <cell r="N2128">
            <v>341</v>
          </cell>
          <cell r="O2128">
            <v>341</v>
          </cell>
          <cell r="P2128">
            <v>341</v>
          </cell>
          <cell r="Q2128">
            <v>349</v>
          </cell>
        </row>
        <row r="2129">
          <cell r="B2129" t="str">
            <v>30904072306</v>
          </cell>
          <cell r="C2129" t="str">
            <v>30904</v>
          </cell>
          <cell r="D2129">
            <v>2306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>
            <v>0</v>
          </cell>
        </row>
        <row r="2130">
          <cell r="B2130" t="str">
            <v>30904072701</v>
          </cell>
          <cell r="C2130" t="str">
            <v>30904</v>
          </cell>
          <cell r="D2130">
            <v>2701</v>
          </cell>
          <cell r="E2130">
            <v>18000</v>
          </cell>
          <cell r="F2130">
            <v>1500</v>
          </cell>
          <cell r="G2130">
            <v>1500</v>
          </cell>
          <cell r="H2130">
            <v>1500</v>
          </cell>
          <cell r="I2130">
            <v>1500</v>
          </cell>
          <cell r="J2130">
            <v>1500</v>
          </cell>
          <cell r="K2130">
            <v>1500</v>
          </cell>
          <cell r="L2130">
            <v>1500</v>
          </cell>
          <cell r="M2130">
            <v>1500</v>
          </cell>
          <cell r="N2130">
            <v>1500</v>
          </cell>
          <cell r="O2130">
            <v>1500</v>
          </cell>
          <cell r="P2130">
            <v>1500</v>
          </cell>
          <cell r="Q2130">
            <v>1500</v>
          </cell>
        </row>
        <row r="2131">
          <cell r="B2131" t="str">
            <v>30904072702</v>
          </cell>
          <cell r="C2131" t="str">
            <v>30904</v>
          </cell>
          <cell r="D2131">
            <v>2702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Q2131">
            <v>0</v>
          </cell>
        </row>
        <row r="2132">
          <cell r="B2132" t="str">
            <v>30904072705</v>
          </cell>
          <cell r="C2132" t="str">
            <v>30904</v>
          </cell>
          <cell r="D2132">
            <v>2705</v>
          </cell>
          <cell r="E2132">
            <v>8400</v>
          </cell>
          <cell r="F2132">
            <v>700</v>
          </cell>
          <cell r="G2132">
            <v>700</v>
          </cell>
          <cell r="H2132">
            <v>700</v>
          </cell>
          <cell r="I2132">
            <v>700</v>
          </cell>
          <cell r="J2132">
            <v>700</v>
          </cell>
          <cell r="K2132">
            <v>700</v>
          </cell>
          <cell r="L2132">
            <v>700</v>
          </cell>
          <cell r="M2132">
            <v>700</v>
          </cell>
          <cell r="N2132">
            <v>700</v>
          </cell>
          <cell r="O2132">
            <v>700</v>
          </cell>
          <cell r="P2132">
            <v>700</v>
          </cell>
          <cell r="Q2132">
            <v>700</v>
          </cell>
        </row>
        <row r="2133">
          <cell r="B2133" t="str">
            <v>30904072900</v>
          </cell>
          <cell r="C2133" t="str">
            <v>30904</v>
          </cell>
          <cell r="D2133">
            <v>2900</v>
          </cell>
          <cell r="E2133">
            <v>40800</v>
          </cell>
          <cell r="F2133">
            <v>3400</v>
          </cell>
          <cell r="G2133">
            <v>3400</v>
          </cell>
          <cell r="H2133">
            <v>3400</v>
          </cell>
          <cell r="I2133">
            <v>3400</v>
          </cell>
          <cell r="J2133">
            <v>3400</v>
          </cell>
          <cell r="K2133">
            <v>3400</v>
          </cell>
          <cell r="L2133">
            <v>3400</v>
          </cell>
          <cell r="M2133">
            <v>3400</v>
          </cell>
          <cell r="N2133">
            <v>3400</v>
          </cell>
          <cell r="O2133">
            <v>3400</v>
          </cell>
          <cell r="P2133">
            <v>3400</v>
          </cell>
          <cell r="Q2133">
            <v>3400</v>
          </cell>
        </row>
        <row r="2134">
          <cell r="B2134" t="str">
            <v>30904072907</v>
          </cell>
          <cell r="C2134" t="str">
            <v>30904</v>
          </cell>
          <cell r="D2134">
            <v>2907</v>
          </cell>
          <cell r="E2134">
            <v>18000</v>
          </cell>
          <cell r="F2134">
            <v>1500</v>
          </cell>
          <cell r="G2134">
            <v>1500</v>
          </cell>
          <cell r="H2134">
            <v>1500</v>
          </cell>
          <cell r="I2134">
            <v>1500</v>
          </cell>
          <cell r="J2134">
            <v>1500</v>
          </cell>
          <cell r="K2134">
            <v>1500</v>
          </cell>
          <cell r="L2134">
            <v>1500</v>
          </cell>
          <cell r="M2134">
            <v>1500</v>
          </cell>
          <cell r="N2134">
            <v>1500</v>
          </cell>
          <cell r="O2134">
            <v>1500</v>
          </cell>
          <cell r="P2134">
            <v>1500</v>
          </cell>
          <cell r="Q2134">
            <v>1500</v>
          </cell>
        </row>
        <row r="2135">
          <cell r="B2135" t="str">
            <v>30904072908</v>
          </cell>
          <cell r="C2135" t="str">
            <v>30904</v>
          </cell>
          <cell r="D2135">
            <v>2908</v>
          </cell>
          <cell r="E2135">
            <v>18900</v>
          </cell>
          <cell r="F2135">
            <v>1575</v>
          </cell>
          <cell r="G2135">
            <v>1575</v>
          </cell>
          <cell r="H2135">
            <v>1575</v>
          </cell>
          <cell r="I2135">
            <v>1575</v>
          </cell>
          <cell r="J2135">
            <v>1575</v>
          </cell>
          <cell r="K2135">
            <v>1575</v>
          </cell>
          <cell r="L2135">
            <v>1575</v>
          </cell>
          <cell r="M2135">
            <v>1575</v>
          </cell>
          <cell r="N2135">
            <v>1575</v>
          </cell>
          <cell r="O2135">
            <v>1575</v>
          </cell>
          <cell r="P2135">
            <v>1575</v>
          </cell>
          <cell r="Q2135">
            <v>1575</v>
          </cell>
        </row>
        <row r="2136">
          <cell r="B2136" t="str">
            <v>30904073101</v>
          </cell>
          <cell r="C2136" t="str">
            <v>30904</v>
          </cell>
          <cell r="D2136">
            <v>3101</v>
          </cell>
          <cell r="E2136">
            <v>57000</v>
          </cell>
          <cell r="F2136">
            <v>4750</v>
          </cell>
          <cell r="G2136">
            <v>4750</v>
          </cell>
          <cell r="H2136">
            <v>4750</v>
          </cell>
          <cell r="I2136">
            <v>4750</v>
          </cell>
          <cell r="J2136">
            <v>4750</v>
          </cell>
          <cell r="K2136">
            <v>4750</v>
          </cell>
          <cell r="L2136">
            <v>4750</v>
          </cell>
          <cell r="M2136">
            <v>4750</v>
          </cell>
          <cell r="N2136">
            <v>4750</v>
          </cell>
          <cell r="O2136">
            <v>4750</v>
          </cell>
          <cell r="P2136">
            <v>4750</v>
          </cell>
          <cell r="Q2136">
            <v>4750</v>
          </cell>
        </row>
        <row r="2137">
          <cell r="B2137" t="str">
            <v>30904073103</v>
          </cell>
          <cell r="C2137" t="str">
            <v>30904</v>
          </cell>
          <cell r="D2137">
            <v>3103</v>
          </cell>
          <cell r="E2137">
            <v>22800</v>
          </cell>
          <cell r="F2137">
            <v>1900</v>
          </cell>
          <cell r="G2137">
            <v>1900</v>
          </cell>
          <cell r="H2137">
            <v>1900</v>
          </cell>
          <cell r="I2137">
            <v>1900</v>
          </cell>
          <cell r="J2137">
            <v>1900</v>
          </cell>
          <cell r="K2137">
            <v>1900</v>
          </cell>
          <cell r="L2137">
            <v>1900</v>
          </cell>
          <cell r="M2137">
            <v>1900</v>
          </cell>
          <cell r="N2137">
            <v>1900</v>
          </cell>
          <cell r="O2137">
            <v>1900</v>
          </cell>
          <cell r="P2137">
            <v>1900</v>
          </cell>
          <cell r="Q2137">
            <v>1900</v>
          </cell>
        </row>
        <row r="2138">
          <cell r="B2138" t="str">
            <v>30904073106</v>
          </cell>
          <cell r="C2138" t="str">
            <v>30904</v>
          </cell>
          <cell r="D2138">
            <v>3106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>
            <v>0</v>
          </cell>
        </row>
        <row r="2139">
          <cell r="B2139" t="str">
            <v>30904073111</v>
          </cell>
          <cell r="C2139" t="str">
            <v>30904</v>
          </cell>
          <cell r="D2139">
            <v>3111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0</v>
          </cell>
          <cell r="P2139">
            <v>0</v>
          </cell>
          <cell r="Q2139">
            <v>0</v>
          </cell>
        </row>
        <row r="2140">
          <cell r="B2140" t="str">
            <v>30904073302</v>
          </cell>
          <cell r="C2140" t="str">
            <v>30904</v>
          </cell>
          <cell r="D2140">
            <v>3302</v>
          </cell>
          <cell r="E2140">
            <v>470000</v>
          </cell>
          <cell r="F2140">
            <v>39166</v>
          </cell>
          <cell r="G2140">
            <v>39166</v>
          </cell>
          <cell r="H2140">
            <v>39166</v>
          </cell>
          <cell r="I2140">
            <v>39166</v>
          </cell>
          <cell r="J2140">
            <v>39166</v>
          </cell>
          <cell r="K2140">
            <v>39166</v>
          </cell>
          <cell r="L2140">
            <v>39166</v>
          </cell>
          <cell r="M2140">
            <v>39166</v>
          </cell>
          <cell r="N2140">
            <v>39166</v>
          </cell>
          <cell r="O2140">
            <v>39166</v>
          </cell>
          <cell r="P2140">
            <v>39166</v>
          </cell>
          <cell r="Q2140">
            <v>39174</v>
          </cell>
        </row>
        <row r="2141">
          <cell r="B2141" t="str">
            <v>30904073303</v>
          </cell>
          <cell r="C2141" t="str">
            <v>30904</v>
          </cell>
          <cell r="D2141">
            <v>3303</v>
          </cell>
          <cell r="E2141">
            <v>12000</v>
          </cell>
          <cell r="F2141">
            <v>1000</v>
          </cell>
          <cell r="G2141">
            <v>1000</v>
          </cell>
          <cell r="H2141">
            <v>1000</v>
          </cell>
          <cell r="I2141">
            <v>1000</v>
          </cell>
          <cell r="J2141">
            <v>1000</v>
          </cell>
          <cell r="K2141">
            <v>1000</v>
          </cell>
          <cell r="L2141">
            <v>1000</v>
          </cell>
          <cell r="M2141">
            <v>1000</v>
          </cell>
          <cell r="N2141">
            <v>1000</v>
          </cell>
          <cell r="O2141">
            <v>1000</v>
          </cell>
          <cell r="P2141">
            <v>1000</v>
          </cell>
          <cell r="Q2141">
            <v>1000</v>
          </cell>
        </row>
        <row r="2142">
          <cell r="B2142" t="str">
            <v>30904073401</v>
          </cell>
          <cell r="C2142" t="str">
            <v>30904</v>
          </cell>
          <cell r="D2142">
            <v>3401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Q2142">
            <v>0</v>
          </cell>
        </row>
        <row r="2143">
          <cell r="B2143" t="str">
            <v>30904073402</v>
          </cell>
          <cell r="C2143" t="str">
            <v>30904</v>
          </cell>
          <cell r="D2143">
            <v>3402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Q2143">
            <v>0</v>
          </cell>
        </row>
        <row r="2144">
          <cell r="B2144" t="str">
            <v>30905031302</v>
          </cell>
          <cell r="C2144" t="str">
            <v>30905</v>
          </cell>
          <cell r="D2144">
            <v>1302</v>
          </cell>
          <cell r="E2144">
            <v>36000</v>
          </cell>
          <cell r="F2144">
            <v>3000</v>
          </cell>
          <cell r="G2144">
            <v>3000</v>
          </cell>
          <cell r="H2144">
            <v>3000</v>
          </cell>
          <cell r="I2144">
            <v>3000</v>
          </cell>
          <cell r="J2144">
            <v>3000</v>
          </cell>
          <cell r="K2144">
            <v>3000</v>
          </cell>
          <cell r="L2144">
            <v>3000</v>
          </cell>
          <cell r="M2144">
            <v>3000</v>
          </cell>
          <cell r="N2144">
            <v>3000</v>
          </cell>
          <cell r="O2144">
            <v>3000</v>
          </cell>
          <cell r="P2144">
            <v>3000</v>
          </cell>
          <cell r="Q2144">
            <v>3000</v>
          </cell>
        </row>
        <row r="2145">
          <cell r="B2145" t="str">
            <v>30905032103</v>
          </cell>
          <cell r="C2145" t="str">
            <v>30905</v>
          </cell>
          <cell r="D2145">
            <v>2103</v>
          </cell>
          <cell r="E2145">
            <v>8400</v>
          </cell>
          <cell r="F2145">
            <v>700</v>
          </cell>
          <cell r="G2145">
            <v>700</v>
          </cell>
          <cell r="H2145">
            <v>700</v>
          </cell>
          <cell r="I2145">
            <v>700</v>
          </cell>
          <cell r="J2145">
            <v>700</v>
          </cell>
          <cell r="K2145">
            <v>700</v>
          </cell>
          <cell r="L2145">
            <v>700</v>
          </cell>
          <cell r="M2145">
            <v>700</v>
          </cell>
          <cell r="N2145">
            <v>700</v>
          </cell>
          <cell r="O2145">
            <v>700</v>
          </cell>
          <cell r="P2145">
            <v>700</v>
          </cell>
          <cell r="Q2145">
            <v>700</v>
          </cell>
        </row>
        <row r="2146">
          <cell r="B2146" t="str">
            <v>30905032202</v>
          </cell>
          <cell r="C2146" t="str">
            <v>30905</v>
          </cell>
          <cell r="D2146">
            <v>2202</v>
          </cell>
          <cell r="E2146">
            <v>38700</v>
          </cell>
          <cell r="F2146">
            <v>3225</v>
          </cell>
          <cell r="G2146">
            <v>3225</v>
          </cell>
          <cell r="H2146">
            <v>3225</v>
          </cell>
          <cell r="I2146">
            <v>3225</v>
          </cell>
          <cell r="J2146">
            <v>3225</v>
          </cell>
          <cell r="K2146">
            <v>3225</v>
          </cell>
          <cell r="L2146">
            <v>3225</v>
          </cell>
          <cell r="M2146">
            <v>3225</v>
          </cell>
          <cell r="N2146">
            <v>3225</v>
          </cell>
          <cell r="O2146">
            <v>3225</v>
          </cell>
          <cell r="P2146">
            <v>3225</v>
          </cell>
          <cell r="Q2146">
            <v>3225</v>
          </cell>
        </row>
        <row r="2147">
          <cell r="B2147" t="str">
            <v>30905032207</v>
          </cell>
          <cell r="C2147" t="str">
            <v>30905</v>
          </cell>
          <cell r="D2147">
            <v>2207</v>
          </cell>
          <cell r="E2147">
            <v>24000</v>
          </cell>
          <cell r="F2147">
            <v>2000</v>
          </cell>
          <cell r="G2147">
            <v>2000</v>
          </cell>
          <cell r="H2147">
            <v>2000</v>
          </cell>
          <cell r="I2147">
            <v>2000</v>
          </cell>
          <cell r="J2147">
            <v>2000</v>
          </cell>
          <cell r="K2147">
            <v>2000</v>
          </cell>
          <cell r="L2147">
            <v>2000</v>
          </cell>
          <cell r="M2147">
            <v>2000</v>
          </cell>
          <cell r="N2147">
            <v>2000</v>
          </cell>
          <cell r="O2147">
            <v>2000</v>
          </cell>
          <cell r="P2147">
            <v>2000</v>
          </cell>
          <cell r="Q2147">
            <v>2000</v>
          </cell>
        </row>
        <row r="2148">
          <cell r="B2148" t="str">
            <v>30905032208</v>
          </cell>
          <cell r="C2148" t="str">
            <v>30905</v>
          </cell>
          <cell r="D2148">
            <v>2208</v>
          </cell>
          <cell r="E2148">
            <v>1380</v>
          </cell>
          <cell r="F2148">
            <v>115</v>
          </cell>
          <cell r="G2148">
            <v>115</v>
          </cell>
          <cell r="H2148">
            <v>115</v>
          </cell>
          <cell r="I2148">
            <v>115</v>
          </cell>
          <cell r="J2148">
            <v>115</v>
          </cell>
          <cell r="K2148">
            <v>115</v>
          </cell>
          <cell r="L2148">
            <v>115</v>
          </cell>
          <cell r="M2148">
            <v>115</v>
          </cell>
          <cell r="N2148">
            <v>115</v>
          </cell>
          <cell r="O2148">
            <v>115</v>
          </cell>
          <cell r="P2148">
            <v>115</v>
          </cell>
          <cell r="Q2148">
            <v>115</v>
          </cell>
        </row>
        <row r="2149">
          <cell r="B2149" t="str">
            <v>30905032701</v>
          </cell>
          <cell r="C2149" t="str">
            <v>30905</v>
          </cell>
          <cell r="D2149">
            <v>2701</v>
          </cell>
          <cell r="E2149">
            <v>15000</v>
          </cell>
          <cell r="F2149">
            <v>1250</v>
          </cell>
          <cell r="G2149">
            <v>1250</v>
          </cell>
          <cell r="H2149">
            <v>1250</v>
          </cell>
          <cell r="I2149">
            <v>1250</v>
          </cell>
          <cell r="J2149">
            <v>1250</v>
          </cell>
          <cell r="K2149">
            <v>1250</v>
          </cell>
          <cell r="L2149">
            <v>1250</v>
          </cell>
          <cell r="M2149">
            <v>1250</v>
          </cell>
          <cell r="N2149">
            <v>1250</v>
          </cell>
          <cell r="O2149">
            <v>1250</v>
          </cell>
          <cell r="P2149">
            <v>1250</v>
          </cell>
          <cell r="Q2149">
            <v>1250</v>
          </cell>
        </row>
        <row r="2150">
          <cell r="B2150" t="str">
            <v>30905032702</v>
          </cell>
          <cell r="C2150" t="str">
            <v>30905</v>
          </cell>
          <cell r="D2150">
            <v>2702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  <cell r="O2150">
            <v>0</v>
          </cell>
          <cell r="P2150">
            <v>0</v>
          </cell>
          <cell r="Q2150">
            <v>0</v>
          </cell>
        </row>
        <row r="2151">
          <cell r="B2151" t="str">
            <v>30905032705</v>
          </cell>
          <cell r="C2151" t="str">
            <v>30905</v>
          </cell>
          <cell r="D2151">
            <v>2705</v>
          </cell>
          <cell r="E2151">
            <v>6000</v>
          </cell>
          <cell r="F2151">
            <v>500</v>
          </cell>
          <cell r="G2151">
            <v>500</v>
          </cell>
          <cell r="H2151">
            <v>500</v>
          </cell>
          <cell r="I2151">
            <v>500</v>
          </cell>
          <cell r="J2151">
            <v>500</v>
          </cell>
          <cell r="K2151">
            <v>500</v>
          </cell>
          <cell r="L2151">
            <v>500</v>
          </cell>
          <cell r="M2151">
            <v>500</v>
          </cell>
          <cell r="N2151">
            <v>500</v>
          </cell>
          <cell r="O2151">
            <v>500</v>
          </cell>
          <cell r="P2151">
            <v>500</v>
          </cell>
          <cell r="Q2151">
            <v>500</v>
          </cell>
        </row>
        <row r="2152">
          <cell r="B2152" t="str">
            <v>30905032900</v>
          </cell>
          <cell r="C2152" t="str">
            <v>30905</v>
          </cell>
          <cell r="D2152">
            <v>2900</v>
          </cell>
          <cell r="E2152">
            <v>12000</v>
          </cell>
          <cell r="F2152">
            <v>1000</v>
          </cell>
          <cell r="G2152">
            <v>1000</v>
          </cell>
          <cell r="H2152">
            <v>1000</v>
          </cell>
          <cell r="I2152">
            <v>1000</v>
          </cell>
          <cell r="J2152">
            <v>1000</v>
          </cell>
          <cell r="K2152">
            <v>1000</v>
          </cell>
          <cell r="L2152">
            <v>1000</v>
          </cell>
          <cell r="M2152">
            <v>1000</v>
          </cell>
          <cell r="N2152">
            <v>1000</v>
          </cell>
          <cell r="O2152">
            <v>1000</v>
          </cell>
          <cell r="P2152">
            <v>1000</v>
          </cell>
          <cell r="Q2152">
            <v>1000</v>
          </cell>
        </row>
        <row r="2153">
          <cell r="B2153" t="str">
            <v>30905032908</v>
          </cell>
          <cell r="C2153" t="str">
            <v>30905</v>
          </cell>
          <cell r="D2153">
            <v>2908</v>
          </cell>
          <cell r="E2153">
            <v>18900</v>
          </cell>
          <cell r="F2153">
            <v>1575</v>
          </cell>
          <cell r="G2153">
            <v>1575</v>
          </cell>
          <cell r="H2153">
            <v>1575</v>
          </cell>
          <cell r="I2153">
            <v>1575</v>
          </cell>
          <cell r="J2153">
            <v>1575</v>
          </cell>
          <cell r="K2153">
            <v>1575</v>
          </cell>
          <cell r="L2153">
            <v>1575</v>
          </cell>
          <cell r="M2153">
            <v>1575</v>
          </cell>
          <cell r="N2153">
            <v>1575</v>
          </cell>
          <cell r="O2153">
            <v>1575</v>
          </cell>
          <cell r="P2153">
            <v>1575</v>
          </cell>
          <cell r="Q2153">
            <v>1575</v>
          </cell>
        </row>
        <row r="2154">
          <cell r="B2154" t="str">
            <v>30905033101</v>
          </cell>
          <cell r="C2154" t="str">
            <v>30905</v>
          </cell>
          <cell r="D2154">
            <v>3101</v>
          </cell>
          <cell r="E2154">
            <v>14000</v>
          </cell>
          <cell r="F2154">
            <v>1166</v>
          </cell>
          <cell r="G2154">
            <v>1166</v>
          </cell>
          <cell r="H2154">
            <v>1166</v>
          </cell>
          <cell r="I2154">
            <v>1166</v>
          </cell>
          <cell r="J2154">
            <v>1166</v>
          </cell>
          <cell r="K2154">
            <v>1166</v>
          </cell>
          <cell r="L2154">
            <v>1166</v>
          </cell>
          <cell r="M2154">
            <v>1166</v>
          </cell>
          <cell r="N2154">
            <v>1166</v>
          </cell>
          <cell r="O2154">
            <v>1166</v>
          </cell>
          <cell r="P2154">
            <v>1166</v>
          </cell>
          <cell r="Q2154">
            <v>1174</v>
          </cell>
        </row>
        <row r="2155">
          <cell r="B2155" t="str">
            <v>30905033103</v>
          </cell>
          <cell r="C2155" t="str">
            <v>30905</v>
          </cell>
          <cell r="D2155">
            <v>3103</v>
          </cell>
          <cell r="E2155">
            <v>6000</v>
          </cell>
          <cell r="F2155">
            <v>500</v>
          </cell>
          <cell r="G2155">
            <v>500</v>
          </cell>
          <cell r="H2155">
            <v>500</v>
          </cell>
          <cell r="I2155">
            <v>500</v>
          </cell>
          <cell r="J2155">
            <v>500</v>
          </cell>
          <cell r="K2155">
            <v>500</v>
          </cell>
          <cell r="L2155">
            <v>500</v>
          </cell>
          <cell r="M2155">
            <v>500</v>
          </cell>
          <cell r="N2155">
            <v>500</v>
          </cell>
          <cell r="O2155">
            <v>500</v>
          </cell>
          <cell r="P2155">
            <v>500</v>
          </cell>
          <cell r="Q2155">
            <v>500</v>
          </cell>
        </row>
        <row r="2156">
          <cell r="B2156" t="str">
            <v>30905033106</v>
          </cell>
          <cell r="C2156" t="str">
            <v>30905</v>
          </cell>
          <cell r="D2156">
            <v>3106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>
            <v>0</v>
          </cell>
        </row>
        <row r="2157">
          <cell r="B2157" t="str">
            <v>30905033302</v>
          </cell>
          <cell r="C2157" t="str">
            <v>30905</v>
          </cell>
          <cell r="D2157">
            <v>3302</v>
          </cell>
          <cell r="E2157">
            <v>25920</v>
          </cell>
          <cell r="F2157">
            <v>2160</v>
          </cell>
          <cell r="G2157">
            <v>2160</v>
          </cell>
          <cell r="H2157">
            <v>2160</v>
          </cell>
          <cell r="I2157">
            <v>2160</v>
          </cell>
          <cell r="J2157">
            <v>2160</v>
          </cell>
          <cell r="K2157">
            <v>2160</v>
          </cell>
          <cell r="L2157">
            <v>2160</v>
          </cell>
          <cell r="M2157">
            <v>2160</v>
          </cell>
          <cell r="N2157">
            <v>2160</v>
          </cell>
          <cell r="O2157">
            <v>2160</v>
          </cell>
          <cell r="P2157">
            <v>2160</v>
          </cell>
          <cell r="Q2157">
            <v>2160</v>
          </cell>
        </row>
        <row r="2158">
          <cell r="B2158" t="str">
            <v>30905033303</v>
          </cell>
          <cell r="C2158" t="str">
            <v>30905</v>
          </cell>
          <cell r="D2158">
            <v>3303</v>
          </cell>
          <cell r="E2158">
            <v>8400</v>
          </cell>
          <cell r="F2158">
            <v>700</v>
          </cell>
          <cell r="G2158">
            <v>700</v>
          </cell>
          <cell r="H2158">
            <v>700</v>
          </cell>
          <cell r="I2158">
            <v>700</v>
          </cell>
          <cell r="J2158">
            <v>700</v>
          </cell>
          <cell r="K2158">
            <v>700</v>
          </cell>
          <cell r="L2158">
            <v>700</v>
          </cell>
          <cell r="M2158">
            <v>700</v>
          </cell>
          <cell r="N2158">
            <v>700</v>
          </cell>
          <cell r="O2158">
            <v>700</v>
          </cell>
          <cell r="P2158">
            <v>700</v>
          </cell>
          <cell r="Q2158">
            <v>700</v>
          </cell>
        </row>
        <row r="2159">
          <cell r="B2159" t="str">
            <v>30905033402</v>
          </cell>
          <cell r="C2159" t="str">
            <v>30905</v>
          </cell>
          <cell r="D2159">
            <v>3402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>
            <v>0</v>
          </cell>
          <cell r="Q2159">
            <v>0</v>
          </cell>
        </row>
        <row r="2160">
          <cell r="B2160" t="str">
            <v>30906031302</v>
          </cell>
          <cell r="C2160" t="str">
            <v>30906</v>
          </cell>
          <cell r="D2160">
            <v>1302</v>
          </cell>
          <cell r="E2160">
            <v>12000</v>
          </cell>
          <cell r="F2160">
            <v>1000</v>
          </cell>
          <cell r="G2160">
            <v>1000</v>
          </cell>
          <cell r="H2160">
            <v>1000</v>
          </cell>
          <cell r="I2160">
            <v>1000</v>
          </cell>
          <cell r="J2160">
            <v>1000</v>
          </cell>
          <cell r="K2160">
            <v>1000</v>
          </cell>
          <cell r="L2160">
            <v>1000</v>
          </cell>
          <cell r="M2160">
            <v>1000</v>
          </cell>
          <cell r="N2160">
            <v>1000</v>
          </cell>
          <cell r="O2160">
            <v>1000</v>
          </cell>
          <cell r="P2160">
            <v>1000</v>
          </cell>
          <cell r="Q2160">
            <v>1000</v>
          </cell>
        </row>
        <row r="2161">
          <cell r="B2161" t="str">
            <v>30906032103</v>
          </cell>
          <cell r="C2161" t="str">
            <v>30906</v>
          </cell>
          <cell r="D2161">
            <v>2103</v>
          </cell>
          <cell r="E2161">
            <v>10200</v>
          </cell>
          <cell r="F2161">
            <v>850</v>
          </cell>
          <cell r="G2161">
            <v>850</v>
          </cell>
          <cell r="H2161">
            <v>850</v>
          </cell>
          <cell r="I2161">
            <v>850</v>
          </cell>
          <cell r="J2161">
            <v>850</v>
          </cell>
          <cell r="K2161">
            <v>850</v>
          </cell>
          <cell r="L2161">
            <v>850</v>
          </cell>
          <cell r="M2161">
            <v>850</v>
          </cell>
          <cell r="N2161">
            <v>850</v>
          </cell>
          <cell r="O2161">
            <v>850</v>
          </cell>
          <cell r="P2161">
            <v>850</v>
          </cell>
          <cell r="Q2161">
            <v>850</v>
          </cell>
        </row>
        <row r="2162">
          <cell r="B2162" t="str">
            <v>30906032202</v>
          </cell>
          <cell r="C2162" t="str">
            <v>30906</v>
          </cell>
          <cell r="D2162">
            <v>2202</v>
          </cell>
          <cell r="E2162">
            <v>45600</v>
          </cell>
          <cell r="F2162">
            <v>3800</v>
          </cell>
          <cell r="G2162">
            <v>3800</v>
          </cell>
          <cell r="H2162">
            <v>3800</v>
          </cell>
          <cell r="I2162">
            <v>3800</v>
          </cell>
          <cell r="J2162">
            <v>3800</v>
          </cell>
          <cell r="K2162">
            <v>3800</v>
          </cell>
          <cell r="L2162">
            <v>3800</v>
          </cell>
          <cell r="M2162">
            <v>3800</v>
          </cell>
          <cell r="N2162">
            <v>3800</v>
          </cell>
          <cell r="O2162">
            <v>3800</v>
          </cell>
          <cell r="P2162">
            <v>3800</v>
          </cell>
          <cell r="Q2162">
            <v>3800</v>
          </cell>
        </row>
        <row r="2163">
          <cell r="B2163" t="str">
            <v>30906032207</v>
          </cell>
          <cell r="C2163" t="str">
            <v>30906</v>
          </cell>
          <cell r="D2163">
            <v>2207</v>
          </cell>
          <cell r="E2163">
            <v>24000</v>
          </cell>
          <cell r="F2163">
            <v>2000</v>
          </cell>
          <cell r="G2163">
            <v>2000</v>
          </cell>
          <cell r="H2163">
            <v>2000</v>
          </cell>
          <cell r="I2163">
            <v>2000</v>
          </cell>
          <cell r="J2163">
            <v>2000</v>
          </cell>
          <cell r="K2163">
            <v>2000</v>
          </cell>
          <cell r="L2163">
            <v>2000</v>
          </cell>
          <cell r="M2163">
            <v>2000</v>
          </cell>
          <cell r="N2163">
            <v>2000</v>
          </cell>
          <cell r="O2163">
            <v>2000</v>
          </cell>
          <cell r="P2163">
            <v>2000</v>
          </cell>
          <cell r="Q2163">
            <v>2000</v>
          </cell>
        </row>
        <row r="2164">
          <cell r="B2164" t="str">
            <v>30906032208</v>
          </cell>
          <cell r="C2164" t="str">
            <v>30906</v>
          </cell>
          <cell r="D2164">
            <v>2208</v>
          </cell>
          <cell r="E2164">
            <v>2800</v>
          </cell>
          <cell r="F2164">
            <v>233</v>
          </cell>
          <cell r="G2164">
            <v>233</v>
          </cell>
          <cell r="H2164">
            <v>233</v>
          </cell>
          <cell r="I2164">
            <v>233</v>
          </cell>
          <cell r="J2164">
            <v>233</v>
          </cell>
          <cell r="K2164">
            <v>233</v>
          </cell>
          <cell r="L2164">
            <v>233</v>
          </cell>
          <cell r="M2164">
            <v>233</v>
          </cell>
          <cell r="N2164">
            <v>233</v>
          </cell>
          <cell r="O2164">
            <v>233</v>
          </cell>
          <cell r="P2164">
            <v>233</v>
          </cell>
          <cell r="Q2164">
            <v>237</v>
          </cell>
        </row>
        <row r="2165">
          <cell r="B2165" t="str">
            <v>30906032701</v>
          </cell>
          <cell r="C2165" t="str">
            <v>30906</v>
          </cell>
          <cell r="D2165">
            <v>2701</v>
          </cell>
          <cell r="E2165">
            <v>15000</v>
          </cell>
          <cell r="F2165">
            <v>1250</v>
          </cell>
          <cell r="G2165">
            <v>1250</v>
          </cell>
          <cell r="H2165">
            <v>1250</v>
          </cell>
          <cell r="I2165">
            <v>1250</v>
          </cell>
          <cell r="J2165">
            <v>1250</v>
          </cell>
          <cell r="K2165">
            <v>1250</v>
          </cell>
          <cell r="L2165">
            <v>1250</v>
          </cell>
          <cell r="M2165">
            <v>1250</v>
          </cell>
          <cell r="N2165">
            <v>1250</v>
          </cell>
          <cell r="O2165">
            <v>1250</v>
          </cell>
          <cell r="P2165">
            <v>1250</v>
          </cell>
          <cell r="Q2165">
            <v>1250</v>
          </cell>
        </row>
        <row r="2166">
          <cell r="B2166" t="str">
            <v>30906032705</v>
          </cell>
          <cell r="C2166" t="str">
            <v>30906</v>
          </cell>
          <cell r="D2166">
            <v>2705</v>
          </cell>
          <cell r="E2166">
            <v>6000</v>
          </cell>
          <cell r="F2166">
            <v>500</v>
          </cell>
          <cell r="G2166">
            <v>500</v>
          </cell>
          <cell r="H2166">
            <v>500</v>
          </cell>
          <cell r="I2166">
            <v>500</v>
          </cell>
          <cell r="J2166">
            <v>500</v>
          </cell>
          <cell r="K2166">
            <v>500</v>
          </cell>
          <cell r="L2166">
            <v>500</v>
          </cell>
          <cell r="M2166">
            <v>500</v>
          </cell>
          <cell r="N2166">
            <v>500</v>
          </cell>
          <cell r="O2166">
            <v>500</v>
          </cell>
          <cell r="P2166">
            <v>500</v>
          </cell>
          <cell r="Q2166">
            <v>500</v>
          </cell>
        </row>
        <row r="2167">
          <cell r="B2167" t="str">
            <v>30906032900</v>
          </cell>
          <cell r="C2167" t="str">
            <v>30906</v>
          </cell>
          <cell r="D2167">
            <v>2900</v>
          </cell>
          <cell r="E2167">
            <v>9600</v>
          </cell>
          <cell r="F2167">
            <v>800</v>
          </cell>
          <cell r="G2167">
            <v>800</v>
          </cell>
          <cell r="H2167">
            <v>800</v>
          </cell>
          <cell r="I2167">
            <v>800</v>
          </cell>
          <cell r="J2167">
            <v>800</v>
          </cell>
          <cell r="K2167">
            <v>800</v>
          </cell>
          <cell r="L2167">
            <v>800</v>
          </cell>
          <cell r="M2167">
            <v>800</v>
          </cell>
          <cell r="N2167">
            <v>800</v>
          </cell>
          <cell r="O2167">
            <v>800</v>
          </cell>
          <cell r="P2167">
            <v>800</v>
          </cell>
          <cell r="Q2167">
            <v>800</v>
          </cell>
        </row>
        <row r="2168">
          <cell r="B2168" t="str">
            <v>30906032908</v>
          </cell>
          <cell r="C2168" t="str">
            <v>30906</v>
          </cell>
          <cell r="D2168">
            <v>2908</v>
          </cell>
          <cell r="E2168">
            <v>18900</v>
          </cell>
          <cell r="F2168">
            <v>1575</v>
          </cell>
          <cell r="G2168">
            <v>1575</v>
          </cell>
          <cell r="H2168">
            <v>1575</v>
          </cell>
          <cell r="I2168">
            <v>1575</v>
          </cell>
          <cell r="J2168">
            <v>1575</v>
          </cell>
          <cell r="K2168">
            <v>1575</v>
          </cell>
          <cell r="L2168">
            <v>1575</v>
          </cell>
          <cell r="M2168">
            <v>1575</v>
          </cell>
          <cell r="N2168">
            <v>1575</v>
          </cell>
          <cell r="O2168">
            <v>1575</v>
          </cell>
          <cell r="P2168">
            <v>1575</v>
          </cell>
          <cell r="Q2168">
            <v>1575</v>
          </cell>
        </row>
        <row r="2169">
          <cell r="B2169" t="str">
            <v>30906033101</v>
          </cell>
          <cell r="C2169" t="str">
            <v>30906</v>
          </cell>
          <cell r="D2169">
            <v>3101</v>
          </cell>
          <cell r="E2169">
            <v>7200</v>
          </cell>
          <cell r="F2169">
            <v>600</v>
          </cell>
          <cell r="G2169">
            <v>600</v>
          </cell>
          <cell r="H2169">
            <v>600</v>
          </cell>
          <cell r="I2169">
            <v>600</v>
          </cell>
          <cell r="J2169">
            <v>600</v>
          </cell>
          <cell r="K2169">
            <v>600</v>
          </cell>
          <cell r="L2169">
            <v>600</v>
          </cell>
          <cell r="M2169">
            <v>600</v>
          </cell>
          <cell r="N2169">
            <v>600</v>
          </cell>
          <cell r="O2169">
            <v>600</v>
          </cell>
          <cell r="P2169">
            <v>600</v>
          </cell>
          <cell r="Q2169">
            <v>600</v>
          </cell>
        </row>
        <row r="2170">
          <cell r="B2170" t="str">
            <v>30906033103</v>
          </cell>
          <cell r="C2170" t="str">
            <v>30906</v>
          </cell>
          <cell r="D2170">
            <v>3103</v>
          </cell>
          <cell r="E2170">
            <v>6000</v>
          </cell>
          <cell r="F2170">
            <v>500</v>
          </cell>
          <cell r="G2170">
            <v>500</v>
          </cell>
          <cell r="H2170">
            <v>500</v>
          </cell>
          <cell r="I2170">
            <v>500</v>
          </cell>
          <cell r="J2170">
            <v>500</v>
          </cell>
          <cell r="K2170">
            <v>500</v>
          </cell>
          <cell r="L2170">
            <v>500</v>
          </cell>
          <cell r="M2170">
            <v>500</v>
          </cell>
          <cell r="N2170">
            <v>500</v>
          </cell>
          <cell r="O2170">
            <v>500</v>
          </cell>
          <cell r="P2170">
            <v>500</v>
          </cell>
          <cell r="Q2170">
            <v>500</v>
          </cell>
        </row>
        <row r="2171">
          <cell r="B2171" t="str">
            <v>30906033106</v>
          </cell>
          <cell r="C2171" t="str">
            <v>30906</v>
          </cell>
          <cell r="D2171">
            <v>3106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</row>
        <row r="2172">
          <cell r="B2172" t="str">
            <v>30906033302</v>
          </cell>
          <cell r="C2172" t="str">
            <v>30906</v>
          </cell>
          <cell r="D2172">
            <v>3302</v>
          </cell>
          <cell r="E2172">
            <v>42000</v>
          </cell>
          <cell r="F2172">
            <v>3500</v>
          </cell>
          <cell r="G2172">
            <v>3500</v>
          </cell>
          <cell r="H2172">
            <v>3500</v>
          </cell>
          <cell r="I2172">
            <v>3500</v>
          </cell>
          <cell r="J2172">
            <v>3500</v>
          </cell>
          <cell r="K2172">
            <v>3500</v>
          </cell>
          <cell r="L2172">
            <v>3500</v>
          </cell>
          <cell r="M2172">
            <v>3500</v>
          </cell>
          <cell r="N2172">
            <v>3500</v>
          </cell>
          <cell r="O2172">
            <v>3500</v>
          </cell>
          <cell r="P2172">
            <v>3500</v>
          </cell>
          <cell r="Q2172">
            <v>3500</v>
          </cell>
        </row>
        <row r="2173">
          <cell r="B2173" t="str">
            <v>30906033303</v>
          </cell>
          <cell r="C2173" t="str">
            <v>30906</v>
          </cell>
          <cell r="D2173">
            <v>3303</v>
          </cell>
          <cell r="E2173">
            <v>3600</v>
          </cell>
          <cell r="F2173">
            <v>300</v>
          </cell>
          <cell r="G2173">
            <v>300</v>
          </cell>
          <cell r="H2173">
            <v>300</v>
          </cell>
          <cell r="I2173">
            <v>300</v>
          </cell>
          <cell r="J2173">
            <v>300</v>
          </cell>
          <cell r="K2173">
            <v>300</v>
          </cell>
          <cell r="L2173">
            <v>300</v>
          </cell>
          <cell r="M2173">
            <v>300</v>
          </cell>
          <cell r="N2173">
            <v>300</v>
          </cell>
          <cell r="O2173">
            <v>300</v>
          </cell>
          <cell r="P2173">
            <v>300</v>
          </cell>
          <cell r="Q2173">
            <v>300</v>
          </cell>
        </row>
        <row r="2174">
          <cell r="B2174" t="str">
            <v>30907071302</v>
          </cell>
          <cell r="C2174" t="str">
            <v>30907</v>
          </cell>
          <cell r="D2174">
            <v>1302</v>
          </cell>
          <cell r="E2174">
            <v>10000</v>
          </cell>
          <cell r="F2174">
            <v>833</v>
          </cell>
          <cell r="G2174">
            <v>833</v>
          </cell>
          <cell r="H2174">
            <v>833</v>
          </cell>
          <cell r="I2174">
            <v>833</v>
          </cell>
          <cell r="J2174">
            <v>833</v>
          </cell>
          <cell r="K2174">
            <v>833</v>
          </cell>
          <cell r="L2174">
            <v>833</v>
          </cell>
          <cell r="M2174">
            <v>833</v>
          </cell>
          <cell r="N2174">
            <v>833</v>
          </cell>
          <cell r="O2174">
            <v>833</v>
          </cell>
          <cell r="P2174">
            <v>833</v>
          </cell>
          <cell r="Q2174">
            <v>837</v>
          </cell>
        </row>
        <row r="2175">
          <cell r="B2175" t="str">
            <v>30907072202</v>
          </cell>
          <cell r="C2175" t="str">
            <v>30907</v>
          </cell>
          <cell r="D2175">
            <v>2202</v>
          </cell>
          <cell r="E2175">
            <v>3966</v>
          </cell>
          <cell r="F2175">
            <v>330</v>
          </cell>
          <cell r="G2175">
            <v>330</v>
          </cell>
          <cell r="H2175">
            <v>330</v>
          </cell>
          <cell r="I2175">
            <v>330</v>
          </cell>
          <cell r="J2175">
            <v>330</v>
          </cell>
          <cell r="K2175">
            <v>330</v>
          </cell>
          <cell r="L2175">
            <v>330</v>
          </cell>
          <cell r="M2175">
            <v>330</v>
          </cell>
          <cell r="N2175">
            <v>330</v>
          </cell>
          <cell r="O2175">
            <v>330</v>
          </cell>
          <cell r="P2175">
            <v>330</v>
          </cell>
          <cell r="Q2175">
            <v>336</v>
          </cell>
        </row>
        <row r="2176">
          <cell r="B2176" t="str">
            <v>30907072207</v>
          </cell>
          <cell r="C2176" t="str">
            <v>30907</v>
          </cell>
          <cell r="D2176">
            <v>2207</v>
          </cell>
          <cell r="E2176">
            <v>48000</v>
          </cell>
          <cell r="F2176">
            <v>4000</v>
          </cell>
          <cell r="G2176">
            <v>4000</v>
          </cell>
          <cell r="H2176">
            <v>4000</v>
          </cell>
          <cell r="I2176">
            <v>4000</v>
          </cell>
          <cell r="J2176">
            <v>4000</v>
          </cell>
          <cell r="K2176">
            <v>4000</v>
          </cell>
          <cell r="L2176">
            <v>4000</v>
          </cell>
          <cell r="M2176">
            <v>4000</v>
          </cell>
          <cell r="N2176">
            <v>4000</v>
          </cell>
          <cell r="O2176">
            <v>4000</v>
          </cell>
          <cell r="P2176">
            <v>4000</v>
          </cell>
          <cell r="Q2176">
            <v>4000</v>
          </cell>
        </row>
        <row r="2177">
          <cell r="B2177" t="str">
            <v>30907072208</v>
          </cell>
          <cell r="C2177" t="str">
            <v>30907</v>
          </cell>
          <cell r="D2177">
            <v>2208</v>
          </cell>
          <cell r="E2177">
            <v>1400</v>
          </cell>
          <cell r="F2177">
            <v>116</v>
          </cell>
          <cell r="G2177">
            <v>116</v>
          </cell>
          <cell r="H2177">
            <v>116</v>
          </cell>
          <cell r="I2177">
            <v>116</v>
          </cell>
          <cell r="J2177">
            <v>116</v>
          </cell>
          <cell r="K2177">
            <v>116</v>
          </cell>
          <cell r="L2177">
            <v>116</v>
          </cell>
          <cell r="M2177">
            <v>116</v>
          </cell>
          <cell r="N2177">
            <v>116</v>
          </cell>
          <cell r="O2177">
            <v>116</v>
          </cell>
          <cell r="P2177">
            <v>116</v>
          </cell>
          <cell r="Q2177">
            <v>124</v>
          </cell>
        </row>
        <row r="2178">
          <cell r="B2178" t="str">
            <v>30907072701</v>
          </cell>
          <cell r="C2178" t="str">
            <v>30907</v>
          </cell>
          <cell r="D2178">
            <v>2701</v>
          </cell>
          <cell r="E2178">
            <v>36000</v>
          </cell>
          <cell r="F2178">
            <v>3000</v>
          </cell>
          <cell r="G2178">
            <v>3000</v>
          </cell>
          <cell r="H2178">
            <v>3000</v>
          </cell>
          <cell r="I2178">
            <v>3000</v>
          </cell>
          <cell r="J2178">
            <v>3000</v>
          </cell>
          <cell r="K2178">
            <v>3000</v>
          </cell>
          <cell r="L2178">
            <v>3000</v>
          </cell>
          <cell r="M2178">
            <v>3000</v>
          </cell>
          <cell r="N2178">
            <v>3000</v>
          </cell>
          <cell r="O2178">
            <v>3000</v>
          </cell>
          <cell r="P2178">
            <v>3000</v>
          </cell>
          <cell r="Q2178">
            <v>3000</v>
          </cell>
        </row>
        <row r="2179">
          <cell r="B2179" t="str">
            <v>30907072702</v>
          </cell>
          <cell r="C2179" t="str">
            <v>30907</v>
          </cell>
          <cell r="D2179">
            <v>2702</v>
          </cell>
          <cell r="E2179">
            <v>25200</v>
          </cell>
          <cell r="F2179">
            <v>2100</v>
          </cell>
          <cell r="G2179">
            <v>2100</v>
          </cell>
          <cell r="H2179">
            <v>2100</v>
          </cell>
          <cell r="I2179">
            <v>2100</v>
          </cell>
          <cell r="J2179">
            <v>2100</v>
          </cell>
          <cell r="K2179">
            <v>2100</v>
          </cell>
          <cell r="L2179">
            <v>2100</v>
          </cell>
          <cell r="M2179">
            <v>2100</v>
          </cell>
          <cell r="N2179">
            <v>2100</v>
          </cell>
          <cell r="O2179">
            <v>2100</v>
          </cell>
          <cell r="P2179">
            <v>2100</v>
          </cell>
          <cell r="Q2179">
            <v>2100</v>
          </cell>
        </row>
        <row r="2180">
          <cell r="B2180" t="str">
            <v>30907072705</v>
          </cell>
          <cell r="C2180" t="str">
            <v>30907</v>
          </cell>
          <cell r="D2180">
            <v>2705</v>
          </cell>
          <cell r="E2180">
            <v>6000</v>
          </cell>
          <cell r="F2180">
            <v>500</v>
          </cell>
          <cell r="G2180">
            <v>500</v>
          </cell>
          <cell r="H2180">
            <v>500</v>
          </cell>
          <cell r="I2180">
            <v>500</v>
          </cell>
          <cell r="J2180">
            <v>500</v>
          </cell>
          <cell r="K2180">
            <v>500</v>
          </cell>
          <cell r="L2180">
            <v>500</v>
          </cell>
          <cell r="M2180">
            <v>500</v>
          </cell>
          <cell r="N2180">
            <v>500</v>
          </cell>
          <cell r="O2180">
            <v>500</v>
          </cell>
          <cell r="P2180">
            <v>500</v>
          </cell>
          <cell r="Q2180">
            <v>500</v>
          </cell>
        </row>
        <row r="2181">
          <cell r="B2181" t="str">
            <v>30907072900</v>
          </cell>
          <cell r="C2181" t="str">
            <v>30907</v>
          </cell>
          <cell r="D2181">
            <v>2900</v>
          </cell>
          <cell r="E2181">
            <v>24000</v>
          </cell>
          <cell r="F2181">
            <v>2000</v>
          </cell>
          <cell r="G2181">
            <v>2000</v>
          </cell>
          <cell r="H2181">
            <v>2000</v>
          </cell>
          <cell r="I2181">
            <v>2000</v>
          </cell>
          <cell r="J2181">
            <v>2000</v>
          </cell>
          <cell r="K2181">
            <v>2000</v>
          </cell>
          <cell r="L2181">
            <v>2000</v>
          </cell>
          <cell r="M2181">
            <v>2000</v>
          </cell>
          <cell r="N2181">
            <v>2000</v>
          </cell>
          <cell r="O2181">
            <v>2000</v>
          </cell>
          <cell r="P2181">
            <v>2000</v>
          </cell>
          <cell r="Q2181">
            <v>2000</v>
          </cell>
        </row>
        <row r="2182">
          <cell r="B2182" t="str">
            <v>30907072907</v>
          </cell>
          <cell r="C2182" t="str">
            <v>30907</v>
          </cell>
          <cell r="D2182">
            <v>2907</v>
          </cell>
          <cell r="E2182">
            <v>30000</v>
          </cell>
          <cell r="F2182">
            <v>2500</v>
          </cell>
          <cell r="G2182">
            <v>2500</v>
          </cell>
          <cell r="H2182">
            <v>2500</v>
          </cell>
          <cell r="I2182">
            <v>2500</v>
          </cell>
          <cell r="J2182">
            <v>2500</v>
          </cell>
          <cell r="K2182">
            <v>2500</v>
          </cell>
          <cell r="L2182">
            <v>2500</v>
          </cell>
          <cell r="M2182">
            <v>2500</v>
          </cell>
          <cell r="N2182">
            <v>2500</v>
          </cell>
          <cell r="O2182">
            <v>2500</v>
          </cell>
          <cell r="P2182">
            <v>2500</v>
          </cell>
          <cell r="Q2182">
            <v>2500</v>
          </cell>
        </row>
        <row r="2183">
          <cell r="B2183" t="str">
            <v>30907072908</v>
          </cell>
          <cell r="C2183" t="str">
            <v>30907</v>
          </cell>
          <cell r="D2183">
            <v>2908</v>
          </cell>
          <cell r="E2183">
            <v>36000</v>
          </cell>
          <cell r="F2183">
            <v>3000</v>
          </cell>
          <cell r="G2183">
            <v>3000</v>
          </cell>
          <cell r="H2183">
            <v>3000</v>
          </cell>
          <cell r="I2183">
            <v>3000</v>
          </cell>
          <cell r="J2183">
            <v>3000</v>
          </cell>
          <cell r="K2183">
            <v>3000</v>
          </cell>
          <cell r="L2183">
            <v>3000</v>
          </cell>
          <cell r="M2183">
            <v>3000</v>
          </cell>
          <cell r="N2183">
            <v>3000</v>
          </cell>
          <cell r="O2183">
            <v>3000</v>
          </cell>
          <cell r="P2183">
            <v>3000</v>
          </cell>
          <cell r="Q2183">
            <v>3000</v>
          </cell>
        </row>
        <row r="2184">
          <cell r="B2184" t="str">
            <v>30907073101</v>
          </cell>
          <cell r="C2184" t="str">
            <v>30907</v>
          </cell>
          <cell r="D2184">
            <v>3101</v>
          </cell>
          <cell r="E2184">
            <v>8400</v>
          </cell>
          <cell r="F2184">
            <v>700</v>
          </cell>
          <cell r="G2184">
            <v>700</v>
          </cell>
          <cell r="H2184">
            <v>700</v>
          </cell>
          <cell r="I2184">
            <v>700</v>
          </cell>
          <cell r="J2184">
            <v>700</v>
          </cell>
          <cell r="K2184">
            <v>700</v>
          </cell>
          <cell r="L2184">
            <v>700</v>
          </cell>
          <cell r="M2184">
            <v>700</v>
          </cell>
          <cell r="N2184">
            <v>700</v>
          </cell>
          <cell r="O2184">
            <v>700</v>
          </cell>
          <cell r="P2184">
            <v>700</v>
          </cell>
          <cell r="Q2184">
            <v>700</v>
          </cell>
        </row>
        <row r="2185">
          <cell r="B2185" t="str">
            <v>30907073103</v>
          </cell>
          <cell r="C2185" t="str">
            <v>30907</v>
          </cell>
          <cell r="D2185">
            <v>3103</v>
          </cell>
          <cell r="E2185">
            <v>8400</v>
          </cell>
          <cell r="F2185">
            <v>700</v>
          </cell>
          <cell r="G2185">
            <v>700</v>
          </cell>
          <cell r="H2185">
            <v>700</v>
          </cell>
          <cell r="I2185">
            <v>700</v>
          </cell>
          <cell r="J2185">
            <v>700</v>
          </cell>
          <cell r="K2185">
            <v>700</v>
          </cell>
          <cell r="L2185">
            <v>700</v>
          </cell>
          <cell r="M2185">
            <v>700</v>
          </cell>
          <cell r="N2185">
            <v>700</v>
          </cell>
          <cell r="O2185">
            <v>700</v>
          </cell>
          <cell r="P2185">
            <v>700</v>
          </cell>
          <cell r="Q2185">
            <v>700</v>
          </cell>
        </row>
        <row r="2186">
          <cell r="B2186" t="str">
            <v>30907073302</v>
          </cell>
          <cell r="C2186" t="str">
            <v>30907</v>
          </cell>
          <cell r="D2186">
            <v>3302</v>
          </cell>
          <cell r="E2186">
            <v>49300</v>
          </cell>
          <cell r="F2186">
            <v>4108</v>
          </cell>
          <cell r="G2186">
            <v>4108</v>
          </cell>
          <cell r="H2186">
            <v>4108</v>
          </cell>
          <cell r="I2186">
            <v>4108</v>
          </cell>
          <cell r="J2186">
            <v>4108</v>
          </cell>
          <cell r="K2186">
            <v>4108</v>
          </cell>
          <cell r="L2186">
            <v>4108</v>
          </cell>
          <cell r="M2186">
            <v>4108</v>
          </cell>
          <cell r="N2186">
            <v>4108</v>
          </cell>
          <cell r="O2186">
            <v>4108</v>
          </cell>
          <cell r="P2186">
            <v>4108</v>
          </cell>
          <cell r="Q2186">
            <v>4112</v>
          </cell>
        </row>
        <row r="2187">
          <cell r="B2187" t="str">
            <v>30907073303</v>
          </cell>
          <cell r="C2187" t="str">
            <v>30907</v>
          </cell>
          <cell r="D2187">
            <v>3303</v>
          </cell>
          <cell r="E2187">
            <v>3600</v>
          </cell>
          <cell r="F2187">
            <v>300</v>
          </cell>
          <cell r="G2187">
            <v>300</v>
          </cell>
          <cell r="H2187">
            <v>300</v>
          </cell>
          <cell r="I2187">
            <v>300</v>
          </cell>
          <cell r="J2187">
            <v>300</v>
          </cell>
          <cell r="K2187">
            <v>300</v>
          </cell>
          <cell r="L2187">
            <v>300</v>
          </cell>
          <cell r="M2187">
            <v>300</v>
          </cell>
          <cell r="N2187">
            <v>300</v>
          </cell>
          <cell r="O2187">
            <v>300</v>
          </cell>
          <cell r="P2187">
            <v>300</v>
          </cell>
          <cell r="Q2187">
            <v>300</v>
          </cell>
        </row>
        <row r="2188">
          <cell r="B2188" t="str">
            <v>30907073402</v>
          </cell>
          <cell r="C2188" t="str">
            <v>30907</v>
          </cell>
          <cell r="D2188">
            <v>3402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</row>
        <row r="2189">
          <cell r="B2189" t="str">
            <v>30908071302</v>
          </cell>
          <cell r="C2189" t="str">
            <v>30908</v>
          </cell>
          <cell r="D2189">
            <v>1302</v>
          </cell>
          <cell r="E2189">
            <v>396000</v>
          </cell>
          <cell r="F2189">
            <v>33000</v>
          </cell>
          <cell r="G2189">
            <v>33000</v>
          </cell>
          <cell r="H2189">
            <v>33000</v>
          </cell>
          <cell r="I2189">
            <v>33000</v>
          </cell>
          <cell r="J2189">
            <v>33000</v>
          </cell>
          <cell r="K2189">
            <v>33000</v>
          </cell>
          <cell r="L2189">
            <v>33000</v>
          </cell>
          <cell r="M2189">
            <v>33000</v>
          </cell>
          <cell r="N2189">
            <v>33000</v>
          </cell>
          <cell r="O2189">
            <v>33000</v>
          </cell>
          <cell r="P2189">
            <v>33000</v>
          </cell>
          <cell r="Q2189">
            <v>33000</v>
          </cell>
        </row>
        <row r="2190">
          <cell r="B2190" t="str">
            <v>30908072103</v>
          </cell>
          <cell r="C2190" t="str">
            <v>30908</v>
          </cell>
          <cell r="D2190">
            <v>2103</v>
          </cell>
          <cell r="E2190">
            <v>45000</v>
          </cell>
          <cell r="F2190">
            <v>3750</v>
          </cell>
          <cell r="G2190">
            <v>3750</v>
          </cell>
          <cell r="H2190">
            <v>3750</v>
          </cell>
          <cell r="I2190">
            <v>3750</v>
          </cell>
          <cell r="J2190">
            <v>3750</v>
          </cell>
          <cell r="K2190">
            <v>3750</v>
          </cell>
          <cell r="L2190">
            <v>3750</v>
          </cell>
          <cell r="M2190">
            <v>3750</v>
          </cell>
          <cell r="N2190">
            <v>3750</v>
          </cell>
          <cell r="O2190">
            <v>3750</v>
          </cell>
          <cell r="P2190">
            <v>3750</v>
          </cell>
          <cell r="Q2190">
            <v>3750</v>
          </cell>
        </row>
        <row r="2191">
          <cell r="B2191" t="str">
            <v>30908072201</v>
          </cell>
          <cell r="C2191" t="str">
            <v>30908</v>
          </cell>
          <cell r="D2191">
            <v>2201</v>
          </cell>
          <cell r="E2191">
            <v>33000</v>
          </cell>
          <cell r="F2191">
            <v>2750</v>
          </cell>
          <cell r="G2191">
            <v>2750</v>
          </cell>
          <cell r="H2191">
            <v>2750</v>
          </cell>
          <cell r="I2191">
            <v>2750</v>
          </cell>
          <cell r="J2191">
            <v>2750</v>
          </cell>
          <cell r="K2191">
            <v>2750</v>
          </cell>
          <cell r="L2191">
            <v>2750</v>
          </cell>
          <cell r="M2191">
            <v>2750</v>
          </cell>
          <cell r="N2191">
            <v>2750</v>
          </cell>
          <cell r="O2191">
            <v>2750</v>
          </cell>
          <cell r="P2191">
            <v>2750</v>
          </cell>
          <cell r="Q2191">
            <v>2750</v>
          </cell>
        </row>
        <row r="2192">
          <cell r="B2192" t="str">
            <v>30908072202</v>
          </cell>
          <cell r="C2192" t="str">
            <v>30908</v>
          </cell>
          <cell r="D2192">
            <v>2202</v>
          </cell>
          <cell r="E2192">
            <v>434600</v>
          </cell>
          <cell r="F2192">
            <v>36216</v>
          </cell>
          <cell r="G2192">
            <v>36216</v>
          </cell>
          <cell r="H2192">
            <v>36216</v>
          </cell>
          <cell r="I2192">
            <v>36216</v>
          </cell>
          <cell r="J2192">
            <v>36216</v>
          </cell>
          <cell r="K2192">
            <v>36216</v>
          </cell>
          <cell r="L2192">
            <v>36216</v>
          </cell>
          <cell r="M2192">
            <v>36216</v>
          </cell>
          <cell r="N2192">
            <v>36216</v>
          </cell>
          <cell r="O2192">
            <v>36216</v>
          </cell>
          <cell r="P2192">
            <v>36216</v>
          </cell>
          <cell r="Q2192">
            <v>36224</v>
          </cell>
        </row>
        <row r="2193">
          <cell r="B2193" t="str">
            <v>30908072207</v>
          </cell>
          <cell r="C2193" t="str">
            <v>30908</v>
          </cell>
          <cell r="D2193">
            <v>2207</v>
          </cell>
          <cell r="E2193">
            <v>24000</v>
          </cell>
          <cell r="F2193">
            <v>2000</v>
          </cell>
          <cell r="G2193">
            <v>2000</v>
          </cell>
          <cell r="H2193">
            <v>2000</v>
          </cell>
          <cell r="I2193">
            <v>2000</v>
          </cell>
          <cell r="J2193">
            <v>2000</v>
          </cell>
          <cell r="K2193">
            <v>2000</v>
          </cell>
          <cell r="L2193">
            <v>2000</v>
          </cell>
          <cell r="M2193">
            <v>2000</v>
          </cell>
          <cell r="N2193">
            <v>2000</v>
          </cell>
          <cell r="O2193">
            <v>2000</v>
          </cell>
          <cell r="P2193">
            <v>2000</v>
          </cell>
          <cell r="Q2193">
            <v>2000</v>
          </cell>
        </row>
        <row r="2194">
          <cell r="B2194" t="str">
            <v>30908072701</v>
          </cell>
          <cell r="C2194" t="str">
            <v>30908</v>
          </cell>
          <cell r="D2194">
            <v>2701</v>
          </cell>
          <cell r="E2194">
            <v>103200</v>
          </cell>
          <cell r="F2194">
            <v>8600</v>
          </cell>
          <cell r="G2194">
            <v>8600</v>
          </cell>
          <cell r="H2194">
            <v>8600</v>
          </cell>
          <cell r="I2194">
            <v>8600</v>
          </cell>
          <cell r="J2194">
            <v>8600</v>
          </cell>
          <cell r="K2194">
            <v>8600</v>
          </cell>
          <cell r="L2194">
            <v>8600</v>
          </cell>
          <cell r="M2194">
            <v>8600</v>
          </cell>
          <cell r="N2194">
            <v>8600</v>
          </cell>
          <cell r="O2194">
            <v>8600</v>
          </cell>
          <cell r="P2194">
            <v>8600</v>
          </cell>
          <cell r="Q2194">
            <v>8600</v>
          </cell>
        </row>
        <row r="2195">
          <cell r="B2195" t="str">
            <v>30908072702</v>
          </cell>
          <cell r="C2195" t="str">
            <v>30908</v>
          </cell>
          <cell r="D2195">
            <v>2702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</row>
        <row r="2196">
          <cell r="B2196" t="str">
            <v>30908072704</v>
          </cell>
          <cell r="C2196" t="str">
            <v>30908</v>
          </cell>
          <cell r="D2196">
            <v>2704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</row>
        <row r="2197">
          <cell r="B2197" t="str">
            <v>30908072705</v>
          </cell>
          <cell r="C2197" t="str">
            <v>30908</v>
          </cell>
          <cell r="D2197">
            <v>2705</v>
          </cell>
          <cell r="E2197">
            <v>52400</v>
          </cell>
          <cell r="F2197">
            <v>4366</v>
          </cell>
          <cell r="G2197">
            <v>4366</v>
          </cell>
          <cell r="H2197">
            <v>4366</v>
          </cell>
          <cell r="I2197">
            <v>4366</v>
          </cell>
          <cell r="J2197">
            <v>4366</v>
          </cell>
          <cell r="K2197">
            <v>4366</v>
          </cell>
          <cell r="L2197">
            <v>4366</v>
          </cell>
          <cell r="M2197">
            <v>4366</v>
          </cell>
          <cell r="N2197">
            <v>4366</v>
          </cell>
          <cell r="O2197">
            <v>4366</v>
          </cell>
          <cell r="P2197">
            <v>4366</v>
          </cell>
          <cell r="Q2197">
            <v>4374</v>
          </cell>
        </row>
        <row r="2198">
          <cell r="B2198" t="str">
            <v>30908072900</v>
          </cell>
          <cell r="C2198" t="str">
            <v>30908</v>
          </cell>
          <cell r="D2198">
            <v>2900</v>
          </cell>
          <cell r="E2198">
            <v>48000</v>
          </cell>
          <cell r="F2198">
            <v>4000</v>
          </cell>
          <cell r="G2198">
            <v>4000</v>
          </cell>
          <cell r="H2198">
            <v>4000</v>
          </cell>
          <cell r="I2198">
            <v>4000</v>
          </cell>
          <cell r="J2198">
            <v>4000</v>
          </cell>
          <cell r="K2198">
            <v>4000</v>
          </cell>
          <cell r="L2198">
            <v>4000</v>
          </cell>
          <cell r="M2198">
            <v>4000</v>
          </cell>
          <cell r="N2198">
            <v>4000</v>
          </cell>
          <cell r="O2198">
            <v>4000</v>
          </cell>
          <cell r="P2198">
            <v>4000</v>
          </cell>
          <cell r="Q2198">
            <v>4000</v>
          </cell>
        </row>
        <row r="2199">
          <cell r="B2199" t="str">
            <v>30908072907</v>
          </cell>
          <cell r="C2199" t="str">
            <v>30908</v>
          </cell>
          <cell r="D2199">
            <v>2907</v>
          </cell>
          <cell r="E2199">
            <v>12000</v>
          </cell>
          <cell r="F2199">
            <v>1000</v>
          </cell>
          <cell r="G2199">
            <v>1000</v>
          </cell>
          <cell r="H2199">
            <v>1000</v>
          </cell>
          <cell r="I2199">
            <v>1000</v>
          </cell>
          <cell r="J2199">
            <v>1000</v>
          </cell>
          <cell r="K2199">
            <v>1000</v>
          </cell>
          <cell r="L2199">
            <v>1000</v>
          </cell>
          <cell r="M2199">
            <v>1000</v>
          </cell>
          <cell r="N2199">
            <v>1000</v>
          </cell>
          <cell r="O2199">
            <v>1000</v>
          </cell>
          <cell r="P2199">
            <v>1000</v>
          </cell>
          <cell r="Q2199">
            <v>1000</v>
          </cell>
        </row>
        <row r="2200">
          <cell r="B2200" t="str">
            <v>30908072908</v>
          </cell>
          <cell r="C2200" t="str">
            <v>30908</v>
          </cell>
          <cell r="D2200">
            <v>2908</v>
          </cell>
          <cell r="E2200">
            <v>18900</v>
          </cell>
          <cell r="F2200">
            <v>1575</v>
          </cell>
          <cell r="G2200">
            <v>1575</v>
          </cell>
          <cell r="H2200">
            <v>1575</v>
          </cell>
          <cell r="I2200">
            <v>1575</v>
          </cell>
          <cell r="J2200">
            <v>1575</v>
          </cell>
          <cell r="K2200">
            <v>1575</v>
          </cell>
          <cell r="L2200">
            <v>1575</v>
          </cell>
          <cell r="M2200">
            <v>1575</v>
          </cell>
          <cell r="N2200">
            <v>1575</v>
          </cell>
          <cell r="O2200">
            <v>1575</v>
          </cell>
          <cell r="P2200">
            <v>1575</v>
          </cell>
          <cell r="Q2200">
            <v>1575</v>
          </cell>
        </row>
        <row r="2201">
          <cell r="B2201" t="str">
            <v>30908073101</v>
          </cell>
          <cell r="C2201" t="str">
            <v>30908</v>
          </cell>
          <cell r="D2201">
            <v>3101</v>
          </cell>
          <cell r="E2201">
            <v>60000</v>
          </cell>
          <cell r="F2201">
            <v>5000</v>
          </cell>
          <cell r="G2201">
            <v>5000</v>
          </cell>
          <cell r="H2201">
            <v>5000</v>
          </cell>
          <cell r="I2201">
            <v>5000</v>
          </cell>
          <cell r="J2201">
            <v>5000</v>
          </cell>
          <cell r="K2201">
            <v>5000</v>
          </cell>
          <cell r="L2201">
            <v>5000</v>
          </cell>
          <cell r="M2201">
            <v>5000</v>
          </cell>
          <cell r="N2201">
            <v>5000</v>
          </cell>
          <cell r="O2201">
            <v>5000</v>
          </cell>
          <cell r="P2201">
            <v>5000</v>
          </cell>
          <cell r="Q2201">
            <v>5000</v>
          </cell>
        </row>
        <row r="2202">
          <cell r="B2202" t="str">
            <v>30908073103</v>
          </cell>
          <cell r="C2202" t="str">
            <v>30908</v>
          </cell>
          <cell r="D2202">
            <v>3103</v>
          </cell>
          <cell r="E2202">
            <v>27600</v>
          </cell>
          <cell r="F2202">
            <v>2300</v>
          </cell>
          <cell r="G2202">
            <v>2300</v>
          </cell>
          <cell r="H2202">
            <v>2300</v>
          </cell>
          <cell r="I2202">
            <v>2300</v>
          </cell>
          <cell r="J2202">
            <v>2300</v>
          </cell>
          <cell r="K2202">
            <v>2300</v>
          </cell>
          <cell r="L2202">
            <v>2300</v>
          </cell>
          <cell r="M2202">
            <v>2300</v>
          </cell>
          <cell r="N2202">
            <v>2300</v>
          </cell>
          <cell r="O2202">
            <v>2300</v>
          </cell>
          <cell r="P2202">
            <v>2300</v>
          </cell>
          <cell r="Q2202">
            <v>2300</v>
          </cell>
        </row>
        <row r="2203">
          <cell r="B2203" t="str">
            <v>30908073106</v>
          </cell>
          <cell r="C2203" t="str">
            <v>30908</v>
          </cell>
          <cell r="D2203">
            <v>3106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</row>
        <row r="2204">
          <cell r="B2204" t="str">
            <v>30908073111</v>
          </cell>
          <cell r="C2204" t="str">
            <v>30908</v>
          </cell>
          <cell r="D2204">
            <v>3111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</row>
        <row r="2205">
          <cell r="B2205" t="str">
            <v>30908073302</v>
          </cell>
          <cell r="C2205" t="str">
            <v>30908</v>
          </cell>
          <cell r="D2205">
            <v>3302</v>
          </cell>
          <cell r="E2205">
            <v>246500</v>
          </cell>
          <cell r="F2205">
            <v>20541</v>
          </cell>
          <cell r="G2205">
            <v>20541</v>
          </cell>
          <cell r="H2205">
            <v>20541</v>
          </cell>
          <cell r="I2205">
            <v>20541</v>
          </cell>
          <cell r="J2205">
            <v>20541</v>
          </cell>
          <cell r="K2205">
            <v>20541</v>
          </cell>
          <cell r="L2205">
            <v>20541</v>
          </cell>
          <cell r="M2205">
            <v>20541</v>
          </cell>
          <cell r="N2205">
            <v>20541</v>
          </cell>
          <cell r="O2205">
            <v>20541</v>
          </cell>
          <cell r="P2205">
            <v>20541</v>
          </cell>
          <cell r="Q2205">
            <v>20549</v>
          </cell>
        </row>
        <row r="2206">
          <cell r="B2206" t="str">
            <v>30908073303</v>
          </cell>
          <cell r="C2206" t="str">
            <v>30908</v>
          </cell>
          <cell r="D2206">
            <v>3303</v>
          </cell>
          <cell r="E2206">
            <v>42000</v>
          </cell>
          <cell r="F2206">
            <v>3500</v>
          </cell>
          <cell r="G2206">
            <v>3500</v>
          </cell>
          <cell r="H2206">
            <v>3500</v>
          </cell>
          <cell r="I2206">
            <v>3500</v>
          </cell>
          <cell r="J2206">
            <v>3500</v>
          </cell>
          <cell r="K2206">
            <v>3500</v>
          </cell>
          <cell r="L2206">
            <v>3500</v>
          </cell>
          <cell r="M2206">
            <v>3500</v>
          </cell>
          <cell r="N2206">
            <v>3500</v>
          </cell>
          <cell r="O2206">
            <v>3500</v>
          </cell>
          <cell r="P2206">
            <v>3500</v>
          </cell>
          <cell r="Q2206">
            <v>3500</v>
          </cell>
        </row>
        <row r="2207">
          <cell r="B2207" t="str">
            <v>30908073402</v>
          </cell>
          <cell r="C2207" t="str">
            <v>30908</v>
          </cell>
          <cell r="D2207">
            <v>3402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</row>
        <row r="2208">
          <cell r="B2208" t="str">
            <v>30908073404</v>
          </cell>
          <cell r="C2208" t="str">
            <v>30908</v>
          </cell>
          <cell r="D2208">
            <v>3404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</row>
        <row r="2209">
          <cell r="B2209" t="str">
            <v>30909071302</v>
          </cell>
          <cell r="C2209" t="str">
            <v>30909</v>
          </cell>
          <cell r="D2209">
            <v>1302</v>
          </cell>
          <cell r="E2209">
            <v>145200</v>
          </cell>
          <cell r="F2209">
            <v>12100</v>
          </cell>
          <cell r="G2209">
            <v>12100</v>
          </cell>
          <cell r="H2209">
            <v>12100</v>
          </cell>
          <cell r="I2209">
            <v>12100</v>
          </cell>
          <cell r="J2209">
            <v>12100</v>
          </cell>
          <cell r="K2209">
            <v>12100</v>
          </cell>
          <cell r="L2209">
            <v>12100</v>
          </cell>
          <cell r="M2209">
            <v>12100</v>
          </cell>
          <cell r="N2209">
            <v>12100</v>
          </cell>
          <cell r="O2209">
            <v>12100</v>
          </cell>
          <cell r="P2209">
            <v>12100</v>
          </cell>
          <cell r="Q2209">
            <v>12100</v>
          </cell>
        </row>
        <row r="2210">
          <cell r="B2210" t="str">
            <v>30909072103</v>
          </cell>
          <cell r="C2210" t="str">
            <v>30909</v>
          </cell>
          <cell r="D2210">
            <v>2103</v>
          </cell>
          <cell r="E2210">
            <v>78000</v>
          </cell>
          <cell r="F2210">
            <v>6500</v>
          </cell>
          <cell r="G2210">
            <v>6500</v>
          </cell>
          <cell r="H2210">
            <v>6500</v>
          </cell>
          <cell r="I2210">
            <v>6500</v>
          </cell>
          <cell r="J2210">
            <v>6500</v>
          </cell>
          <cell r="K2210">
            <v>6500</v>
          </cell>
          <cell r="L2210">
            <v>6500</v>
          </cell>
          <cell r="M2210">
            <v>6500</v>
          </cell>
          <cell r="N2210">
            <v>6500</v>
          </cell>
          <cell r="O2210">
            <v>6500</v>
          </cell>
          <cell r="P2210">
            <v>6500</v>
          </cell>
          <cell r="Q2210">
            <v>6500</v>
          </cell>
        </row>
        <row r="2211">
          <cell r="B2211" t="str">
            <v>30909072202</v>
          </cell>
          <cell r="C2211" t="str">
            <v>30909</v>
          </cell>
          <cell r="D2211">
            <v>2202</v>
          </cell>
          <cell r="E2211">
            <v>156700</v>
          </cell>
          <cell r="F2211">
            <v>13058</v>
          </cell>
          <cell r="G2211">
            <v>13058</v>
          </cell>
          <cell r="H2211">
            <v>13058</v>
          </cell>
          <cell r="I2211">
            <v>13058</v>
          </cell>
          <cell r="J2211">
            <v>13058</v>
          </cell>
          <cell r="K2211">
            <v>13058</v>
          </cell>
          <cell r="L2211">
            <v>13058</v>
          </cell>
          <cell r="M2211">
            <v>13058</v>
          </cell>
          <cell r="N2211">
            <v>13058</v>
          </cell>
          <cell r="O2211">
            <v>13058</v>
          </cell>
          <cell r="P2211">
            <v>13058</v>
          </cell>
          <cell r="Q2211">
            <v>13062</v>
          </cell>
        </row>
        <row r="2212">
          <cell r="B2212" t="str">
            <v>30909072207</v>
          </cell>
          <cell r="C2212" t="str">
            <v>30909</v>
          </cell>
          <cell r="D2212">
            <v>2207</v>
          </cell>
          <cell r="E2212">
            <v>24000</v>
          </cell>
          <cell r="F2212">
            <v>2000</v>
          </cell>
          <cell r="G2212">
            <v>2000</v>
          </cell>
          <cell r="H2212">
            <v>2000</v>
          </cell>
          <cell r="I2212">
            <v>2000</v>
          </cell>
          <cell r="J2212">
            <v>2000</v>
          </cell>
          <cell r="K2212">
            <v>2000</v>
          </cell>
          <cell r="L2212">
            <v>2000</v>
          </cell>
          <cell r="M2212">
            <v>2000</v>
          </cell>
          <cell r="N2212">
            <v>2000</v>
          </cell>
          <cell r="O2212">
            <v>2000</v>
          </cell>
          <cell r="P2212">
            <v>2000</v>
          </cell>
          <cell r="Q2212">
            <v>2000</v>
          </cell>
        </row>
        <row r="2213">
          <cell r="B2213" t="str">
            <v>30909072208</v>
          </cell>
          <cell r="C2213" t="str">
            <v>30909</v>
          </cell>
          <cell r="D2213">
            <v>2208</v>
          </cell>
          <cell r="E2213">
            <v>2800</v>
          </cell>
          <cell r="F2213">
            <v>233</v>
          </cell>
          <cell r="G2213">
            <v>233</v>
          </cell>
          <cell r="H2213">
            <v>233</v>
          </cell>
          <cell r="I2213">
            <v>233</v>
          </cell>
          <cell r="J2213">
            <v>233</v>
          </cell>
          <cell r="K2213">
            <v>233</v>
          </cell>
          <cell r="L2213">
            <v>233</v>
          </cell>
          <cell r="M2213">
            <v>233</v>
          </cell>
          <cell r="N2213">
            <v>233</v>
          </cell>
          <cell r="O2213">
            <v>233</v>
          </cell>
          <cell r="P2213">
            <v>233</v>
          </cell>
          <cell r="Q2213">
            <v>237</v>
          </cell>
        </row>
        <row r="2214">
          <cell r="B2214" t="str">
            <v>30909072306</v>
          </cell>
          <cell r="C2214" t="str">
            <v>30909</v>
          </cell>
          <cell r="D2214">
            <v>2306</v>
          </cell>
          <cell r="E2214">
            <v>0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</row>
        <row r="2215">
          <cell r="B2215" t="str">
            <v>30909072701</v>
          </cell>
          <cell r="C2215" t="str">
            <v>30909</v>
          </cell>
          <cell r="D2215">
            <v>2701</v>
          </cell>
          <cell r="E2215">
            <v>48000</v>
          </cell>
          <cell r="F2215">
            <v>4000</v>
          </cell>
          <cell r="G2215">
            <v>4000</v>
          </cell>
          <cell r="H2215">
            <v>4000</v>
          </cell>
          <cell r="I2215">
            <v>4000</v>
          </cell>
          <cell r="J2215">
            <v>4000</v>
          </cell>
          <cell r="K2215">
            <v>4000</v>
          </cell>
          <cell r="L2215">
            <v>4000</v>
          </cell>
          <cell r="M2215">
            <v>4000</v>
          </cell>
          <cell r="N2215">
            <v>4000</v>
          </cell>
          <cell r="O2215">
            <v>4000</v>
          </cell>
          <cell r="P2215">
            <v>4000</v>
          </cell>
          <cell r="Q2215">
            <v>4000</v>
          </cell>
        </row>
        <row r="2216">
          <cell r="B2216" t="str">
            <v>30909072702</v>
          </cell>
          <cell r="C2216" t="str">
            <v>30909</v>
          </cell>
          <cell r="D2216">
            <v>2702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</row>
        <row r="2217">
          <cell r="B2217" t="str">
            <v>30909072705</v>
          </cell>
          <cell r="C2217" t="str">
            <v>30909</v>
          </cell>
          <cell r="D2217">
            <v>2705</v>
          </cell>
          <cell r="E2217">
            <v>8400</v>
          </cell>
          <cell r="F2217">
            <v>700</v>
          </cell>
          <cell r="G2217">
            <v>700</v>
          </cell>
          <cell r="H2217">
            <v>700</v>
          </cell>
          <cell r="I2217">
            <v>700</v>
          </cell>
          <cell r="J2217">
            <v>700</v>
          </cell>
          <cell r="K2217">
            <v>700</v>
          </cell>
          <cell r="L2217">
            <v>700</v>
          </cell>
          <cell r="M2217">
            <v>700</v>
          </cell>
          <cell r="N2217">
            <v>700</v>
          </cell>
          <cell r="O2217">
            <v>700</v>
          </cell>
          <cell r="P2217">
            <v>700</v>
          </cell>
          <cell r="Q2217">
            <v>700</v>
          </cell>
        </row>
        <row r="2218">
          <cell r="B2218" t="str">
            <v>30909072900</v>
          </cell>
          <cell r="C2218" t="str">
            <v>30909</v>
          </cell>
          <cell r="D2218">
            <v>2900</v>
          </cell>
          <cell r="E2218">
            <v>40000</v>
          </cell>
          <cell r="F2218">
            <v>3333</v>
          </cell>
          <cell r="G2218">
            <v>3333</v>
          </cell>
          <cell r="H2218">
            <v>3333</v>
          </cell>
          <cell r="I2218">
            <v>3333</v>
          </cell>
          <cell r="J2218">
            <v>3333</v>
          </cell>
          <cell r="K2218">
            <v>3333</v>
          </cell>
          <cell r="L2218">
            <v>3333</v>
          </cell>
          <cell r="M2218">
            <v>3333</v>
          </cell>
          <cell r="N2218">
            <v>3333</v>
          </cell>
          <cell r="O2218">
            <v>3333</v>
          </cell>
          <cell r="P2218">
            <v>3333</v>
          </cell>
          <cell r="Q2218">
            <v>3337</v>
          </cell>
        </row>
        <row r="2219">
          <cell r="B2219" t="str">
            <v>30909072907</v>
          </cell>
          <cell r="C2219" t="str">
            <v>30909</v>
          </cell>
          <cell r="D2219">
            <v>2907</v>
          </cell>
          <cell r="E2219">
            <v>18000</v>
          </cell>
          <cell r="F2219">
            <v>1500</v>
          </cell>
          <cell r="G2219">
            <v>1500</v>
          </cell>
          <cell r="H2219">
            <v>1500</v>
          </cell>
          <cell r="I2219">
            <v>1500</v>
          </cell>
          <cell r="J2219">
            <v>1500</v>
          </cell>
          <cell r="K2219">
            <v>1500</v>
          </cell>
          <cell r="L2219">
            <v>1500</v>
          </cell>
          <cell r="M2219">
            <v>1500</v>
          </cell>
          <cell r="N2219">
            <v>1500</v>
          </cell>
          <cell r="O2219">
            <v>1500</v>
          </cell>
          <cell r="P2219">
            <v>1500</v>
          </cell>
          <cell r="Q2219">
            <v>1500</v>
          </cell>
        </row>
        <row r="2220">
          <cell r="B2220" t="str">
            <v>30909072908</v>
          </cell>
          <cell r="C2220" t="str">
            <v>30909</v>
          </cell>
          <cell r="D2220">
            <v>2908</v>
          </cell>
          <cell r="E2220">
            <v>18900</v>
          </cell>
          <cell r="F2220">
            <v>1575</v>
          </cell>
          <cell r="G2220">
            <v>1575</v>
          </cell>
          <cell r="H2220">
            <v>1575</v>
          </cell>
          <cell r="I2220">
            <v>1575</v>
          </cell>
          <cell r="J2220">
            <v>1575</v>
          </cell>
          <cell r="K2220">
            <v>1575</v>
          </cell>
          <cell r="L2220">
            <v>1575</v>
          </cell>
          <cell r="M2220">
            <v>1575</v>
          </cell>
          <cell r="N2220">
            <v>1575</v>
          </cell>
          <cell r="O2220">
            <v>1575</v>
          </cell>
          <cell r="P2220">
            <v>1575</v>
          </cell>
          <cell r="Q2220">
            <v>1575</v>
          </cell>
        </row>
        <row r="2221">
          <cell r="B2221" t="str">
            <v>30909073101</v>
          </cell>
          <cell r="C2221" t="str">
            <v>30909</v>
          </cell>
          <cell r="D2221">
            <v>3101</v>
          </cell>
          <cell r="E2221">
            <v>49200</v>
          </cell>
          <cell r="F2221">
            <v>4100</v>
          </cell>
          <cell r="G2221">
            <v>4100</v>
          </cell>
          <cell r="H2221">
            <v>4100</v>
          </cell>
          <cell r="I2221">
            <v>4100</v>
          </cell>
          <cell r="J2221">
            <v>4100</v>
          </cell>
          <cell r="K2221">
            <v>4100</v>
          </cell>
          <cell r="L2221">
            <v>4100</v>
          </cell>
          <cell r="M2221">
            <v>4100</v>
          </cell>
          <cell r="N2221">
            <v>4100</v>
          </cell>
          <cell r="O2221">
            <v>4100</v>
          </cell>
          <cell r="P2221">
            <v>4100</v>
          </cell>
          <cell r="Q2221">
            <v>4100</v>
          </cell>
        </row>
        <row r="2222">
          <cell r="B2222" t="str">
            <v>30909073103</v>
          </cell>
          <cell r="C2222" t="str">
            <v>30909</v>
          </cell>
          <cell r="D2222">
            <v>3103</v>
          </cell>
          <cell r="E2222">
            <v>16800</v>
          </cell>
          <cell r="F2222">
            <v>1400</v>
          </cell>
          <cell r="G2222">
            <v>1400</v>
          </cell>
          <cell r="H2222">
            <v>1400</v>
          </cell>
          <cell r="I2222">
            <v>1400</v>
          </cell>
          <cell r="J2222">
            <v>1400</v>
          </cell>
          <cell r="K2222">
            <v>1400</v>
          </cell>
          <cell r="L2222">
            <v>1400</v>
          </cell>
          <cell r="M2222">
            <v>1400</v>
          </cell>
          <cell r="N2222">
            <v>1400</v>
          </cell>
          <cell r="O2222">
            <v>1400</v>
          </cell>
          <cell r="P2222">
            <v>1400</v>
          </cell>
          <cell r="Q2222">
            <v>1400</v>
          </cell>
        </row>
        <row r="2223">
          <cell r="B2223" t="str">
            <v>30909073106</v>
          </cell>
          <cell r="C2223" t="str">
            <v>30909</v>
          </cell>
          <cell r="D2223">
            <v>3106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</row>
        <row r="2224">
          <cell r="B2224" t="str">
            <v>30909073111</v>
          </cell>
          <cell r="C2224" t="str">
            <v>30909</v>
          </cell>
          <cell r="D2224">
            <v>3111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</row>
        <row r="2225">
          <cell r="B2225" t="str">
            <v>30909073302</v>
          </cell>
          <cell r="C2225" t="str">
            <v>30909</v>
          </cell>
          <cell r="D2225">
            <v>3302</v>
          </cell>
          <cell r="E2225">
            <v>160000</v>
          </cell>
          <cell r="F2225">
            <v>13333</v>
          </cell>
          <cell r="G2225">
            <v>13333</v>
          </cell>
          <cell r="H2225">
            <v>13333</v>
          </cell>
          <cell r="I2225">
            <v>13333</v>
          </cell>
          <cell r="J2225">
            <v>13333</v>
          </cell>
          <cell r="K2225">
            <v>13333</v>
          </cell>
          <cell r="L2225">
            <v>13333</v>
          </cell>
          <cell r="M2225">
            <v>13333</v>
          </cell>
          <cell r="N2225">
            <v>13333</v>
          </cell>
          <cell r="O2225">
            <v>13333</v>
          </cell>
          <cell r="P2225">
            <v>13333</v>
          </cell>
          <cell r="Q2225">
            <v>13337</v>
          </cell>
        </row>
        <row r="2226">
          <cell r="B2226" t="str">
            <v>30909073303</v>
          </cell>
          <cell r="C2226" t="str">
            <v>30909</v>
          </cell>
          <cell r="D2226">
            <v>3303</v>
          </cell>
          <cell r="E2226">
            <v>36000</v>
          </cell>
          <cell r="F2226">
            <v>3000</v>
          </cell>
          <cell r="G2226">
            <v>3000</v>
          </cell>
          <cell r="H2226">
            <v>3000</v>
          </cell>
          <cell r="I2226">
            <v>3000</v>
          </cell>
          <cell r="J2226">
            <v>3000</v>
          </cell>
          <cell r="K2226">
            <v>3000</v>
          </cell>
          <cell r="L2226">
            <v>3000</v>
          </cell>
          <cell r="M2226">
            <v>3000</v>
          </cell>
          <cell r="N2226">
            <v>3000</v>
          </cell>
          <cell r="O2226">
            <v>3000</v>
          </cell>
          <cell r="P2226">
            <v>3000</v>
          </cell>
          <cell r="Q2226">
            <v>3000</v>
          </cell>
        </row>
        <row r="2227">
          <cell r="B2227" t="str">
            <v>30909073402</v>
          </cell>
          <cell r="C2227" t="str">
            <v>30909</v>
          </cell>
          <cell r="D2227">
            <v>3402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</row>
        <row r="2228">
          <cell r="B2228" t="str">
            <v>30909073404</v>
          </cell>
          <cell r="C2228" t="str">
            <v>30909</v>
          </cell>
          <cell r="D2228">
            <v>3404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</row>
        <row r="2229">
          <cell r="B2229" t="str">
            <v>30910072202</v>
          </cell>
          <cell r="C2229" t="str">
            <v>30910</v>
          </cell>
          <cell r="D2229">
            <v>2202</v>
          </cell>
          <cell r="E2229">
            <v>10000</v>
          </cell>
          <cell r="F2229">
            <v>833</v>
          </cell>
          <cell r="G2229">
            <v>833</v>
          </cell>
          <cell r="H2229">
            <v>833</v>
          </cell>
          <cell r="I2229">
            <v>833</v>
          </cell>
          <cell r="J2229">
            <v>833</v>
          </cell>
          <cell r="K2229">
            <v>833</v>
          </cell>
          <cell r="L2229">
            <v>833</v>
          </cell>
          <cell r="M2229">
            <v>833</v>
          </cell>
          <cell r="N2229">
            <v>833</v>
          </cell>
          <cell r="O2229">
            <v>833</v>
          </cell>
          <cell r="P2229">
            <v>833</v>
          </cell>
          <cell r="Q2229">
            <v>837</v>
          </cell>
        </row>
        <row r="2230">
          <cell r="B2230" t="str">
            <v>30910072207</v>
          </cell>
          <cell r="C2230" t="str">
            <v>30910</v>
          </cell>
          <cell r="D2230">
            <v>2207</v>
          </cell>
          <cell r="E2230">
            <v>24000</v>
          </cell>
          <cell r="F2230">
            <v>2000</v>
          </cell>
          <cell r="G2230">
            <v>2000</v>
          </cell>
          <cell r="H2230">
            <v>2000</v>
          </cell>
          <cell r="I2230">
            <v>2000</v>
          </cell>
          <cell r="J2230">
            <v>2000</v>
          </cell>
          <cell r="K2230">
            <v>2000</v>
          </cell>
          <cell r="L2230">
            <v>2000</v>
          </cell>
          <cell r="M2230">
            <v>2000</v>
          </cell>
          <cell r="N2230">
            <v>2000</v>
          </cell>
          <cell r="O2230">
            <v>2000</v>
          </cell>
          <cell r="P2230">
            <v>2000</v>
          </cell>
          <cell r="Q2230">
            <v>2000</v>
          </cell>
        </row>
        <row r="2231">
          <cell r="B2231" t="str">
            <v>30910072208</v>
          </cell>
          <cell r="C2231" t="str">
            <v>30910</v>
          </cell>
          <cell r="D2231">
            <v>2208</v>
          </cell>
          <cell r="E2231">
            <v>5500</v>
          </cell>
          <cell r="F2231">
            <v>458</v>
          </cell>
          <cell r="G2231">
            <v>458</v>
          </cell>
          <cell r="H2231">
            <v>458</v>
          </cell>
          <cell r="I2231">
            <v>458</v>
          </cell>
          <cell r="J2231">
            <v>458</v>
          </cell>
          <cell r="K2231">
            <v>458</v>
          </cell>
          <cell r="L2231">
            <v>458</v>
          </cell>
          <cell r="M2231">
            <v>458</v>
          </cell>
          <cell r="N2231">
            <v>458</v>
          </cell>
          <cell r="O2231">
            <v>458</v>
          </cell>
          <cell r="P2231">
            <v>458</v>
          </cell>
          <cell r="Q2231">
            <v>462</v>
          </cell>
        </row>
        <row r="2232">
          <cell r="B2232" t="str">
            <v>30910072701</v>
          </cell>
          <cell r="C2232" t="str">
            <v>30910</v>
          </cell>
          <cell r="D2232">
            <v>2701</v>
          </cell>
          <cell r="E2232">
            <v>162000</v>
          </cell>
          <cell r="F2232">
            <v>13500</v>
          </cell>
          <cell r="G2232">
            <v>13500</v>
          </cell>
          <cell r="H2232">
            <v>13500</v>
          </cell>
          <cell r="I2232">
            <v>13500</v>
          </cell>
          <cell r="J2232">
            <v>13500</v>
          </cell>
          <cell r="K2232">
            <v>13500</v>
          </cell>
          <cell r="L2232">
            <v>13500</v>
          </cell>
          <cell r="M2232">
            <v>13500</v>
          </cell>
          <cell r="N2232">
            <v>13500</v>
          </cell>
          <cell r="O2232">
            <v>13500</v>
          </cell>
          <cell r="P2232">
            <v>13500</v>
          </cell>
          <cell r="Q2232">
            <v>13500</v>
          </cell>
        </row>
        <row r="2233">
          <cell r="B2233" t="str">
            <v>30910072702</v>
          </cell>
          <cell r="C2233" t="str">
            <v>30910</v>
          </cell>
          <cell r="D2233">
            <v>2702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</row>
        <row r="2234">
          <cell r="B2234" t="str">
            <v>30910072704</v>
          </cell>
          <cell r="C2234" t="str">
            <v>30910</v>
          </cell>
          <cell r="D2234">
            <v>2704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</row>
        <row r="2235">
          <cell r="B2235" t="str">
            <v>30910072705</v>
          </cell>
          <cell r="C2235" t="str">
            <v>30910</v>
          </cell>
          <cell r="D2235">
            <v>2705</v>
          </cell>
          <cell r="E2235">
            <v>8400</v>
          </cell>
          <cell r="F2235">
            <v>700</v>
          </cell>
          <cell r="G2235">
            <v>700</v>
          </cell>
          <cell r="H2235">
            <v>700</v>
          </cell>
          <cell r="I2235">
            <v>700</v>
          </cell>
          <cell r="J2235">
            <v>700</v>
          </cell>
          <cell r="K2235">
            <v>700</v>
          </cell>
          <cell r="L2235">
            <v>700</v>
          </cell>
          <cell r="M2235">
            <v>700</v>
          </cell>
          <cell r="N2235">
            <v>700</v>
          </cell>
          <cell r="O2235">
            <v>700</v>
          </cell>
          <cell r="P2235">
            <v>700</v>
          </cell>
          <cell r="Q2235">
            <v>700</v>
          </cell>
        </row>
        <row r="2236">
          <cell r="B2236" t="str">
            <v>30910072900</v>
          </cell>
          <cell r="C2236" t="str">
            <v>30910</v>
          </cell>
          <cell r="D2236">
            <v>2900</v>
          </cell>
          <cell r="E2236">
            <v>18000</v>
          </cell>
          <cell r="F2236">
            <v>1500</v>
          </cell>
          <cell r="G2236">
            <v>1500</v>
          </cell>
          <cell r="H2236">
            <v>1500</v>
          </cell>
          <cell r="I2236">
            <v>1500</v>
          </cell>
          <cell r="J2236">
            <v>1500</v>
          </cell>
          <cell r="K2236">
            <v>1500</v>
          </cell>
          <cell r="L2236">
            <v>1500</v>
          </cell>
          <cell r="M2236">
            <v>1500</v>
          </cell>
          <cell r="N2236">
            <v>1500</v>
          </cell>
          <cell r="O2236">
            <v>1500</v>
          </cell>
          <cell r="P2236">
            <v>1500</v>
          </cell>
          <cell r="Q2236">
            <v>1500</v>
          </cell>
        </row>
        <row r="2237">
          <cell r="B2237" t="str">
            <v>30910072907</v>
          </cell>
          <cell r="C2237" t="str">
            <v>30910</v>
          </cell>
          <cell r="D2237">
            <v>2907</v>
          </cell>
          <cell r="E2237">
            <v>144000</v>
          </cell>
          <cell r="F2237">
            <v>12000</v>
          </cell>
          <cell r="G2237">
            <v>12000</v>
          </cell>
          <cell r="H2237">
            <v>12000</v>
          </cell>
          <cell r="I2237">
            <v>12000</v>
          </cell>
          <cell r="J2237">
            <v>12000</v>
          </cell>
          <cell r="K2237">
            <v>12000</v>
          </cell>
          <cell r="L2237">
            <v>12000</v>
          </cell>
          <cell r="M2237">
            <v>12000</v>
          </cell>
          <cell r="N2237">
            <v>12000</v>
          </cell>
          <cell r="O2237">
            <v>12000</v>
          </cell>
          <cell r="P2237">
            <v>12000</v>
          </cell>
          <cell r="Q2237">
            <v>12000</v>
          </cell>
        </row>
        <row r="2238">
          <cell r="B2238" t="str">
            <v>30910072908</v>
          </cell>
          <cell r="C2238" t="str">
            <v>30910</v>
          </cell>
          <cell r="D2238">
            <v>2908</v>
          </cell>
          <cell r="E2238">
            <v>18900</v>
          </cell>
          <cell r="F2238">
            <v>1575</v>
          </cell>
          <cell r="G2238">
            <v>1575</v>
          </cell>
          <cell r="H2238">
            <v>1575</v>
          </cell>
          <cell r="I2238">
            <v>1575</v>
          </cell>
          <cell r="J2238">
            <v>1575</v>
          </cell>
          <cell r="K2238">
            <v>1575</v>
          </cell>
          <cell r="L2238">
            <v>1575</v>
          </cell>
          <cell r="M2238">
            <v>1575</v>
          </cell>
          <cell r="N2238">
            <v>1575</v>
          </cell>
          <cell r="O2238">
            <v>1575</v>
          </cell>
          <cell r="P2238">
            <v>1575</v>
          </cell>
          <cell r="Q2238">
            <v>1575</v>
          </cell>
        </row>
        <row r="2239">
          <cell r="B2239" t="str">
            <v>30910073101</v>
          </cell>
          <cell r="C2239" t="str">
            <v>30910</v>
          </cell>
          <cell r="D2239">
            <v>3101</v>
          </cell>
          <cell r="E2239">
            <v>12000</v>
          </cell>
          <cell r="F2239">
            <v>1000</v>
          </cell>
          <cell r="G2239">
            <v>1000</v>
          </cell>
          <cell r="H2239">
            <v>1000</v>
          </cell>
          <cell r="I2239">
            <v>1000</v>
          </cell>
          <cell r="J2239">
            <v>1000</v>
          </cell>
          <cell r="K2239">
            <v>1000</v>
          </cell>
          <cell r="L2239">
            <v>1000</v>
          </cell>
          <cell r="M2239">
            <v>1000</v>
          </cell>
          <cell r="N2239">
            <v>1000</v>
          </cell>
          <cell r="O2239">
            <v>1000</v>
          </cell>
          <cell r="P2239">
            <v>1000</v>
          </cell>
          <cell r="Q2239">
            <v>1000</v>
          </cell>
        </row>
        <row r="2240">
          <cell r="B2240" t="str">
            <v>30910073103</v>
          </cell>
          <cell r="C2240" t="str">
            <v>30910</v>
          </cell>
          <cell r="D2240">
            <v>3103</v>
          </cell>
          <cell r="E2240">
            <v>14400</v>
          </cell>
          <cell r="F2240">
            <v>1200</v>
          </cell>
          <cell r="G2240">
            <v>1200</v>
          </cell>
          <cell r="H2240">
            <v>1200</v>
          </cell>
          <cell r="I2240">
            <v>1200</v>
          </cell>
          <cell r="J2240">
            <v>1200</v>
          </cell>
          <cell r="K2240">
            <v>1200</v>
          </cell>
          <cell r="L2240">
            <v>1200</v>
          </cell>
          <cell r="M2240">
            <v>1200</v>
          </cell>
          <cell r="N2240">
            <v>1200</v>
          </cell>
          <cell r="O2240">
            <v>1200</v>
          </cell>
          <cell r="P2240">
            <v>1200</v>
          </cell>
          <cell r="Q2240">
            <v>1200</v>
          </cell>
        </row>
        <row r="2241">
          <cell r="B2241" t="str">
            <v>30910073106</v>
          </cell>
          <cell r="C2241" t="str">
            <v>30910</v>
          </cell>
          <cell r="D2241">
            <v>3106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>
            <v>0</v>
          </cell>
        </row>
        <row r="2242">
          <cell r="B2242" t="str">
            <v>30910073302</v>
          </cell>
          <cell r="C2242" t="str">
            <v>30910</v>
          </cell>
          <cell r="D2242">
            <v>3302</v>
          </cell>
          <cell r="E2242">
            <v>160600</v>
          </cell>
          <cell r="F2242">
            <v>13383</v>
          </cell>
          <cell r="G2242">
            <v>13383</v>
          </cell>
          <cell r="H2242">
            <v>13383</v>
          </cell>
          <cell r="I2242">
            <v>13383</v>
          </cell>
          <cell r="J2242">
            <v>13383</v>
          </cell>
          <cell r="K2242">
            <v>13383</v>
          </cell>
          <cell r="L2242">
            <v>13383</v>
          </cell>
          <cell r="M2242">
            <v>13383</v>
          </cell>
          <cell r="N2242">
            <v>13383</v>
          </cell>
          <cell r="O2242">
            <v>13383</v>
          </cell>
          <cell r="P2242">
            <v>13383</v>
          </cell>
          <cell r="Q2242">
            <v>13387</v>
          </cell>
        </row>
        <row r="2243">
          <cell r="B2243" t="str">
            <v>30910073303</v>
          </cell>
          <cell r="C2243" t="str">
            <v>30910</v>
          </cell>
          <cell r="D2243">
            <v>3303</v>
          </cell>
          <cell r="E2243">
            <v>3600</v>
          </cell>
          <cell r="F2243">
            <v>300</v>
          </cell>
          <cell r="G2243">
            <v>300</v>
          </cell>
          <cell r="H2243">
            <v>300</v>
          </cell>
          <cell r="I2243">
            <v>300</v>
          </cell>
          <cell r="J2243">
            <v>300</v>
          </cell>
          <cell r="K2243">
            <v>300</v>
          </cell>
          <cell r="L2243">
            <v>300</v>
          </cell>
          <cell r="M2243">
            <v>300</v>
          </cell>
          <cell r="N2243">
            <v>300</v>
          </cell>
          <cell r="O2243">
            <v>300</v>
          </cell>
          <cell r="P2243">
            <v>300</v>
          </cell>
          <cell r="Q2243">
            <v>300</v>
          </cell>
        </row>
        <row r="2244">
          <cell r="B2244" t="str">
            <v>30910073402</v>
          </cell>
          <cell r="C2244" t="str">
            <v>30910</v>
          </cell>
          <cell r="D2244">
            <v>3402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>
            <v>0</v>
          </cell>
        </row>
        <row r="2245">
          <cell r="B2245" t="str">
            <v>30911071302</v>
          </cell>
          <cell r="C2245" t="str">
            <v>30911</v>
          </cell>
          <cell r="D2245">
            <v>1302</v>
          </cell>
          <cell r="E2245">
            <v>30000</v>
          </cell>
          <cell r="F2245">
            <v>2500</v>
          </cell>
          <cell r="G2245">
            <v>2500</v>
          </cell>
          <cell r="H2245">
            <v>2500</v>
          </cell>
          <cell r="I2245">
            <v>2500</v>
          </cell>
          <cell r="J2245">
            <v>2500</v>
          </cell>
          <cell r="K2245">
            <v>2500</v>
          </cell>
          <cell r="L2245">
            <v>2500</v>
          </cell>
          <cell r="M2245">
            <v>2500</v>
          </cell>
          <cell r="N2245">
            <v>2500</v>
          </cell>
          <cell r="O2245">
            <v>2500</v>
          </cell>
          <cell r="P2245">
            <v>2500</v>
          </cell>
          <cell r="Q2245">
            <v>2500</v>
          </cell>
        </row>
        <row r="2246">
          <cell r="B2246" t="str">
            <v>30911072103</v>
          </cell>
          <cell r="C2246" t="str">
            <v>30911</v>
          </cell>
          <cell r="D2246">
            <v>2103</v>
          </cell>
          <cell r="E2246">
            <v>12000</v>
          </cell>
          <cell r="F2246">
            <v>1000</v>
          </cell>
          <cell r="G2246">
            <v>1000</v>
          </cell>
          <cell r="H2246">
            <v>1000</v>
          </cell>
          <cell r="I2246">
            <v>1000</v>
          </cell>
          <cell r="J2246">
            <v>1000</v>
          </cell>
          <cell r="K2246">
            <v>1000</v>
          </cell>
          <cell r="L2246">
            <v>1000</v>
          </cell>
          <cell r="M2246">
            <v>1000</v>
          </cell>
          <cell r="N2246">
            <v>1000</v>
          </cell>
          <cell r="O2246">
            <v>1000</v>
          </cell>
          <cell r="P2246">
            <v>1000</v>
          </cell>
          <cell r="Q2246">
            <v>1000</v>
          </cell>
        </row>
        <row r="2247">
          <cell r="B2247" t="str">
            <v>30911072201</v>
          </cell>
          <cell r="C2247" t="str">
            <v>30911</v>
          </cell>
          <cell r="D2247">
            <v>2201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</row>
        <row r="2248">
          <cell r="B2248" t="str">
            <v>30911072202</v>
          </cell>
          <cell r="C2248" t="str">
            <v>30911</v>
          </cell>
          <cell r="D2248">
            <v>2202</v>
          </cell>
          <cell r="E2248">
            <v>175000</v>
          </cell>
          <cell r="F2248">
            <v>14583</v>
          </cell>
          <cell r="G2248">
            <v>14583</v>
          </cell>
          <cell r="H2248">
            <v>14583</v>
          </cell>
          <cell r="I2248">
            <v>14583</v>
          </cell>
          <cell r="J2248">
            <v>14583</v>
          </cell>
          <cell r="K2248">
            <v>14583</v>
          </cell>
          <cell r="L2248">
            <v>14583</v>
          </cell>
          <cell r="M2248">
            <v>14583</v>
          </cell>
          <cell r="N2248">
            <v>14583</v>
          </cell>
          <cell r="O2248">
            <v>14583</v>
          </cell>
          <cell r="P2248">
            <v>14583</v>
          </cell>
          <cell r="Q2248">
            <v>14587</v>
          </cell>
        </row>
        <row r="2249">
          <cell r="B2249" t="str">
            <v>30911072207</v>
          </cell>
          <cell r="C2249" t="str">
            <v>30911</v>
          </cell>
          <cell r="D2249">
            <v>2207</v>
          </cell>
          <cell r="E2249">
            <v>48000</v>
          </cell>
          <cell r="F2249">
            <v>4000</v>
          </cell>
          <cell r="G2249">
            <v>4000</v>
          </cell>
          <cell r="H2249">
            <v>4000</v>
          </cell>
          <cell r="I2249">
            <v>4000</v>
          </cell>
          <cell r="J2249">
            <v>4000</v>
          </cell>
          <cell r="K2249">
            <v>4000</v>
          </cell>
          <cell r="L2249">
            <v>4000</v>
          </cell>
          <cell r="M2249">
            <v>4000</v>
          </cell>
          <cell r="N2249">
            <v>4000</v>
          </cell>
          <cell r="O2249">
            <v>4000</v>
          </cell>
          <cell r="P2249">
            <v>4000</v>
          </cell>
          <cell r="Q2249">
            <v>4000</v>
          </cell>
        </row>
        <row r="2250">
          <cell r="B2250" t="str">
            <v>30911072309</v>
          </cell>
          <cell r="C2250" t="str">
            <v>30911</v>
          </cell>
          <cell r="D2250">
            <v>2309</v>
          </cell>
          <cell r="E2250">
            <v>1068000</v>
          </cell>
          <cell r="F2250">
            <v>89000</v>
          </cell>
          <cell r="G2250">
            <v>89000</v>
          </cell>
          <cell r="H2250">
            <v>89000</v>
          </cell>
          <cell r="I2250">
            <v>89000</v>
          </cell>
          <cell r="J2250">
            <v>89000</v>
          </cell>
          <cell r="K2250">
            <v>89000</v>
          </cell>
          <cell r="L2250">
            <v>89000</v>
          </cell>
          <cell r="M2250">
            <v>89000</v>
          </cell>
          <cell r="N2250">
            <v>89000</v>
          </cell>
          <cell r="O2250">
            <v>89000</v>
          </cell>
          <cell r="P2250">
            <v>89000</v>
          </cell>
          <cell r="Q2250">
            <v>89000</v>
          </cell>
        </row>
        <row r="2251">
          <cell r="B2251" t="str">
            <v>30911072701</v>
          </cell>
          <cell r="C2251" t="str">
            <v>30911</v>
          </cell>
          <cell r="D2251">
            <v>2701</v>
          </cell>
          <cell r="E2251">
            <v>38400</v>
          </cell>
          <cell r="F2251">
            <v>3200</v>
          </cell>
          <cell r="G2251">
            <v>3200</v>
          </cell>
          <cell r="H2251">
            <v>3200</v>
          </cell>
          <cell r="I2251">
            <v>3200</v>
          </cell>
          <cell r="J2251">
            <v>3200</v>
          </cell>
          <cell r="K2251">
            <v>3200</v>
          </cell>
          <cell r="L2251">
            <v>3200</v>
          </cell>
          <cell r="M2251">
            <v>3200</v>
          </cell>
          <cell r="N2251">
            <v>3200</v>
          </cell>
          <cell r="O2251">
            <v>3200</v>
          </cell>
          <cell r="P2251">
            <v>3200</v>
          </cell>
          <cell r="Q2251">
            <v>3200</v>
          </cell>
        </row>
        <row r="2252">
          <cell r="B2252" t="str">
            <v>30911072702</v>
          </cell>
          <cell r="C2252" t="str">
            <v>30911</v>
          </cell>
          <cell r="D2252">
            <v>2702</v>
          </cell>
          <cell r="E2252">
            <v>18000</v>
          </cell>
          <cell r="F2252">
            <v>1500</v>
          </cell>
          <cell r="G2252">
            <v>1500</v>
          </cell>
          <cell r="H2252">
            <v>1500</v>
          </cell>
          <cell r="I2252">
            <v>1500</v>
          </cell>
          <cell r="J2252">
            <v>1500</v>
          </cell>
          <cell r="K2252">
            <v>1500</v>
          </cell>
          <cell r="L2252">
            <v>1500</v>
          </cell>
          <cell r="M2252">
            <v>1500</v>
          </cell>
          <cell r="N2252">
            <v>1500</v>
          </cell>
          <cell r="O2252">
            <v>1500</v>
          </cell>
          <cell r="P2252">
            <v>1500</v>
          </cell>
          <cell r="Q2252">
            <v>1500</v>
          </cell>
        </row>
        <row r="2253">
          <cell r="B2253" t="str">
            <v>30911072705</v>
          </cell>
          <cell r="C2253" t="str">
            <v>30911</v>
          </cell>
          <cell r="D2253">
            <v>2705</v>
          </cell>
          <cell r="E2253">
            <v>3600</v>
          </cell>
          <cell r="F2253">
            <v>300</v>
          </cell>
          <cell r="G2253">
            <v>300</v>
          </cell>
          <cell r="H2253">
            <v>300</v>
          </cell>
          <cell r="I2253">
            <v>300</v>
          </cell>
          <cell r="J2253">
            <v>300</v>
          </cell>
          <cell r="K2253">
            <v>300</v>
          </cell>
          <cell r="L2253">
            <v>300</v>
          </cell>
          <cell r="M2253">
            <v>300</v>
          </cell>
          <cell r="N2253">
            <v>300</v>
          </cell>
          <cell r="O2253">
            <v>300</v>
          </cell>
          <cell r="P2253">
            <v>300</v>
          </cell>
          <cell r="Q2253">
            <v>300</v>
          </cell>
        </row>
        <row r="2254">
          <cell r="B2254" t="str">
            <v>30911072900</v>
          </cell>
          <cell r="C2254" t="str">
            <v>30911</v>
          </cell>
          <cell r="D2254">
            <v>2900</v>
          </cell>
          <cell r="E2254">
            <v>40800</v>
          </cell>
          <cell r="F2254">
            <v>3400</v>
          </cell>
          <cell r="G2254">
            <v>3400</v>
          </cell>
          <cell r="H2254">
            <v>3400</v>
          </cell>
          <cell r="I2254">
            <v>3400</v>
          </cell>
          <cell r="J2254">
            <v>3400</v>
          </cell>
          <cell r="K2254">
            <v>3400</v>
          </cell>
          <cell r="L2254">
            <v>3400</v>
          </cell>
          <cell r="M2254">
            <v>3400</v>
          </cell>
          <cell r="N2254">
            <v>3400</v>
          </cell>
          <cell r="O2254">
            <v>3400</v>
          </cell>
          <cell r="P2254">
            <v>3400</v>
          </cell>
          <cell r="Q2254">
            <v>3400</v>
          </cell>
        </row>
        <row r="2255">
          <cell r="B2255" t="str">
            <v>30911072907</v>
          </cell>
          <cell r="C2255" t="str">
            <v>30911</v>
          </cell>
          <cell r="D2255">
            <v>2907</v>
          </cell>
          <cell r="E2255">
            <v>45600</v>
          </cell>
          <cell r="F2255">
            <v>3800</v>
          </cell>
          <cell r="G2255">
            <v>3800</v>
          </cell>
          <cell r="H2255">
            <v>3800</v>
          </cell>
          <cell r="I2255">
            <v>3800</v>
          </cell>
          <cell r="J2255">
            <v>3800</v>
          </cell>
          <cell r="K2255">
            <v>3800</v>
          </cell>
          <cell r="L2255">
            <v>3800</v>
          </cell>
          <cell r="M2255">
            <v>3800</v>
          </cell>
          <cell r="N2255">
            <v>3800</v>
          </cell>
          <cell r="O2255">
            <v>3800</v>
          </cell>
          <cell r="P2255">
            <v>3800</v>
          </cell>
          <cell r="Q2255">
            <v>3800</v>
          </cell>
        </row>
        <row r="2256">
          <cell r="B2256" t="str">
            <v>30911072908</v>
          </cell>
          <cell r="C2256" t="str">
            <v>30911</v>
          </cell>
          <cell r="D2256">
            <v>2908</v>
          </cell>
          <cell r="E2256">
            <v>36000</v>
          </cell>
          <cell r="F2256">
            <v>3000</v>
          </cell>
          <cell r="G2256">
            <v>3000</v>
          </cell>
          <cell r="H2256">
            <v>3000</v>
          </cell>
          <cell r="I2256">
            <v>3000</v>
          </cell>
          <cell r="J2256">
            <v>3000</v>
          </cell>
          <cell r="K2256">
            <v>3000</v>
          </cell>
          <cell r="L2256">
            <v>3000</v>
          </cell>
          <cell r="M2256">
            <v>3000</v>
          </cell>
          <cell r="N2256">
            <v>3000</v>
          </cell>
          <cell r="O2256">
            <v>3000</v>
          </cell>
          <cell r="P2256">
            <v>3000</v>
          </cell>
          <cell r="Q2256">
            <v>3000</v>
          </cell>
        </row>
        <row r="2257">
          <cell r="B2257" t="str">
            <v>30911073101</v>
          </cell>
          <cell r="C2257" t="str">
            <v>30911</v>
          </cell>
          <cell r="D2257">
            <v>3101</v>
          </cell>
          <cell r="E2257">
            <v>12000</v>
          </cell>
          <cell r="F2257">
            <v>1000</v>
          </cell>
          <cell r="G2257">
            <v>1000</v>
          </cell>
          <cell r="H2257">
            <v>1000</v>
          </cell>
          <cell r="I2257">
            <v>1000</v>
          </cell>
          <cell r="J2257">
            <v>1000</v>
          </cell>
          <cell r="K2257">
            <v>1000</v>
          </cell>
          <cell r="L2257">
            <v>1000</v>
          </cell>
          <cell r="M2257">
            <v>1000</v>
          </cell>
          <cell r="N2257">
            <v>1000</v>
          </cell>
          <cell r="O2257">
            <v>1000</v>
          </cell>
          <cell r="P2257">
            <v>1000</v>
          </cell>
          <cell r="Q2257">
            <v>1000</v>
          </cell>
        </row>
        <row r="2258">
          <cell r="B2258" t="str">
            <v>30911073103</v>
          </cell>
          <cell r="C2258" t="str">
            <v>30911</v>
          </cell>
          <cell r="D2258">
            <v>3103</v>
          </cell>
          <cell r="E2258">
            <v>8400</v>
          </cell>
          <cell r="F2258">
            <v>700</v>
          </cell>
          <cell r="G2258">
            <v>700</v>
          </cell>
          <cell r="H2258">
            <v>700</v>
          </cell>
          <cell r="I2258">
            <v>700</v>
          </cell>
          <cell r="J2258">
            <v>700</v>
          </cell>
          <cell r="K2258">
            <v>700</v>
          </cell>
          <cell r="L2258">
            <v>700</v>
          </cell>
          <cell r="M2258">
            <v>700</v>
          </cell>
          <cell r="N2258">
            <v>700</v>
          </cell>
          <cell r="O2258">
            <v>700</v>
          </cell>
          <cell r="P2258">
            <v>700</v>
          </cell>
          <cell r="Q2258">
            <v>700</v>
          </cell>
        </row>
        <row r="2259">
          <cell r="B2259" t="str">
            <v>30911073302</v>
          </cell>
          <cell r="C2259" t="str">
            <v>30911</v>
          </cell>
          <cell r="D2259">
            <v>3302</v>
          </cell>
          <cell r="E2259">
            <v>105000</v>
          </cell>
          <cell r="F2259">
            <v>8750</v>
          </cell>
          <cell r="G2259">
            <v>8750</v>
          </cell>
          <cell r="H2259">
            <v>8750</v>
          </cell>
          <cell r="I2259">
            <v>8750</v>
          </cell>
          <cell r="J2259">
            <v>8750</v>
          </cell>
          <cell r="K2259">
            <v>8750</v>
          </cell>
          <cell r="L2259">
            <v>8750</v>
          </cell>
          <cell r="M2259">
            <v>8750</v>
          </cell>
          <cell r="N2259">
            <v>8750</v>
          </cell>
          <cell r="O2259">
            <v>8750</v>
          </cell>
          <cell r="P2259">
            <v>8750</v>
          </cell>
          <cell r="Q2259">
            <v>8750</v>
          </cell>
        </row>
        <row r="2260">
          <cell r="B2260" t="str">
            <v>30911073303</v>
          </cell>
          <cell r="C2260" t="str">
            <v>30911</v>
          </cell>
          <cell r="D2260">
            <v>3303</v>
          </cell>
          <cell r="E2260">
            <v>6000</v>
          </cell>
          <cell r="F2260">
            <v>500</v>
          </cell>
          <cell r="G2260">
            <v>500</v>
          </cell>
          <cell r="H2260">
            <v>500</v>
          </cell>
          <cell r="I2260">
            <v>500</v>
          </cell>
          <cell r="J2260">
            <v>500</v>
          </cell>
          <cell r="K2260">
            <v>500</v>
          </cell>
          <cell r="L2260">
            <v>500</v>
          </cell>
          <cell r="M2260">
            <v>500</v>
          </cell>
          <cell r="N2260">
            <v>500</v>
          </cell>
          <cell r="O2260">
            <v>500</v>
          </cell>
          <cell r="P2260">
            <v>500</v>
          </cell>
          <cell r="Q2260">
            <v>500</v>
          </cell>
        </row>
        <row r="2261">
          <cell r="B2261" t="str">
            <v>30911073404</v>
          </cell>
          <cell r="C2261" t="str">
            <v>30911</v>
          </cell>
          <cell r="D2261">
            <v>3404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>
            <v>0</v>
          </cell>
        </row>
        <row r="2262">
          <cell r="B2262" t="str">
            <v>30912072202</v>
          </cell>
          <cell r="C2262" t="str">
            <v>30912</v>
          </cell>
          <cell r="D2262">
            <v>2202</v>
          </cell>
          <cell r="E2262">
            <v>97600</v>
          </cell>
          <cell r="F2262">
            <v>8133</v>
          </cell>
          <cell r="G2262">
            <v>8133</v>
          </cell>
          <cell r="H2262">
            <v>8133</v>
          </cell>
          <cell r="I2262">
            <v>8133</v>
          </cell>
          <cell r="J2262">
            <v>8133</v>
          </cell>
          <cell r="K2262">
            <v>8133</v>
          </cell>
          <cell r="L2262">
            <v>8133</v>
          </cell>
          <cell r="M2262">
            <v>8133</v>
          </cell>
          <cell r="N2262">
            <v>8133</v>
          </cell>
          <cell r="O2262">
            <v>8133</v>
          </cell>
          <cell r="P2262">
            <v>8133</v>
          </cell>
          <cell r="Q2262">
            <v>8137</v>
          </cell>
        </row>
        <row r="2263">
          <cell r="B2263" t="str">
            <v>30912072207</v>
          </cell>
          <cell r="C2263" t="str">
            <v>30912</v>
          </cell>
          <cell r="D2263">
            <v>2207</v>
          </cell>
          <cell r="E2263">
            <v>24000</v>
          </cell>
          <cell r="F2263">
            <v>2000</v>
          </cell>
          <cell r="G2263">
            <v>2000</v>
          </cell>
          <cell r="H2263">
            <v>2000</v>
          </cell>
          <cell r="I2263">
            <v>2000</v>
          </cell>
          <cell r="J2263">
            <v>2000</v>
          </cell>
          <cell r="K2263">
            <v>2000</v>
          </cell>
          <cell r="L2263">
            <v>2000</v>
          </cell>
          <cell r="M2263">
            <v>2000</v>
          </cell>
          <cell r="N2263">
            <v>2000</v>
          </cell>
          <cell r="O2263">
            <v>2000</v>
          </cell>
          <cell r="P2263">
            <v>2000</v>
          </cell>
          <cell r="Q2263">
            <v>2000</v>
          </cell>
        </row>
        <row r="2264">
          <cell r="B2264" t="str">
            <v>30912072208</v>
          </cell>
          <cell r="C2264" t="str">
            <v>30912</v>
          </cell>
          <cell r="D2264">
            <v>2208</v>
          </cell>
          <cell r="E2264">
            <v>2800</v>
          </cell>
          <cell r="F2264">
            <v>233</v>
          </cell>
          <cell r="G2264">
            <v>233</v>
          </cell>
          <cell r="H2264">
            <v>233</v>
          </cell>
          <cell r="I2264">
            <v>233</v>
          </cell>
          <cell r="J2264">
            <v>233</v>
          </cell>
          <cell r="K2264">
            <v>233</v>
          </cell>
          <cell r="L2264">
            <v>233</v>
          </cell>
          <cell r="M2264">
            <v>233</v>
          </cell>
          <cell r="N2264">
            <v>233</v>
          </cell>
          <cell r="O2264">
            <v>233</v>
          </cell>
          <cell r="P2264">
            <v>233</v>
          </cell>
          <cell r="Q2264">
            <v>237</v>
          </cell>
        </row>
        <row r="2265">
          <cell r="B2265" t="str">
            <v>30912072309</v>
          </cell>
          <cell r="C2265" t="str">
            <v>30912</v>
          </cell>
          <cell r="D2265">
            <v>2309</v>
          </cell>
          <cell r="E2265">
            <v>0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>
            <v>0</v>
          </cell>
        </row>
        <row r="2266">
          <cell r="B2266" t="str">
            <v>30912072701</v>
          </cell>
          <cell r="C2266" t="str">
            <v>30912</v>
          </cell>
          <cell r="D2266">
            <v>2701</v>
          </cell>
          <cell r="E2266">
            <v>42000</v>
          </cell>
          <cell r="F2266">
            <v>3500</v>
          </cell>
          <cell r="G2266">
            <v>3500</v>
          </cell>
          <cell r="H2266">
            <v>3500</v>
          </cell>
          <cell r="I2266">
            <v>3500</v>
          </cell>
          <cell r="J2266">
            <v>3500</v>
          </cell>
          <cell r="K2266">
            <v>3500</v>
          </cell>
          <cell r="L2266">
            <v>3500</v>
          </cell>
          <cell r="M2266">
            <v>3500</v>
          </cell>
          <cell r="N2266">
            <v>3500</v>
          </cell>
          <cell r="O2266">
            <v>3500</v>
          </cell>
          <cell r="P2266">
            <v>3500</v>
          </cell>
          <cell r="Q2266">
            <v>3500</v>
          </cell>
        </row>
        <row r="2267">
          <cell r="B2267" t="str">
            <v>30912072705</v>
          </cell>
          <cell r="C2267" t="str">
            <v>30912</v>
          </cell>
          <cell r="D2267">
            <v>2705</v>
          </cell>
          <cell r="E2267">
            <v>8400</v>
          </cell>
          <cell r="F2267">
            <v>700</v>
          </cell>
          <cell r="G2267">
            <v>700</v>
          </cell>
          <cell r="H2267">
            <v>700</v>
          </cell>
          <cell r="I2267">
            <v>700</v>
          </cell>
          <cell r="J2267">
            <v>700</v>
          </cell>
          <cell r="K2267">
            <v>700</v>
          </cell>
          <cell r="L2267">
            <v>700</v>
          </cell>
          <cell r="M2267">
            <v>700</v>
          </cell>
          <cell r="N2267">
            <v>700</v>
          </cell>
          <cell r="O2267">
            <v>700</v>
          </cell>
          <cell r="P2267">
            <v>700</v>
          </cell>
          <cell r="Q2267">
            <v>700</v>
          </cell>
        </row>
        <row r="2268">
          <cell r="B2268" t="str">
            <v>30912072900</v>
          </cell>
          <cell r="C2268" t="str">
            <v>30912</v>
          </cell>
          <cell r="D2268">
            <v>2900</v>
          </cell>
          <cell r="E2268">
            <v>24000</v>
          </cell>
          <cell r="F2268">
            <v>2000</v>
          </cell>
          <cell r="G2268">
            <v>2000</v>
          </cell>
          <cell r="H2268">
            <v>2000</v>
          </cell>
          <cell r="I2268">
            <v>2000</v>
          </cell>
          <cell r="J2268">
            <v>2000</v>
          </cell>
          <cell r="K2268">
            <v>2000</v>
          </cell>
          <cell r="L2268">
            <v>2000</v>
          </cell>
          <cell r="M2268">
            <v>2000</v>
          </cell>
          <cell r="N2268">
            <v>2000</v>
          </cell>
          <cell r="O2268">
            <v>2000</v>
          </cell>
          <cell r="P2268">
            <v>2000</v>
          </cell>
          <cell r="Q2268">
            <v>2000</v>
          </cell>
        </row>
        <row r="2269">
          <cell r="B2269" t="str">
            <v>30912072907</v>
          </cell>
          <cell r="C2269" t="str">
            <v>30912</v>
          </cell>
          <cell r="D2269">
            <v>2907</v>
          </cell>
          <cell r="E2269">
            <v>48000</v>
          </cell>
          <cell r="F2269">
            <v>4000</v>
          </cell>
          <cell r="G2269">
            <v>4000</v>
          </cell>
          <cell r="H2269">
            <v>4000</v>
          </cell>
          <cell r="I2269">
            <v>4000</v>
          </cell>
          <cell r="J2269">
            <v>4000</v>
          </cell>
          <cell r="K2269">
            <v>4000</v>
          </cell>
          <cell r="L2269">
            <v>4000</v>
          </cell>
          <cell r="M2269">
            <v>4000</v>
          </cell>
          <cell r="N2269">
            <v>4000</v>
          </cell>
          <cell r="O2269">
            <v>4000</v>
          </cell>
          <cell r="P2269">
            <v>4000</v>
          </cell>
          <cell r="Q2269">
            <v>4000</v>
          </cell>
        </row>
        <row r="2270">
          <cell r="B2270" t="str">
            <v>30912072908</v>
          </cell>
          <cell r="C2270" t="str">
            <v>30912</v>
          </cell>
          <cell r="D2270">
            <v>2908</v>
          </cell>
          <cell r="E2270">
            <v>18900</v>
          </cell>
          <cell r="F2270">
            <v>1575</v>
          </cell>
          <cell r="G2270">
            <v>1575</v>
          </cell>
          <cell r="H2270">
            <v>1575</v>
          </cell>
          <cell r="I2270">
            <v>1575</v>
          </cell>
          <cell r="J2270">
            <v>1575</v>
          </cell>
          <cell r="K2270">
            <v>1575</v>
          </cell>
          <cell r="L2270">
            <v>1575</v>
          </cell>
          <cell r="M2270">
            <v>1575</v>
          </cell>
          <cell r="N2270">
            <v>1575</v>
          </cell>
          <cell r="O2270">
            <v>1575</v>
          </cell>
          <cell r="P2270">
            <v>1575</v>
          </cell>
          <cell r="Q2270">
            <v>1575</v>
          </cell>
        </row>
        <row r="2271">
          <cell r="B2271" t="str">
            <v>30912073101</v>
          </cell>
          <cell r="C2271" t="str">
            <v>30912</v>
          </cell>
          <cell r="D2271">
            <v>3101</v>
          </cell>
          <cell r="E2271">
            <v>38400</v>
          </cell>
          <cell r="F2271">
            <v>3200</v>
          </cell>
          <cell r="G2271">
            <v>3200</v>
          </cell>
          <cell r="H2271">
            <v>3200</v>
          </cell>
          <cell r="I2271">
            <v>3200</v>
          </cell>
          <cell r="J2271">
            <v>3200</v>
          </cell>
          <cell r="K2271">
            <v>3200</v>
          </cell>
          <cell r="L2271">
            <v>3200</v>
          </cell>
          <cell r="M2271">
            <v>3200</v>
          </cell>
          <cell r="N2271">
            <v>3200</v>
          </cell>
          <cell r="O2271">
            <v>3200</v>
          </cell>
          <cell r="P2271">
            <v>3200</v>
          </cell>
          <cell r="Q2271">
            <v>3200</v>
          </cell>
        </row>
        <row r="2272">
          <cell r="B2272" t="str">
            <v>30912073103</v>
          </cell>
          <cell r="C2272" t="str">
            <v>30912</v>
          </cell>
          <cell r="D2272">
            <v>3103</v>
          </cell>
          <cell r="E2272">
            <v>18000</v>
          </cell>
          <cell r="F2272">
            <v>1500</v>
          </cell>
          <cell r="G2272">
            <v>1500</v>
          </cell>
          <cell r="H2272">
            <v>1500</v>
          </cell>
          <cell r="I2272">
            <v>1500</v>
          </cell>
          <cell r="J2272">
            <v>1500</v>
          </cell>
          <cell r="K2272">
            <v>1500</v>
          </cell>
          <cell r="L2272">
            <v>1500</v>
          </cell>
          <cell r="M2272">
            <v>1500</v>
          </cell>
          <cell r="N2272">
            <v>1500</v>
          </cell>
          <cell r="O2272">
            <v>1500</v>
          </cell>
          <cell r="P2272">
            <v>1500</v>
          </cell>
          <cell r="Q2272">
            <v>1500</v>
          </cell>
        </row>
        <row r="2273">
          <cell r="B2273" t="str">
            <v>30912073302</v>
          </cell>
          <cell r="C2273" t="str">
            <v>30912</v>
          </cell>
          <cell r="D2273">
            <v>3302</v>
          </cell>
          <cell r="E2273">
            <v>92000</v>
          </cell>
          <cell r="F2273">
            <v>7666</v>
          </cell>
          <cell r="G2273">
            <v>7666</v>
          </cell>
          <cell r="H2273">
            <v>7666</v>
          </cell>
          <cell r="I2273">
            <v>7666</v>
          </cell>
          <cell r="J2273">
            <v>7666</v>
          </cell>
          <cell r="K2273">
            <v>7666</v>
          </cell>
          <cell r="L2273">
            <v>7666</v>
          </cell>
          <cell r="M2273">
            <v>7666</v>
          </cell>
          <cell r="N2273">
            <v>7666</v>
          </cell>
          <cell r="O2273">
            <v>7666</v>
          </cell>
          <cell r="P2273">
            <v>7666</v>
          </cell>
          <cell r="Q2273">
            <v>7674</v>
          </cell>
        </row>
        <row r="2274">
          <cell r="B2274" t="str">
            <v>30912073303</v>
          </cell>
          <cell r="C2274" t="str">
            <v>30912</v>
          </cell>
          <cell r="D2274">
            <v>3303</v>
          </cell>
          <cell r="E2274">
            <v>3600</v>
          </cell>
          <cell r="F2274">
            <v>300</v>
          </cell>
          <cell r="G2274">
            <v>300</v>
          </cell>
          <cell r="H2274">
            <v>300</v>
          </cell>
          <cell r="I2274">
            <v>300</v>
          </cell>
          <cell r="J2274">
            <v>300</v>
          </cell>
          <cell r="K2274">
            <v>300</v>
          </cell>
          <cell r="L2274">
            <v>300</v>
          </cell>
          <cell r="M2274">
            <v>300</v>
          </cell>
          <cell r="N2274">
            <v>300</v>
          </cell>
          <cell r="O2274">
            <v>300</v>
          </cell>
          <cell r="P2274">
            <v>300</v>
          </cell>
          <cell r="Q2274">
            <v>300</v>
          </cell>
        </row>
        <row r="2275">
          <cell r="B2275" t="str">
            <v>30913072103</v>
          </cell>
          <cell r="C2275" t="str">
            <v>30913</v>
          </cell>
          <cell r="D2275">
            <v>2103</v>
          </cell>
          <cell r="E2275">
            <v>7800</v>
          </cell>
          <cell r="F2275">
            <v>650</v>
          </cell>
          <cell r="G2275">
            <v>650</v>
          </cell>
          <cell r="H2275">
            <v>650</v>
          </cell>
          <cell r="I2275">
            <v>650</v>
          </cell>
          <cell r="J2275">
            <v>650</v>
          </cell>
          <cell r="K2275">
            <v>650</v>
          </cell>
          <cell r="L2275">
            <v>650</v>
          </cell>
          <cell r="M2275">
            <v>650</v>
          </cell>
          <cell r="N2275">
            <v>650</v>
          </cell>
          <cell r="O2275">
            <v>650</v>
          </cell>
          <cell r="P2275">
            <v>650</v>
          </cell>
          <cell r="Q2275">
            <v>650</v>
          </cell>
        </row>
        <row r="2276">
          <cell r="B2276" t="str">
            <v>30913072202</v>
          </cell>
          <cell r="C2276" t="str">
            <v>30913</v>
          </cell>
          <cell r="D2276">
            <v>2202</v>
          </cell>
          <cell r="E2276">
            <v>106800</v>
          </cell>
          <cell r="F2276">
            <v>8900</v>
          </cell>
          <cell r="G2276">
            <v>8900</v>
          </cell>
          <cell r="H2276">
            <v>8900</v>
          </cell>
          <cell r="I2276">
            <v>8900</v>
          </cell>
          <cell r="J2276">
            <v>8900</v>
          </cell>
          <cell r="K2276">
            <v>8900</v>
          </cell>
          <cell r="L2276">
            <v>8900</v>
          </cell>
          <cell r="M2276">
            <v>8900</v>
          </cell>
          <cell r="N2276">
            <v>8900</v>
          </cell>
          <cell r="O2276">
            <v>8900</v>
          </cell>
          <cell r="P2276">
            <v>8900</v>
          </cell>
          <cell r="Q2276">
            <v>8900</v>
          </cell>
        </row>
        <row r="2277">
          <cell r="B2277" t="str">
            <v>30913072207</v>
          </cell>
          <cell r="C2277" t="str">
            <v>30913</v>
          </cell>
          <cell r="D2277">
            <v>2207</v>
          </cell>
          <cell r="E2277">
            <v>24000</v>
          </cell>
          <cell r="F2277">
            <v>2000</v>
          </cell>
          <cell r="G2277">
            <v>2000</v>
          </cell>
          <cell r="H2277">
            <v>2000</v>
          </cell>
          <cell r="I2277">
            <v>2000</v>
          </cell>
          <cell r="J2277">
            <v>2000</v>
          </cell>
          <cell r="K2277">
            <v>2000</v>
          </cell>
          <cell r="L2277">
            <v>2000</v>
          </cell>
          <cell r="M2277">
            <v>2000</v>
          </cell>
          <cell r="N2277">
            <v>2000</v>
          </cell>
          <cell r="O2277">
            <v>2000</v>
          </cell>
          <cell r="P2277">
            <v>2000</v>
          </cell>
          <cell r="Q2277">
            <v>2000</v>
          </cell>
        </row>
        <row r="2278">
          <cell r="B2278" t="str">
            <v>30913072701</v>
          </cell>
          <cell r="C2278" t="str">
            <v>30913</v>
          </cell>
          <cell r="D2278">
            <v>2701</v>
          </cell>
          <cell r="E2278">
            <v>144000</v>
          </cell>
          <cell r="F2278">
            <v>12000</v>
          </cell>
          <cell r="G2278">
            <v>12000</v>
          </cell>
          <cell r="H2278">
            <v>12000</v>
          </cell>
          <cell r="I2278">
            <v>12000</v>
          </cell>
          <cell r="J2278">
            <v>12000</v>
          </cell>
          <cell r="K2278">
            <v>12000</v>
          </cell>
          <cell r="L2278">
            <v>12000</v>
          </cell>
          <cell r="M2278">
            <v>12000</v>
          </cell>
          <cell r="N2278">
            <v>12000</v>
          </cell>
          <cell r="O2278">
            <v>12000</v>
          </cell>
          <cell r="P2278">
            <v>12000</v>
          </cell>
          <cell r="Q2278">
            <v>12000</v>
          </cell>
        </row>
        <row r="2279">
          <cell r="B2279" t="str">
            <v>30913072705</v>
          </cell>
          <cell r="C2279" t="str">
            <v>30913</v>
          </cell>
          <cell r="D2279">
            <v>2705</v>
          </cell>
          <cell r="E2279">
            <v>8400</v>
          </cell>
          <cell r="F2279">
            <v>700</v>
          </cell>
          <cell r="G2279">
            <v>700</v>
          </cell>
          <cell r="H2279">
            <v>700</v>
          </cell>
          <cell r="I2279">
            <v>700</v>
          </cell>
          <cell r="J2279">
            <v>700</v>
          </cell>
          <cell r="K2279">
            <v>700</v>
          </cell>
          <cell r="L2279">
            <v>700</v>
          </cell>
          <cell r="M2279">
            <v>700</v>
          </cell>
          <cell r="N2279">
            <v>700</v>
          </cell>
          <cell r="O2279">
            <v>700</v>
          </cell>
          <cell r="P2279">
            <v>700</v>
          </cell>
          <cell r="Q2279">
            <v>700</v>
          </cell>
        </row>
        <row r="2280">
          <cell r="B2280" t="str">
            <v>30913072900</v>
          </cell>
          <cell r="C2280" t="str">
            <v>30913</v>
          </cell>
          <cell r="D2280">
            <v>2900</v>
          </cell>
          <cell r="E2280">
            <v>28800</v>
          </cell>
          <cell r="F2280">
            <v>2400</v>
          </cell>
          <cell r="G2280">
            <v>2400</v>
          </cell>
          <cell r="H2280">
            <v>2400</v>
          </cell>
          <cell r="I2280">
            <v>2400</v>
          </cell>
          <cell r="J2280">
            <v>2400</v>
          </cell>
          <cell r="K2280">
            <v>2400</v>
          </cell>
          <cell r="L2280">
            <v>2400</v>
          </cell>
          <cell r="M2280">
            <v>2400</v>
          </cell>
          <cell r="N2280">
            <v>2400</v>
          </cell>
          <cell r="O2280">
            <v>2400</v>
          </cell>
          <cell r="P2280">
            <v>2400</v>
          </cell>
          <cell r="Q2280">
            <v>2400</v>
          </cell>
        </row>
        <row r="2281">
          <cell r="B2281" t="str">
            <v>30913072907</v>
          </cell>
          <cell r="C2281" t="str">
            <v>30913</v>
          </cell>
          <cell r="D2281">
            <v>2907</v>
          </cell>
          <cell r="E2281">
            <v>84000</v>
          </cell>
          <cell r="F2281">
            <v>7000</v>
          </cell>
          <cell r="G2281">
            <v>7000</v>
          </cell>
          <cell r="H2281">
            <v>7000</v>
          </cell>
          <cell r="I2281">
            <v>7000</v>
          </cell>
          <cell r="J2281">
            <v>7000</v>
          </cell>
          <cell r="K2281">
            <v>7000</v>
          </cell>
          <cell r="L2281">
            <v>7000</v>
          </cell>
          <cell r="M2281">
            <v>7000</v>
          </cell>
          <cell r="N2281">
            <v>7000</v>
          </cell>
          <cell r="O2281">
            <v>7000</v>
          </cell>
          <cell r="P2281">
            <v>7000</v>
          </cell>
          <cell r="Q2281">
            <v>7000</v>
          </cell>
        </row>
        <row r="2282">
          <cell r="B2282" t="str">
            <v>30913072908</v>
          </cell>
          <cell r="C2282" t="str">
            <v>30913</v>
          </cell>
          <cell r="D2282">
            <v>2908</v>
          </cell>
          <cell r="E2282">
            <v>18900</v>
          </cell>
          <cell r="F2282">
            <v>1575</v>
          </cell>
          <cell r="G2282">
            <v>1575</v>
          </cell>
          <cell r="H2282">
            <v>1575</v>
          </cell>
          <cell r="I2282">
            <v>1575</v>
          </cell>
          <cell r="J2282">
            <v>1575</v>
          </cell>
          <cell r="K2282">
            <v>1575</v>
          </cell>
          <cell r="L2282">
            <v>1575</v>
          </cell>
          <cell r="M2282">
            <v>1575</v>
          </cell>
          <cell r="N2282">
            <v>1575</v>
          </cell>
          <cell r="O2282">
            <v>1575</v>
          </cell>
          <cell r="P2282">
            <v>1575</v>
          </cell>
          <cell r="Q2282">
            <v>1575</v>
          </cell>
        </row>
        <row r="2283">
          <cell r="B2283" t="str">
            <v>30913073101</v>
          </cell>
          <cell r="C2283" t="str">
            <v>30913</v>
          </cell>
          <cell r="D2283">
            <v>3101</v>
          </cell>
          <cell r="E2283">
            <v>12000</v>
          </cell>
          <cell r="F2283">
            <v>1000</v>
          </cell>
          <cell r="G2283">
            <v>1000</v>
          </cell>
          <cell r="H2283">
            <v>1000</v>
          </cell>
          <cell r="I2283">
            <v>1000</v>
          </cell>
          <cell r="J2283">
            <v>1000</v>
          </cell>
          <cell r="K2283">
            <v>1000</v>
          </cell>
          <cell r="L2283">
            <v>1000</v>
          </cell>
          <cell r="M2283">
            <v>1000</v>
          </cell>
          <cell r="N2283">
            <v>1000</v>
          </cell>
          <cell r="O2283">
            <v>1000</v>
          </cell>
          <cell r="P2283">
            <v>1000</v>
          </cell>
          <cell r="Q2283">
            <v>1000</v>
          </cell>
        </row>
        <row r="2284">
          <cell r="B2284" t="str">
            <v>30913073103</v>
          </cell>
          <cell r="C2284" t="str">
            <v>30913</v>
          </cell>
          <cell r="D2284">
            <v>3103</v>
          </cell>
          <cell r="E2284">
            <v>18000</v>
          </cell>
          <cell r="F2284">
            <v>1500</v>
          </cell>
          <cell r="G2284">
            <v>1500</v>
          </cell>
          <cell r="H2284">
            <v>1500</v>
          </cell>
          <cell r="I2284">
            <v>1500</v>
          </cell>
          <cell r="J2284">
            <v>1500</v>
          </cell>
          <cell r="K2284">
            <v>1500</v>
          </cell>
          <cell r="L2284">
            <v>1500</v>
          </cell>
          <cell r="M2284">
            <v>1500</v>
          </cell>
          <cell r="N2284">
            <v>1500</v>
          </cell>
          <cell r="O2284">
            <v>1500</v>
          </cell>
          <cell r="P2284">
            <v>1500</v>
          </cell>
          <cell r="Q2284">
            <v>1500</v>
          </cell>
        </row>
        <row r="2285">
          <cell r="B2285" t="str">
            <v>30913073302</v>
          </cell>
          <cell r="C2285" t="str">
            <v>30913</v>
          </cell>
          <cell r="D2285">
            <v>3302</v>
          </cell>
          <cell r="E2285">
            <v>261700</v>
          </cell>
          <cell r="F2285">
            <v>21808</v>
          </cell>
          <cell r="G2285">
            <v>21808</v>
          </cell>
          <cell r="H2285">
            <v>21808</v>
          </cell>
          <cell r="I2285">
            <v>21808</v>
          </cell>
          <cell r="J2285">
            <v>21808</v>
          </cell>
          <cell r="K2285">
            <v>21808</v>
          </cell>
          <cell r="L2285">
            <v>21808</v>
          </cell>
          <cell r="M2285">
            <v>21808</v>
          </cell>
          <cell r="N2285">
            <v>21808</v>
          </cell>
          <cell r="O2285">
            <v>21808</v>
          </cell>
          <cell r="P2285">
            <v>21808</v>
          </cell>
          <cell r="Q2285">
            <v>21812</v>
          </cell>
        </row>
        <row r="2286">
          <cell r="B2286" t="str">
            <v>30913073303</v>
          </cell>
          <cell r="C2286" t="str">
            <v>30913</v>
          </cell>
          <cell r="D2286">
            <v>3303</v>
          </cell>
          <cell r="E2286">
            <v>8400</v>
          </cell>
          <cell r="F2286">
            <v>700</v>
          </cell>
          <cell r="G2286">
            <v>700</v>
          </cell>
          <cell r="H2286">
            <v>700</v>
          </cell>
          <cell r="I2286">
            <v>700</v>
          </cell>
          <cell r="J2286">
            <v>700</v>
          </cell>
          <cell r="K2286">
            <v>700</v>
          </cell>
          <cell r="L2286">
            <v>700</v>
          </cell>
          <cell r="M2286">
            <v>700</v>
          </cell>
          <cell r="N2286">
            <v>700</v>
          </cell>
          <cell r="O2286">
            <v>700</v>
          </cell>
          <cell r="P2286">
            <v>700</v>
          </cell>
          <cell r="Q2286">
            <v>700</v>
          </cell>
        </row>
        <row r="2287">
          <cell r="B2287" t="str">
            <v>30914061302</v>
          </cell>
          <cell r="C2287" t="str">
            <v>30914</v>
          </cell>
          <cell r="D2287">
            <v>1302</v>
          </cell>
          <cell r="E2287">
            <v>40000</v>
          </cell>
          <cell r="F2287">
            <v>3333</v>
          </cell>
          <cell r="G2287">
            <v>3333</v>
          </cell>
          <cell r="H2287">
            <v>3333</v>
          </cell>
          <cell r="I2287">
            <v>3333</v>
          </cell>
          <cell r="J2287">
            <v>3333</v>
          </cell>
          <cell r="K2287">
            <v>3333</v>
          </cell>
          <cell r="L2287">
            <v>3333</v>
          </cell>
          <cell r="M2287">
            <v>3333</v>
          </cell>
          <cell r="N2287">
            <v>3333</v>
          </cell>
          <cell r="O2287">
            <v>3333</v>
          </cell>
          <cell r="P2287">
            <v>3333</v>
          </cell>
          <cell r="Q2287">
            <v>3337</v>
          </cell>
        </row>
        <row r="2288">
          <cell r="B2288" t="str">
            <v>30914062202</v>
          </cell>
          <cell r="C2288" t="str">
            <v>30914</v>
          </cell>
          <cell r="D2288">
            <v>2202</v>
          </cell>
          <cell r="E2288">
            <v>33800</v>
          </cell>
          <cell r="F2288">
            <v>2816</v>
          </cell>
          <cell r="G2288">
            <v>2816</v>
          </cell>
          <cell r="H2288">
            <v>2816</v>
          </cell>
          <cell r="I2288">
            <v>2816</v>
          </cell>
          <cell r="J2288">
            <v>2816</v>
          </cell>
          <cell r="K2288">
            <v>2816</v>
          </cell>
          <cell r="L2288">
            <v>2816</v>
          </cell>
          <cell r="M2288">
            <v>2816</v>
          </cell>
          <cell r="N2288">
            <v>2816</v>
          </cell>
          <cell r="O2288">
            <v>2816</v>
          </cell>
          <cell r="P2288">
            <v>2816</v>
          </cell>
          <cell r="Q2288">
            <v>2824</v>
          </cell>
        </row>
        <row r="2289">
          <cell r="B2289" t="str">
            <v>30914062207</v>
          </cell>
          <cell r="C2289" t="str">
            <v>30914</v>
          </cell>
          <cell r="D2289">
            <v>2207</v>
          </cell>
          <cell r="E2289">
            <v>48000</v>
          </cell>
          <cell r="F2289">
            <v>4000</v>
          </cell>
          <cell r="G2289">
            <v>4000</v>
          </cell>
          <cell r="H2289">
            <v>4000</v>
          </cell>
          <cell r="I2289">
            <v>4000</v>
          </cell>
          <cell r="J2289">
            <v>4000</v>
          </cell>
          <cell r="K2289">
            <v>4000</v>
          </cell>
          <cell r="L2289">
            <v>4000</v>
          </cell>
          <cell r="M2289">
            <v>4000</v>
          </cell>
          <cell r="N2289">
            <v>4000</v>
          </cell>
          <cell r="O2289">
            <v>4000</v>
          </cell>
          <cell r="P2289">
            <v>4000</v>
          </cell>
          <cell r="Q2289">
            <v>4000</v>
          </cell>
        </row>
        <row r="2290">
          <cell r="B2290" t="str">
            <v>30914062701</v>
          </cell>
          <cell r="C2290" t="str">
            <v>30914</v>
          </cell>
          <cell r="D2290">
            <v>2701</v>
          </cell>
          <cell r="E2290">
            <v>36000</v>
          </cell>
          <cell r="F2290">
            <v>3000</v>
          </cell>
          <cell r="G2290">
            <v>3000</v>
          </cell>
          <cell r="H2290">
            <v>3000</v>
          </cell>
          <cell r="I2290">
            <v>3000</v>
          </cell>
          <cell r="J2290">
            <v>3000</v>
          </cell>
          <cell r="K2290">
            <v>3000</v>
          </cell>
          <cell r="L2290">
            <v>3000</v>
          </cell>
          <cell r="M2290">
            <v>3000</v>
          </cell>
          <cell r="N2290">
            <v>3000</v>
          </cell>
          <cell r="O2290">
            <v>3000</v>
          </cell>
          <cell r="P2290">
            <v>3000</v>
          </cell>
          <cell r="Q2290">
            <v>3000</v>
          </cell>
        </row>
        <row r="2291">
          <cell r="B2291" t="str">
            <v>30914062702</v>
          </cell>
          <cell r="C2291" t="str">
            <v>30914</v>
          </cell>
          <cell r="D2291">
            <v>2702</v>
          </cell>
          <cell r="E2291">
            <v>17400</v>
          </cell>
          <cell r="F2291">
            <v>1450</v>
          </cell>
          <cell r="G2291">
            <v>1450</v>
          </cell>
          <cell r="H2291">
            <v>1450</v>
          </cell>
          <cell r="I2291">
            <v>1450</v>
          </cell>
          <cell r="J2291">
            <v>1450</v>
          </cell>
          <cell r="K2291">
            <v>1450</v>
          </cell>
          <cell r="L2291">
            <v>1450</v>
          </cell>
          <cell r="M2291">
            <v>1450</v>
          </cell>
          <cell r="N2291">
            <v>1450</v>
          </cell>
          <cell r="O2291">
            <v>1450</v>
          </cell>
          <cell r="P2291">
            <v>1450</v>
          </cell>
          <cell r="Q2291">
            <v>1450</v>
          </cell>
        </row>
        <row r="2292">
          <cell r="B2292" t="str">
            <v>30914062705</v>
          </cell>
          <cell r="C2292" t="str">
            <v>30914</v>
          </cell>
          <cell r="D2292">
            <v>2705</v>
          </cell>
          <cell r="E2292">
            <v>3600</v>
          </cell>
          <cell r="F2292">
            <v>300</v>
          </cell>
          <cell r="G2292">
            <v>300</v>
          </cell>
          <cell r="H2292">
            <v>300</v>
          </cell>
          <cell r="I2292">
            <v>300</v>
          </cell>
          <cell r="J2292">
            <v>300</v>
          </cell>
          <cell r="K2292">
            <v>300</v>
          </cell>
          <cell r="L2292">
            <v>300</v>
          </cell>
          <cell r="M2292">
            <v>300</v>
          </cell>
          <cell r="N2292">
            <v>300</v>
          </cell>
          <cell r="O2292">
            <v>300</v>
          </cell>
          <cell r="P2292">
            <v>300</v>
          </cell>
          <cell r="Q2292">
            <v>300</v>
          </cell>
        </row>
        <row r="2293">
          <cell r="B2293" t="str">
            <v>30914062900</v>
          </cell>
          <cell r="C2293" t="str">
            <v>30914</v>
          </cell>
          <cell r="D2293">
            <v>2900</v>
          </cell>
          <cell r="E2293">
            <v>42000</v>
          </cell>
          <cell r="F2293">
            <v>3500</v>
          </cell>
          <cell r="G2293">
            <v>3500</v>
          </cell>
          <cell r="H2293">
            <v>3500</v>
          </cell>
          <cell r="I2293">
            <v>3500</v>
          </cell>
          <cell r="J2293">
            <v>3500</v>
          </cell>
          <cell r="K2293">
            <v>3500</v>
          </cell>
          <cell r="L2293">
            <v>3500</v>
          </cell>
          <cell r="M2293">
            <v>3500</v>
          </cell>
          <cell r="N2293">
            <v>3500</v>
          </cell>
          <cell r="O2293">
            <v>3500</v>
          </cell>
          <cell r="P2293">
            <v>3500</v>
          </cell>
          <cell r="Q2293">
            <v>3500</v>
          </cell>
        </row>
        <row r="2294">
          <cell r="B2294" t="str">
            <v>30914062907</v>
          </cell>
          <cell r="C2294" t="str">
            <v>30914</v>
          </cell>
          <cell r="D2294">
            <v>2907</v>
          </cell>
          <cell r="E2294">
            <v>60000</v>
          </cell>
          <cell r="F2294">
            <v>5000</v>
          </cell>
          <cell r="G2294">
            <v>5000</v>
          </cell>
          <cell r="H2294">
            <v>5000</v>
          </cell>
          <cell r="I2294">
            <v>5000</v>
          </cell>
          <cell r="J2294">
            <v>5000</v>
          </cell>
          <cell r="K2294">
            <v>5000</v>
          </cell>
          <cell r="L2294">
            <v>5000</v>
          </cell>
          <cell r="M2294">
            <v>5000</v>
          </cell>
          <cell r="N2294">
            <v>5000</v>
          </cell>
          <cell r="O2294">
            <v>5000</v>
          </cell>
          <cell r="P2294">
            <v>5000</v>
          </cell>
          <cell r="Q2294">
            <v>5000</v>
          </cell>
        </row>
        <row r="2295">
          <cell r="B2295" t="str">
            <v>30914062908</v>
          </cell>
          <cell r="C2295" t="str">
            <v>30914</v>
          </cell>
          <cell r="D2295">
            <v>2908</v>
          </cell>
          <cell r="E2295">
            <v>36000</v>
          </cell>
          <cell r="F2295">
            <v>3000</v>
          </cell>
          <cell r="G2295">
            <v>3000</v>
          </cell>
          <cell r="H2295">
            <v>3000</v>
          </cell>
          <cell r="I2295">
            <v>3000</v>
          </cell>
          <cell r="J2295">
            <v>3000</v>
          </cell>
          <cell r="K2295">
            <v>3000</v>
          </cell>
          <cell r="L2295">
            <v>3000</v>
          </cell>
          <cell r="M2295">
            <v>3000</v>
          </cell>
          <cell r="N2295">
            <v>3000</v>
          </cell>
          <cell r="O2295">
            <v>3000</v>
          </cell>
          <cell r="P2295">
            <v>3000</v>
          </cell>
          <cell r="Q2295">
            <v>3000</v>
          </cell>
        </row>
        <row r="2296">
          <cell r="B2296" t="str">
            <v>30914063101</v>
          </cell>
          <cell r="C2296" t="str">
            <v>30914</v>
          </cell>
          <cell r="D2296">
            <v>3101</v>
          </cell>
          <cell r="E2296">
            <v>8400</v>
          </cell>
          <cell r="F2296">
            <v>700</v>
          </cell>
          <cell r="G2296">
            <v>700</v>
          </cell>
          <cell r="H2296">
            <v>700</v>
          </cell>
          <cell r="I2296">
            <v>700</v>
          </cell>
          <cell r="J2296">
            <v>700</v>
          </cell>
          <cell r="K2296">
            <v>700</v>
          </cell>
          <cell r="L2296">
            <v>700</v>
          </cell>
          <cell r="M2296">
            <v>700</v>
          </cell>
          <cell r="N2296">
            <v>700</v>
          </cell>
          <cell r="O2296">
            <v>700</v>
          </cell>
          <cell r="P2296">
            <v>700</v>
          </cell>
          <cell r="Q2296">
            <v>700</v>
          </cell>
        </row>
        <row r="2297">
          <cell r="B2297" t="str">
            <v>30914063103</v>
          </cell>
          <cell r="C2297" t="str">
            <v>30914</v>
          </cell>
          <cell r="D2297">
            <v>3103</v>
          </cell>
          <cell r="E2297">
            <v>8400</v>
          </cell>
          <cell r="F2297">
            <v>700</v>
          </cell>
          <cell r="G2297">
            <v>700</v>
          </cell>
          <cell r="H2297">
            <v>700</v>
          </cell>
          <cell r="I2297">
            <v>700</v>
          </cell>
          <cell r="J2297">
            <v>700</v>
          </cell>
          <cell r="K2297">
            <v>700</v>
          </cell>
          <cell r="L2297">
            <v>700</v>
          </cell>
          <cell r="M2297">
            <v>700</v>
          </cell>
          <cell r="N2297">
            <v>700</v>
          </cell>
          <cell r="O2297">
            <v>700</v>
          </cell>
          <cell r="P2297">
            <v>700</v>
          </cell>
          <cell r="Q2297">
            <v>700</v>
          </cell>
        </row>
        <row r="2298">
          <cell r="B2298" t="str">
            <v>30914063302</v>
          </cell>
          <cell r="C2298" t="str">
            <v>30914</v>
          </cell>
          <cell r="D2298">
            <v>3302</v>
          </cell>
          <cell r="E2298">
            <v>100700</v>
          </cell>
          <cell r="F2298">
            <v>8391</v>
          </cell>
          <cell r="G2298">
            <v>8391</v>
          </cell>
          <cell r="H2298">
            <v>8391</v>
          </cell>
          <cell r="I2298">
            <v>8391</v>
          </cell>
          <cell r="J2298">
            <v>8391</v>
          </cell>
          <cell r="K2298">
            <v>8391</v>
          </cell>
          <cell r="L2298">
            <v>8391</v>
          </cell>
          <cell r="M2298">
            <v>8391</v>
          </cell>
          <cell r="N2298">
            <v>8391</v>
          </cell>
          <cell r="O2298">
            <v>8391</v>
          </cell>
          <cell r="P2298">
            <v>8391</v>
          </cell>
          <cell r="Q2298">
            <v>8399</v>
          </cell>
        </row>
        <row r="2299">
          <cell r="B2299" t="str">
            <v>30914063303</v>
          </cell>
          <cell r="C2299" t="str">
            <v>30914</v>
          </cell>
          <cell r="D2299">
            <v>3303</v>
          </cell>
          <cell r="E2299">
            <v>3600</v>
          </cell>
          <cell r="F2299">
            <v>300</v>
          </cell>
          <cell r="G2299">
            <v>300</v>
          </cell>
          <cell r="H2299">
            <v>300</v>
          </cell>
          <cell r="I2299">
            <v>300</v>
          </cell>
          <cell r="J2299">
            <v>300</v>
          </cell>
          <cell r="K2299">
            <v>300</v>
          </cell>
          <cell r="L2299">
            <v>300</v>
          </cell>
          <cell r="M2299">
            <v>300</v>
          </cell>
          <cell r="N2299">
            <v>300</v>
          </cell>
          <cell r="O2299">
            <v>300</v>
          </cell>
          <cell r="P2299">
            <v>300</v>
          </cell>
          <cell r="Q2299">
            <v>300</v>
          </cell>
        </row>
        <row r="2300">
          <cell r="B2300" t="str">
            <v>30915062103</v>
          </cell>
          <cell r="C2300" t="str">
            <v>30915</v>
          </cell>
          <cell r="D2300">
            <v>2103</v>
          </cell>
          <cell r="E2300">
            <v>38400</v>
          </cell>
          <cell r="F2300">
            <v>3200</v>
          </cell>
          <cell r="G2300">
            <v>3200</v>
          </cell>
          <cell r="H2300">
            <v>3200</v>
          </cell>
          <cell r="I2300">
            <v>3200</v>
          </cell>
          <cell r="J2300">
            <v>3200</v>
          </cell>
          <cell r="K2300">
            <v>3200</v>
          </cell>
          <cell r="L2300">
            <v>3200</v>
          </cell>
          <cell r="M2300">
            <v>3200</v>
          </cell>
          <cell r="N2300">
            <v>3200</v>
          </cell>
          <cell r="O2300">
            <v>3200</v>
          </cell>
          <cell r="P2300">
            <v>3200</v>
          </cell>
          <cell r="Q2300">
            <v>3200</v>
          </cell>
        </row>
        <row r="2301">
          <cell r="B2301" t="str">
            <v>30915062202</v>
          </cell>
          <cell r="C2301" t="str">
            <v>30915</v>
          </cell>
          <cell r="D2301">
            <v>2202</v>
          </cell>
          <cell r="E2301">
            <v>118500</v>
          </cell>
          <cell r="F2301">
            <v>9875</v>
          </cell>
          <cell r="G2301">
            <v>9875</v>
          </cell>
          <cell r="H2301">
            <v>9875</v>
          </cell>
          <cell r="I2301">
            <v>9875</v>
          </cell>
          <cell r="J2301">
            <v>9875</v>
          </cell>
          <cell r="K2301">
            <v>9875</v>
          </cell>
          <cell r="L2301">
            <v>9875</v>
          </cell>
          <cell r="M2301">
            <v>9875</v>
          </cell>
          <cell r="N2301">
            <v>9875</v>
          </cell>
          <cell r="O2301">
            <v>9875</v>
          </cell>
          <cell r="P2301">
            <v>9875</v>
          </cell>
          <cell r="Q2301">
            <v>9875</v>
          </cell>
        </row>
        <row r="2302">
          <cell r="B2302" t="str">
            <v>30915062207</v>
          </cell>
          <cell r="C2302" t="str">
            <v>30915</v>
          </cell>
          <cell r="D2302">
            <v>2207</v>
          </cell>
          <cell r="E2302">
            <v>24000</v>
          </cell>
          <cell r="F2302">
            <v>2000</v>
          </cell>
          <cell r="G2302">
            <v>2000</v>
          </cell>
          <cell r="H2302">
            <v>2000</v>
          </cell>
          <cell r="I2302">
            <v>2000</v>
          </cell>
          <cell r="J2302">
            <v>2000</v>
          </cell>
          <cell r="K2302">
            <v>2000</v>
          </cell>
          <cell r="L2302">
            <v>2000</v>
          </cell>
          <cell r="M2302">
            <v>2000</v>
          </cell>
          <cell r="N2302">
            <v>2000</v>
          </cell>
          <cell r="O2302">
            <v>2000</v>
          </cell>
          <cell r="P2302">
            <v>2000</v>
          </cell>
          <cell r="Q2302">
            <v>2000</v>
          </cell>
        </row>
        <row r="2303">
          <cell r="B2303" t="str">
            <v>30915062208</v>
          </cell>
          <cell r="C2303" t="str">
            <v>30915</v>
          </cell>
          <cell r="D2303">
            <v>2208</v>
          </cell>
          <cell r="E2303">
            <v>2800</v>
          </cell>
          <cell r="F2303">
            <v>233</v>
          </cell>
          <cell r="G2303">
            <v>233</v>
          </cell>
          <cell r="H2303">
            <v>233</v>
          </cell>
          <cell r="I2303">
            <v>233</v>
          </cell>
          <cell r="J2303">
            <v>233</v>
          </cell>
          <cell r="K2303">
            <v>233</v>
          </cell>
          <cell r="L2303">
            <v>233</v>
          </cell>
          <cell r="M2303">
            <v>233</v>
          </cell>
          <cell r="N2303">
            <v>233</v>
          </cell>
          <cell r="O2303">
            <v>233</v>
          </cell>
          <cell r="P2303">
            <v>233</v>
          </cell>
          <cell r="Q2303">
            <v>237</v>
          </cell>
        </row>
        <row r="2304">
          <cell r="B2304" t="str">
            <v>30915062701</v>
          </cell>
          <cell r="C2304" t="str">
            <v>30915</v>
          </cell>
          <cell r="D2304">
            <v>2701</v>
          </cell>
          <cell r="E2304">
            <v>96000</v>
          </cell>
          <cell r="F2304">
            <v>8000</v>
          </cell>
          <cell r="G2304">
            <v>8000</v>
          </cell>
          <cell r="H2304">
            <v>8000</v>
          </cell>
          <cell r="I2304">
            <v>8000</v>
          </cell>
          <cell r="J2304">
            <v>8000</v>
          </cell>
          <cell r="K2304">
            <v>8000</v>
          </cell>
          <cell r="L2304">
            <v>8000</v>
          </cell>
          <cell r="M2304">
            <v>8000</v>
          </cell>
          <cell r="N2304">
            <v>8000</v>
          </cell>
          <cell r="O2304">
            <v>8000</v>
          </cell>
          <cell r="P2304">
            <v>8000</v>
          </cell>
          <cell r="Q2304">
            <v>8000</v>
          </cell>
        </row>
        <row r="2305">
          <cell r="B2305" t="str">
            <v>30915062705</v>
          </cell>
          <cell r="C2305" t="str">
            <v>30915</v>
          </cell>
          <cell r="D2305">
            <v>2705</v>
          </cell>
          <cell r="E2305">
            <v>8400</v>
          </cell>
          <cell r="F2305">
            <v>700</v>
          </cell>
          <cell r="G2305">
            <v>700</v>
          </cell>
          <cell r="H2305">
            <v>700</v>
          </cell>
          <cell r="I2305">
            <v>700</v>
          </cell>
          <cell r="J2305">
            <v>700</v>
          </cell>
          <cell r="K2305">
            <v>700</v>
          </cell>
          <cell r="L2305">
            <v>700</v>
          </cell>
          <cell r="M2305">
            <v>700</v>
          </cell>
          <cell r="N2305">
            <v>700</v>
          </cell>
          <cell r="O2305">
            <v>700</v>
          </cell>
          <cell r="P2305">
            <v>700</v>
          </cell>
          <cell r="Q2305">
            <v>700</v>
          </cell>
        </row>
        <row r="2306">
          <cell r="B2306" t="str">
            <v>30915062900</v>
          </cell>
          <cell r="C2306" t="str">
            <v>30915</v>
          </cell>
          <cell r="D2306">
            <v>2900</v>
          </cell>
          <cell r="E2306">
            <v>12000</v>
          </cell>
          <cell r="F2306">
            <v>1000</v>
          </cell>
          <cell r="G2306">
            <v>1000</v>
          </cell>
          <cell r="H2306">
            <v>1000</v>
          </cell>
          <cell r="I2306">
            <v>1000</v>
          </cell>
          <cell r="J2306">
            <v>1000</v>
          </cell>
          <cell r="K2306">
            <v>1000</v>
          </cell>
          <cell r="L2306">
            <v>1000</v>
          </cell>
          <cell r="M2306">
            <v>1000</v>
          </cell>
          <cell r="N2306">
            <v>1000</v>
          </cell>
          <cell r="O2306">
            <v>1000</v>
          </cell>
          <cell r="P2306">
            <v>1000</v>
          </cell>
          <cell r="Q2306">
            <v>1000</v>
          </cell>
        </row>
        <row r="2307">
          <cell r="B2307" t="str">
            <v>30915062907</v>
          </cell>
          <cell r="C2307" t="str">
            <v>30915</v>
          </cell>
          <cell r="D2307">
            <v>2907</v>
          </cell>
          <cell r="E2307">
            <v>24000</v>
          </cell>
          <cell r="F2307">
            <v>2000</v>
          </cell>
          <cell r="G2307">
            <v>2000</v>
          </cell>
          <cell r="H2307">
            <v>2000</v>
          </cell>
          <cell r="I2307">
            <v>2000</v>
          </cell>
          <cell r="J2307">
            <v>2000</v>
          </cell>
          <cell r="K2307">
            <v>2000</v>
          </cell>
          <cell r="L2307">
            <v>2000</v>
          </cell>
          <cell r="M2307">
            <v>2000</v>
          </cell>
          <cell r="N2307">
            <v>2000</v>
          </cell>
          <cell r="O2307">
            <v>2000</v>
          </cell>
          <cell r="P2307">
            <v>2000</v>
          </cell>
          <cell r="Q2307">
            <v>2000</v>
          </cell>
        </row>
        <row r="2308">
          <cell r="B2308" t="str">
            <v>30915062908</v>
          </cell>
          <cell r="C2308" t="str">
            <v>30915</v>
          </cell>
          <cell r="D2308">
            <v>2908</v>
          </cell>
          <cell r="E2308">
            <v>18900</v>
          </cell>
          <cell r="F2308">
            <v>1575</v>
          </cell>
          <cell r="G2308">
            <v>1575</v>
          </cell>
          <cell r="H2308">
            <v>1575</v>
          </cell>
          <cell r="I2308">
            <v>1575</v>
          </cell>
          <cell r="J2308">
            <v>1575</v>
          </cell>
          <cell r="K2308">
            <v>1575</v>
          </cell>
          <cell r="L2308">
            <v>1575</v>
          </cell>
          <cell r="M2308">
            <v>1575</v>
          </cell>
          <cell r="N2308">
            <v>1575</v>
          </cell>
          <cell r="O2308">
            <v>1575</v>
          </cell>
          <cell r="P2308">
            <v>1575</v>
          </cell>
          <cell r="Q2308">
            <v>1575</v>
          </cell>
        </row>
        <row r="2309">
          <cell r="B2309" t="str">
            <v>30915063101</v>
          </cell>
          <cell r="C2309" t="str">
            <v>30915</v>
          </cell>
          <cell r="D2309">
            <v>3101</v>
          </cell>
          <cell r="E2309">
            <v>12000</v>
          </cell>
          <cell r="F2309">
            <v>1000</v>
          </cell>
          <cell r="G2309">
            <v>1000</v>
          </cell>
          <cell r="H2309">
            <v>1000</v>
          </cell>
          <cell r="I2309">
            <v>1000</v>
          </cell>
          <cell r="J2309">
            <v>1000</v>
          </cell>
          <cell r="K2309">
            <v>1000</v>
          </cell>
          <cell r="L2309">
            <v>1000</v>
          </cell>
          <cell r="M2309">
            <v>1000</v>
          </cell>
          <cell r="N2309">
            <v>1000</v>
          </cell>
          <cell r="O2309">
            <v>1000</v>
          </cell>
          <cell r="P2309">
            <v>1000</v>
          </cell>
          <cell r="Q2309">
            <v>1000</v>
          </cell>
        </row>
        <row r="2310">
          <cell r="B2310" t="str">
            <v>30915063103</v>
          </cell>
          <cell r="C2310" t="str">
            <v>30915</v>
          </cell>
          <cell r="D2310">
            <v>3103</v>
          </cell>
          <cell r="E2310">
            <v>14400</v>
          </cell>
          <cell r="F2310">
            <v>1200</v>
          </cell>
          <cell r="G2310">
            <v>1200</v>
          </cell>
          <cell r="H2310">
            <v>1200</v>
          </cell>
          <cell r="I2310">
            <v>1200</v>
          </cell>
          <cell r="J2310">
            <v>1200</v>
          </cell>
          <cell r="K2310">
            <v>1200</v>
          </cell>
          <cell r="L2310">
            <v>1200</v>
          </cell>
          <cell r="M2310">
            <v>1200</v>
          </cell>
          <cell r="N2310">
            <v>1200</v>
          </cell>
          <cell r="O2310">
            <v>1200</v>
          </cell>
          <cell r="P2310">
            <v>1200</v>
          </cell>
          <cell r="Q2310">
            <v>1200</v>
          </cell>
        </row>
        <row r="2311">
          <cell r="B2311" t="str">
            <v>30915063302</v>
          </cell>
          <cell r="C2311" t="str">
            <v>30915</v>
          </cell>
          <cell r="D2311">
            <v>3302</v>
          </cell>
          <cell r="E2311">
            <v>108000</v>
          </cell>
          <cell r="F2311">
            <v>9000</v>
          </cell>
          <cell r="G2311">
            <v>9000</v>
          </cell>
          <cell r="H2311">
            <v>9000</v>
          </cell>
          <cell r="I2311">
            <v>9000</v>
          </cell>
          <cell r="J2311">
            <v>9000</v>
          </cell>
          <cell r="K2311">
            <v>9000</v>
          </cell>
          <cell r="L2311">
            <v>9000</v>
          </cell>
          <cell r="M2311">
            <v>9000</v>
          </cell>
          <cell r="N2311">
            <v>9000</v>
          </cell>
          <cell r="O2311">
            <v>9000</v>
          </cell>
          <cell r="P2311">
            <v>9000</v>
          </cell>
          <cell r="Q2311">
            <v>9000</v>
          </cell>
        </row>
        <row r="2312">
          <cell r="B2312" t="str">
            <v>30915063303</v>
          </cell>
          <cell r="C2312" t="str">
            <v>30915</v>
          </cell>
          <cell r="D2312">
            <v>3303</v>
          </cell>
          <cell r="E2312">
            <v>6000</v>
          </cell>
          <cell r="F2312">
            <v>500</v>
          </cell>
          <cell r="G2312">
            <v>500</v>
          </cell>
          <cell r="H2312">
            <v>500</v>
          </cell>
          <cell r="I2312">
            <v>500</v>
          </cell>
          <cell r="J2312">
            <v>500</v>
          </cell>
          <cell r="K2312">
            <v>500</v>
          </cell>
          <cell r="L2312">
            <v>500</v>
          </cell>
          <cell r="M2312">
            <v>500</v>
          </cell>
          <cell r="N2312">
            <v>500</v>
          </cell>
          <cell r="O2312">
            <v>500</v>
          </cell>
          <cell r="P2312">
            <v>500</v>
          </cell>
          <cell r="Q2312">
            <v>500</v>
          </cell>
        </row>
        <row r="2313">
          <cell r="B2313" t="str">
            <v>30916061302</v>
          </cell>
          <cell r="C2313" t="str">
            <v>30916</v>
          </cell>
          <cell r="D2313">
            <v>1302</v>
          </cell>
          <cell r="E2313">
            <v>480000</v>
          </cell>
          <cell r="F2313">
            <v>40000</v>
          </cell>
          <cell r="G2313">
            <v>40000</v>
          </cell>
          <cell r="H2313">
            <v>40000</v>
          </cell>
          <cell r="I2313">
            <v>40000</v>
          </cell>
          <cell r="J2313">
            <v>40000</v>
          </cell>
          <cell r="K2313">
            <v>40000</v>
          </cell>
          <cell r="L2313">
            <v>40000</v>
          </cell>
          <cell r="M2313">
            <v>40000</v>
          </cell>
          <cell r="N2313">
            <v>40000</v>
          </cell>
          <cell r="O2313">
            <v>40000</v>
          </cell>
          <cell r="P2313">
            <v>40000</v>
          </cell>
          <cell r="Q2313">
            <v>40000</v>
          </cell>
        </row>
        <row r="2314">
          <cell r="B2314" t="str">
            <v>30916062103</v>
          </cell>
          <cell r="C2314" t="str">
            <v>30916</v>
          </cell>
          <cell r="D2314">
            <v>2103</v>
          </cell>
          <cell r="E2314">
            <v>15000</v>
          </cell>
          <cell r="F2314">
            <v>1250</v>
          </cell>
          <cell r="G2314">
            <v>1250</v>
          </cell>
          <cell r="H2314">
            <v>1250</v>
          </cell>
          <cell r="I2314">
            <v>1250</v>
          </cell>
          <cell r="J2314">
            <v>1250</v>
          </cell>
          <cell r="K2314">
            <v>1250</v>
          </cell>
          <cell r="L2314">
            <v>1250</v>
          </cell>
          <cell r="M2314">
            <v>1250</v>
          </cell>
          <cell r="N2314">
            <v>1250</v>
          </cell>
          <cell r="O2314">
            <v>1250</v>
          </cell>
          <cell r="P2314">
            <v>1250</v>
          </cell>
          <cell r="Q2314">
            <v>1250</v>
          </cell>
        </row>
        <row r="2315">
          <cell r="B2315" t="str">
            <v>30916062202</v>
          </cell>
          <cell r="C2315" t="str">
            <v>30916</v>
          </cell>
          <cell r="D2315">
            <v>2202</v>
          </cell>
          <cell r="E2315">
            <v>775800</v>
          </cell>
          <cell r="F2315">
            <v>64650</v>
          </cell>
          <cell r="G2315">
            <v>64650</v>
          </cell>
          <cell r="H2315">
            <v>64650</v>
          </cell>
          <cell r="I2315">
            <v>64650</v>
          </cell>
          <cell r="J2315">
            <v>64650</v>
          </cell>
          <cell r="K2315">
            <v>64650</v>
          </cell>
          <cell r="L2315">
            <v>64650</v>
          </cell>
          <cell r="M2315">
            <v>64650</v>
          </cell>
          <cell r="N2315">
            <v>64650</v>
          </cell>
          <cell r="O2315">
            <v>64650</v>
          </cell>
          <cell r="P2315">
            <v>64650</v>
          </cell>
          <cell r="Q2315">
            <v>64650</v>
          </cell>
        </row>
        <row r="2316">
          <cell r="B2316" t="str">
            <v>30916062207</v>
          </cell>
          <cell r="C2316" t="str">
            <v>30916</v>
          </cell>
          <cell r="D2316">
            <v>2207</v>
          </cell>
          <cell r="E2316">
            <v>24000</v>
          </cell>
          <cell r="F2316">
            <v>2000</v>
          </cell>
          <cell r="G2316">
            <v>2000</v>
          </cell>
          <cell r="H2316">
            <v>2000</v>
          </cell>
          <cell r="I2316">
            <v>2000</v>
          </cell>
          <cell r="J2316">
            <v>2000</v>
          </cell>
          <cell r="K2316">
            <v>2000</v>
          </cell>
          <cell r="L2316">
            <v>2000</v>
          </cell>
          <cell r="M2316">
            <v>2000</v>
          </cell>
          <cell r="N2316">
            <v>2000</v>
          </cell>
          <cell r="O2316">
            <v>2000</v>
          </cell>
          <cell r="P2316">
            <v>2000</v>
          </cell>
          <cell r="Q2316">
            <v>2000</v>
          </cell>
        </row>
        <row r="2317">
          <cell r="B2317" t="str">
            <v>30916062305</v>
          </cell>
          <cell r="C2317" t="str">
            <v>30916</v>
          </cell>
          <cell r="D2317">
            <v>2305</v>
          </cell>
          <cell r="E2317">
            <v>108000</v>
          </cell>
          <cell r="F2317">
            <v>9000</v>
          </cell>
          <cell r="G2317">
            <v>9000</v>
          </cell>
          <cell r="H2317">
            <v>9000</v>
          </cell>
          <cell r="I2317">
            <v>9000</v>
          </cell>
          <cell r="J2317">
            <v>9000</v>
          </cell>
          <cell r="K2317">
            <v>9000</v>
          </cell>
          <cell r="L2317">
            <v>9000</v>
          </cell>
          <cell r="M2317">
            <v>9000</v>
          </cell>
          <cell r="N2317">
            <v>9000</v>
          </cell>
          <cell r="O2317">
            <v>9000</v>
          </cell>
          <cell r="P2317">
            <v>9000</v>
          </cell>
          <cell r="Q2317">
            <v>9000</v>
          </cell>
        </row>
        <row r="2318">
          <cell r="B2318" t="str">
            <v>30916062701</v>
          </cell>
          <cell r="C2318" t="str">
            <v>30916</v>
          </cell>
          <cell r="D2318">
            <v>2701</v>
          </cell>
          <cell r="E2318">
            <v>132000</v>
          </cell>
          <cell r="F2318">
            <v>11000</v>
          </cell>
          <cell r="G2318">
            <v>11000</v>
          </cell>
          <cell r="H2318">
            <v>11000</v>
          </cell>
          <cell r="I2318">
            <v>11000</v>
          </cell>
          <cell r="J2318">
            <v>11000</v>
          </cell>
          <cell r="K2318">
            <v>11000</v>
          </cell>
          <cell r="L2318">
            <v>11000</v>
          </cell>
          <cell r="M2318">
            <v>11000</v>
          </cell>
          <cell r="N2318">
            <v>11000</v>
          </cell>
          <cell r="O2318">
            <v>11000</v>
          </cell>
          <cell r="P2318">
            <v>11000</v>
          </cell>
          <cell r="Q2318">
            <v>11000</v>
          </cell>
        </row>
        <row r="2319">
          <cell r="B2319" t="str">
            <v>30916062702</v>
          </cell>
          <cell r="C2319" t="str">
            <v>30916</v>
          </cell>
          <cell r="D2319">
            <v>2702</v>
          </cell>
          <cell r="E2319">
            <v>3600</v>
          </cell>
          <cell r="F2319">
            <v>300</v>
          </cell>
          <cell r="G2319">
            <v>300</v>
          </cell>
          <cell r="H2319">
            <v>300</v>
          </cell>
          <cell r="I2319">
            <v>300</v>
          </cell>
          <cell r="J2319">
            <v>300</v>
          </cell>
          <cell r="K2319">
            <v>300</v>
          </cell>
          <cell r="L2319">
            <v>300</v>
          </cell>
          <cell r="M2319">
            <v>300</v>
          </cell>
          <cell r="N2319">
            <v>300</v>
          </cell>
          <cell r="O2319">
            <v>300</v>
          </cell>
          <cell r="P2319">
            <v>300</v>
          </cell>
          <cell r="Q2319">
            <v>300</v>
          </cell>
        </row>
        <row r="2320">
          <cell r="B2320" t="str">
            <v>30916062704</v>
          </cell>
          <cell r="C2320" t="str">
            <v>30916</v>
          </cell>
          <cell r="D2320">
            <v>2704</v>
          </cell>
          <cell r="E2320">
            <v>30000</v>
          </cell>
          <cell r="F2320">
            <v>2500</v>
          </cell>
          <cell r="G2320">
            <v>2500</v>
          </cell>
          <cell r="H2320">
            <v>2500</v>
          </cell>
          <cell r="I2320">
            <v>2500</v>
          </cell>
          <cell r="J2320">
            <v>2500</v>
          </cell>
          <cell r="K2320">
            <v>2500</v>
          </cell>
          <cell r="L2320">
            <v>2500</v>
          </cell>
          <cell r="M2320">
            <v>2500</v>
          </cell>
          <cell r="N2320">
            <v>2500</v>
          </cell>
          <cell r="O2320">
            <v>2500</v>
          </cell>
          <cell r="P2320">
            <v>2500</v>
          </cell>
          <cell r="Q2320">
            <v>2500</v>
          </cell>
        </row>
        <row r="2321">
          <cell r="B2321" t="str">
            <v>30916062705</v>
          </cell>
          <cell r="C2321" t="str">
            <v>30916</v>
          </cell>
          <cell r="D2321">
            <v>2705</v>
          </cell>
          <cell r="E2321">
            <v>6400</v>
          </cell>
          <cell r="F2321">
            <v>533</v>
          </cell>
          <cell r="G2321">
            <v>533</v>
          </cell>
          <cell r="H2321">
            <v>533</v>
          </cell>
          <cell r="I2321">
            <v>533</v>
          </cell>
          <cell r="J2321">
            <v>533</v>
          </cell>
          <cell r="K2321">
            <v>533</v>
          </cell>
          <cell r="L2321">
            <v>533</v>
          </cell>
          <cell r="M2321">
            <v>533</v>
          </cell>
          <cell r="N2321">
            <v>533</v>
          </cell>
          <cell r="O2321">
            <v>533</v>
          </cell>
          <cell r="P2321">
            <v>533</v>
          </cell>
          <cell r="Q2321">
            <v>537</v>
          </cell>
        </row>
        <row r="2322">
          <cell r="B2322" t="str">
            <v>30916062708</v>
          </cell>
          <cell r="C2322" t="str">
            <v>30916</v>
          </cell>
          <cell r="D2322">
            <v>2708</v>
          </cell>
          <cell r="E2322">
            <v>700800</v>
          </cell>
          <cell r="F2322">
            <v>58400</v>
          </cell>
          <cell r="G2322">
            <v>58400</v>
          </cell>
          <cell r="H2322">
            <v>58400</v>
          </cell>
          <cell r="I2322">
            <v>58400</v>
          </cell>
          <cell r="J2322">
            <v>58400</v>
          </cell>
          <cell r="K2322">
            <v>58400</v>
          </cell>
          <cell r="L2322">
            <v>58400</v>
          </cell>
          <cell r="M2322">
            <v>58400</v>
          </cell>
          <cell r="N2322">
            <v>58400</v>
          </cell>
          <cell r="O2322">
            <v>58400</v>
          </cell>
          <cell r="P2322">
            <v>58400</v>
          </cell>
          <cell r="Q2322">
            <v>58400</v>
          </cell>
        </row>
        <row r="2323">
          <cell r="B2323" t="str">
            <v>30916062800</v>
          </cell>
          <cell r="C2323" t="str">
            <v>30916</v>
          </cell>
          <cell r="D2323">
            <v>2800</v>
          </cell>
          <cell r="E2323">
            <v>338400</v>
          </cell>
          <cell r="F2323">
            <v>28200</v>
          </cell>
          <cell r="G2323">
            <v>28200</v>
          </cell>
          <cell r="H2323">
            <v>28200</v>
          </cell>
          <cell r="I2323">
            <v>28200</v>
          </cell>
          <cell r="J2323">
            <v>28200</v>
          </cell>
          <cell r="K2323">
            <v>28200</v>
          </cell>
          <cell r="L2323">
            <v>28200</v>
          </cell>
          <cell r="M2323">
            <v>28200</v>
          </cell>
          <cell r="N2323">
            <v>28200</v>
          </cell>
          <cell r="O2323">
            <v>28200</v>
          </cell>
          <cell r="P2323">
            <v>28200</v>
          </cell>
          <cell r="Q2323">
            <v>28200</v>
          </cell>
        </row>
        <row r="2324">
          <cell r="B2324" t="str">
            <v>30916062900</v>
          </cell>
          <cell r="C2324" t="str">
            <v>30916</v>
          </cell>
          <cell r="D2324">
            <v>2900</v>
          </cell>
          <cell r="E2324">
            <v>180000</v>
          </cell>
          <cell r="F2324">
            <v>15000</v>
          </cell>
          <cell r="G2324">
            <v>15000</v>
          </cell>
          <cell r="H2324">
            <v>15000</v>
          </cell>
          <cell r="I2324">
            <v>15000</v>
          </cell>
          <cell r="J2324">
            <v>15000</v>
          </cell>
          <cell r="K2324">
            <v>15000</v>
          </cell>
          <cell r="L2324">
            <v>15000</v>
          </cell>
          <cell r="M2324">
            <v>15000</v>
          </cell>
          <cell r="N2324">
            <v>15000</v>
          </cell>
          <cell r="O2324">
            <v>15000</v>
          </cell>
          <cell r="P2324">
            <v>15000</v>
          </cell>
          <cell r="Q2324">
            <v>15000</v>
          </cell>
        </row>
        <row r="2325">
          <cell r="B2325" t="str">
            <v>30916062904</v>
          </cell>
          <cell r="C2325" t="str">
            <v>30916</v>
          </cell>
          <cell r="D2325">
            <v>2904</v>
          </cell>
          <cell r="E2325">
            <v>0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</row>
        <row r="2326">
          <cell r="B2326" t="str">
            <v>30916062907</v>
          </cell>
          <cell r="C2326" t="str">
            <v>30916</v>
          </cell>
          <cell r="D2326">
            <v>2907</v>
          </cell>
          <cell r="E2326">
            <v>192000</v>
          </cell>
          <cell r="F2326">
            <v>16000</v>
          </cell>
          <cell r="G2326">
            <v>16000</v>
          </cell>
          <cell r="H2326">
            <v>16000</v>
          </cell>
          <cell r="I2326">
            <v>16000</v>
          </cell>
          <cell r="J2326">
            <v>16000</v>
          </cell>
          <cell r="K2326">
            <v>16000</v>
          </cell>
          <cell r="L2326">
            <v>16000</v>
          </cell>
          <cell r="M2326">
            <v>16000</v>
          </cell>
          <cell r="N2326">
            <v>16000</v>
          </cell>
          <cell r="O2326">
            <v>16000</v>
          </cell>
          <cell r="P2326">
            <v>16000</v>
          </cell>
          <cell r="Q2326">
            <v>16000</v>
          </cell>
        </row>
        <row r="2327">
          <cell r="B2327" t="str">
            <v>30916062908</v>
          </cell>
          <cell r="C2327" t="str">
            <v>30916</v>
          </cell>
          <cell r="D2327">
            <v>2908</v>
          </cell>
          <cell r="E2327">
            <v>36000</v>
          </cell>
          <cell r="F2327">
            <v>3000</v>
          </cell>
          <cell r="G2327">
            <v>3000</v>
          </cell>
          <cell r="H2327">
            <v>3000</v>
          </cell>
          <cell r="I2327">
            <v>3000</v>
          </cell>
          <cell r="J2327">
            <v>3000</v>
          </cell>
          <cell r="K2327">
            <v>3000</v>
          </cell>
          <cell r="L2327">
            <v>3000</v>
          </cell>
          <cell r="M2327">
            <v>3000</v>
          </cell>
          <cell r="N2327">
            <v>3000</v>
          </cell>
          <cell r="O2327">
            <v>3000</v>
          </cell>
          <cell r="P2327">
            <v>3000</v>
          </cell>
          <cell r="Q2327">
            <v>3000</v>
          </cell>
        </row>
        <row r="2328">
          <cell r="B2328" t="str">
            <v>30916063101</v>
          </cell>
          <cell r="C2328" t="str">
            <v>30916</v>
          </cell>
          <cell r="D2328">
            <v>3101</v>
          </cell>
          <cell r="E2328">
            <v>36000</v>
          </cell>
          <cell r="F2328">
            <v>3000</v>
          </cell>
          <cell r="G2328">
            <v>3000</v>
          </cell>
          <cell r="H2328">
            <v>3000</v>
          </cell>
          <cell r="I2328">
            <v>3000</v>
          </cell>
          <cell r="J2328">
            <v>3000</v>
          </cell>
          <cell r="K2328">
            <v>3000</v>
          </cell>
          <cell r="L2328">
            <v>3000</v>
          </cell>
          <cell r="M2328">
            <v>3000</v>
          </cell>
          <cell r="N2328">
            <v>3000</v>
          </cell>
          <cell r="O2328">
            <v>3000</v>
          </cell>
          <cell r="P2328">
            <v>3000</v>
          </cell>
          <cell r="Q2328">
            <v>3000</v>
          </cell>
        </row>
        <row r="2329">
          <cell r="B2329" t="str">
            <v>30916063103</v>
          </cell>
          <cell r="C2329" t="str">
            <v>30916</v>
          </cell>
          <cell r="D2329">
            <v>3103</v>
          </cell>
          <cell r="E2329">
            <v>30000</v>
          </cell>
          <cell r="F2329">
            <v>2500</v>
          </cell>
          <cell r="G2329">
            <v>2500</v>
          </cell>
          <cell r="H2329">
            <v>2500</v>
          </cell>
          <cell r="I2329">
            <v>2500</v>
          </cell>
          <cell r="J2329">
            <v>2500</v>
          </cell>
          <cell r="K2329">
            <v>2500</v>
          </cell>
          <cell r="L2329">
            <v>2500</v>
          </cell>
          <cell r="M2329">
            <v>2500</v>
          </cell>
          <cell r="N2329">
            <v>2500</v>
          </cell>
          <cell r="O2329">
            <v>2500</v>
          </cell>
          <cell r="P2329">
            <v>2500</v>
          </cell>
          <cell r="Q2329">
            <v>2500</v>
          </cell>
        </row>
        <row r="2330">
          <cell r="B2330" t="str">
            <v>30916063302</v>
          </cell>
          <cell r="C2330" t="str">
            <v>30916</v>
          </cell>
          <cell r="D2330">
            <v>3302</v>
          </cell>
          <cell r="E2330">
            <v>216000</v>
          </cell>
          <cell r="F2330">
            <v>18000</v>
          </cell>
          <cell r="G2330">
            <v>18000</v>
          </cell>
          <cell r="H2330">
            <v>18000</v>
          </cell>
          <cell r="I2330">
            <v>18000</v>
          </cell>
          <cell r="J2330">
            <v>18000</v>
          </cell>
          <cell r="K2330">
            <v>18000</v>
          </cell>
          <cell r="L2330">
            <v>18000</v>
          </cell>
          <cell r="M2330">
            <v>18000</v>
          </cell>
          <cell r="N2330">
            <v>18000</v>
          </cell>
          <cell r="O2330">
            <v>18000</v>
          </cell>
          <cell r="P2330">
            <v>18000</v>
          </cell>
          <cell r="Q2330">
            <v>18000</v>
          </cell>
        </row>
        <row r="2331">
          <cell r="B2331" t="str">
            <v>30916063303</v>
          </cell>
          <cell r="C2331" t="str">
            <v>30916</v>
          </cell>
          <cell r="D2331">
            <v>3303</v>
          </cell>
          <cell r="E2331">
            <v>24000</v>
          </cell>
          <cell r="F2331">
            <v>2000</v>
          </cell>
          <cell r="G2331">
            <v>2000</v>
          </cell>
          <cell r="H2331">
            <v>2000</v>
          </cell>
          <cell r="I2331">
            <v>2000</v>
          </cell>
          <cell r="J2331">
            <v>2000</v>
          </cell>
          <cell r="K2331">
            <v>2000</v>
          </cell>
          <cell r="L2331">
            <v>2000</v>
          </cell>
          <cell r="M2331">
            <v>2000</v>
          </cell>
          <cell r="N2331">
            <v>2000</v>
          </cell>
          <cell r="O2331">
            <v>2000</v>
          </cell>
          <cell r="P2331">
            <v>2000</v>
          </cell>
          <cell r="Q2331">
            <v>2000</v>
          </cell>
        </row>
        <row r="2332">
          <cell r="B2332" t="str">
            <v>30916063405</v>
          </cell>
          <cell r="C2332" t="str">
            <v>30916</v>
          </cell>
          <cell r="D2332">
            <v>3405</v>
          </cell>
          <cell r="E2332">
            <v>360000</v>
          </cell>
          <cell r="F2332">
            <v>30000</v>
          </cell>
          <cell r="G2332">
            <v>30000</v>
          </cell>
          <cell r="H2332">
            <v>30000</v>
          </cell>
          <cell r="I2332">
            <v>30000</v>
          </cell>
          <cell r="J2332">
            <v>30000</v>
          </cell>
          <cell r="K2332">
            <v>30000</v>
          </cell>
          <cell r="L2332">
            <v>30000</v>
          </cell>
          <cell r="M2332">
            <v>30000</v>
          </cell>
          <cell r="N2332">
            <v>30000</v>
          </cell>
          <cell r="O2332">
            <v>30000</v>
          </cell>
          <cell r="P2332">
            <v>30000</v>
          </cell>
          <cell r="Q2332">
            <v>30000</v>
          </cell>
        </row>
        <row r="2333">
          <cell r="B2333" t="str">
            <v>30917062202</v>
          </cell>
          <cell r="C2333" t="str">
            <v>30917</v>
          </cell>
          <cell r="D2333">
            <v>2202</v>
          </cell>
          <cell r="E2333">
            <v>43900</v>
          </cell>
          <cell r="F2333">
            <v>3658</v>
          </cell>
          <cell r="G2333">
            <v>3658</v>
          </cell>
          <cell r="H2333">
            <v>3658</v>
          </cell>
          <cell r="I2333">
            <v>3658</v>
          </cell>
          <cell r="J2333">
            <v>3658</v>
          </cell>
          <cell r="K2333">
            <v>3658</v>
          </cell>
          <cell r="L2333">
            <v>3658</v>
          </cell>
          <cell r="M2333">
            <v>3658</v>
          </cell>
          <cell r="N2333">
            <v>3658</v>
          </cell>
          <cell r="O2333">
            <v>3658</v>
          </cell>
          <cell r="P2333">
            <v>3658</v>
          </cell>
          <cell r="Q2333">
            <v>3662</v>
          </cell>
        </row>
        <row r="2334">
          <cell r="B2334" t="str">
            <v>30917062207</v>
          </cell>
          <cell r="C2334" t="str">
            <v>30917</v>
          </cell>
          <cell r="D2334">
            <v>2207</v>
          </cell>
          <cell r="E2334">
            <v>24000</v>
          </cell>
          <cell r="F2334">
            <v>2000</v>
          </cell>
          <cell r="G2334">
            <v>2000</v>
          </cell>
          <cell r="H2334">
            <v>2000</v>
          </cell>
          <cell r="I2334">
            <v>2000</v>
          </cell>
          <cell r="J2334">
            <v>2000</v>
          </cell>
          <cell r="K2334">
            <v>2000</v>
          </cell>
          <cell r="L2334">
            <v>2000</v>
          </cell>
          <cell r="M2334">
            <v>2000</v>
          </cell>
          <cell r="N2334">
            <v>2000</v>
          </cell>
          <cell r="O2334">
            <v>2000</v>
          </cell>
          <cell r="P2334">
            <v>2000</v>
          </cell>
          <cell r="Q2334">
            <v>2000</v>
          </cell>
        </row>
        <row r="2335">
          <cell r="B2335" t="str">
            <v>30917062701</v>
          </cell>
          <cell r="C2335" t="str">
            <v>30917</v>
          </cell>
          <cell r="D2335">
            <v>2701</v>
          </cell>
          <cell r="E2335">
            <v>18000</v>
          </cell>
          <cell r="F2335">
            <v>1500</v>
          </cell>
          <cell r="G2335">
            <v>1500</v>
          </cell>
          <cell r="H2335">
            <v>1500</v>
          </cell>
          <cell r="I2335">
            <v>1500</v>
          </cell>
          <cell r="J2335">
            <v>1500</v>
          </cell>
          <cell r="K2335">
            <v>1500</v>
          </cell>
          <cell r="L2335">
            <v>1500</v>
          </cell>
          <cell r="M2335">
            <v>1500</v>
          </cell>
          <cell r="N2335">
            <v>1500</v>
          </cell>
          <cell r="O2335">
            <v>1500</v>
          </cell>
          <cell r="P2335">
            <v>1500</v>
          </cell>
          <cell r="Q2335">
            <v>1500</v>
          </cell>
        </row>
        <row r="2336">
          <cell r="B2336" t="str">
            <v>30917062705</v>
          </cell>
          <cell r="C2336" t="str">
            <v>30917</v>
          </cell>
          <cell r="D2336">
            <v>2705</v>
          </cell>
          <cell r="E2336">
            <v>20400</v>
          </cell>
          <cell r="F2336">
            <v>1700</v>
          </cell>
          <cell r="G2336">
            <v>1700</v>
          </cell>
          <cell r="H2336">
            <v>1700</v>
          </cell>
          <cell r="I2336">
            <v>1700</v>
          </cell>
          <cell r="J2336">
            <v>1700</v>
          </cell>
          <cell r="K2336">
            <v>1700</v>
          </cell>
          <cell r="L2336">
            <v>1700</v>
          </cell>
          <cell r="M2336">
            <v>1700</v>
          </cell>
          <cell r="N2336">
            <v>1700</v>
          </cell>
          <cell r="O2336">
            <v>1700</v>
          </cell>
          <cell r="P2336">
            <v>1700</v>
          </cell>
          <cell r="Q2336">
            <v>1700</v>
          </cell>
        </row>
        <row r="2337">
          <cell r="B2337" t="str">
            <v>30917062900</v>
          </cell>
          <cell r="C2337" t="str">
            <v>30917</v>
          </cell>
          <cell r="D2337">
            <v>2900</v>
          </cell>
          <cell r="E2337">
            <v>24000</v>
          </cell>
          <cell r="F2337">
            <v>2000</v>
          </cell>
          <cell r="G2337">
            <v>2000</v>
          </cell>
          <cell r="H2337">
            <v>2000</v>
          </cell>
          <cell r="I2337">
            <v>2000</v>
          </cell>
          <cell r="J2337">
            <v>2000</v>
          </cell>
          <cell r="K2337">
            <v>2000</v>
          </cell>
          <cell r="L2337">
            <v>2000</v>
          </cell>
          <cell r="M2337">
            <v>2000</v>
          </cell>
          <cell r="N2337">
            <v>2000</v>
          </cell>
          <cell r="O2337">
            <v>2000</v>
          </cell>
          <cell r="P2337">
            <v>2000</v>
          </cell>
          <cell r="Q2337">
            <v>2000</v>
          </cell>
        </row>
        <row r="2338">
          <cell r="B2338" t="str">
            <v>30917062907</v>
          </cell>
          <cell r="C2338" t="str">
            <v>30917</v>
          </cell>
          <cell r="D2338">
            <v>2907</v>
          </cell>
          <cell r="E2338">
            <v>18000</v>
          </cell>
          <cell r="F2338">
            <v>1500</v>
          </cell>
          <cell r="G2338">
            <v>1500</v>
          </cell>
          <cell r="H2338">
            <v>1500</v>
          </cell>
          <cell r="I2338">
            <v>1500</v>
          </cell>
          <cell r="J2338">
            <v>1500</v>
          </cell>
          <cell r="K2338">
            <v>1500</v>
          </cell>
          <cell r="L2338">
            <v>1500</v>
          </cell>
          <cell r="M2338">
            <v>1500</v>
          </cell>
          <cell r="N2338">
            <v>1500</v>
          </cell>
          <cell r="O2338">
            <v>1500</v>
          </cell>
          <cell r="P2338">
            <v>1500</v>
          </cell>
          <cell r="Q2338">
            <v>1500</v>
          </cell>
        </row>
        <row r="2339">
          <cell r="B2339" t="str">
            <v>30917062908</v>
          </cell>
          <cell r="C2339" t="str">
            <v>30917</v>
          </cell>
          <cell r="D2339">
            <v>2908</v>
          </cell>
          <cell r="E2339">
            <v>18900</v>
          </cell>
          <cell r="F2339">
            <v>1575</v>
          </cell>
          <cell r="G2339">
            <v>1575</v>
          </cell>
          <cell r="H2339">
            <v>1575</v>
          </cell>
          <cell r="I2339">
            <v>1575</v>
          </cell>
          <cell r="J2339">
            <v>1575</v>
          </cell>
          <cell r="K2339">
            <v>1575</v>
          </cell>
          <cell r="L2339">
            <v>1575</v>
          </cell>
          <cell r="M2339">
            <v>1575</v>
          </cell>
          <cell r="N2339">
            <v>1575</v>
          </cell>
          <cell r="O2339">
            <v>1575</v>
          </cell>
          <cell r="P2339">
            <v>1575</v>
          </cell>
          <cell r="Q2339">
            <v>1575</v>
          </cell>
        </row>
        <row r="2340">
          <cell r="B2340" t="str">
            <v>30917063101</v>
          </cell>
          <cell r="C2340" t="str">
            <v>30917</v>
          </cell>
          <cell r="D2340">
            <v>3101</v>
          </cell>
          <cell r="E2340">
            <v>18000</v>
          </cell>
          <cell r="F2340">
            <v>1500</v>
          </cell>
          <cell r="G2340">
            <v>1500</v>
          </cell>
          <cell r="H2340">
            <v>1500</v>
          </cell>
          <cell r="I2340">
            <v>1500</v>
          </cell>
          <cell r="J2340">
            <v>1500</v>
          </cell>
          <cell r="K2340">
            <v>1500</v>
          </cell>
          <cell r="L2340">
            <v>1500</v>
          </cell>
          <cell r="M2340">
            <v>1500</v>
          </cell>
          <cell r="N2340">
            <v>1500</v>
          </cell>
          <cell r="O2340">
            <v>1500</v>
          </cell>
          <cell r="P2340">
            <v>1500</v>
          </cell>
          <cell r="Q2340">
            <v>1500</v>
          </cell>
        </row>
        <row r="2341">
          <cell r="B2341" t="str">
            <v>30917063103</v>
          </cell>
          <cell r="C2341" t="str">
            <v>30917</v>
          </cell>
          <cell r="D2341">
            <v>3103</v>
          </cell>
          <cell r="E2341">
            <v>18000</v>
          </cell>
          <cell r="F2341">
            <v>1500</v>
          </cell>
          <cell r="G2341">
            <v>1500</v>
          </cell>
          <cell r="H2341">
            <v>1500</v>
          </cell>
          <cell r="I2341">
            <v>1500</v>
          </cell>
          <cell r="J2341">
            <v>1500</v>
          </cell>
          <cell r="K2341">
            <v>1500</v>
          </cell>
          <cell r="L2341">
            <v>1500</v>
          </cell>
          <cell r="M2341">
            <v>1500</v>
          </cell>
          <cell r="N2341">
            <v>1500</v>
          </cell>
          <cell r="O2341">
            <v>1500</v>
          </cell>
          <cell r="P2341">
            <v>1500</v>
          </cell>
          <cell r="Q2341">
            <v>1500</v>
          </cell>
        </row>
        <row r="2342">
          <cell r="B2342" t="str">
            <v>30917063106</v>
          </cell>
          <cell r="C2342" t="str">
            <v>30917</v>
          </cell>
          <cell r="D2342">
            <v>3106</v>
          </cell>
          <cell r="E2342">
            <v>30000</v>
          </cell>
          <cell r="F2342">
            <v>2500</v>
          </cell>
          <cell r="G2342">
            <v>2500</v>
          </cell>
          <cell r="H2342">
            <v>2500</v>
          </cell>
          <cell r="I2342">
            <v>2500</v>
          </cell>
          <cell r="J2342">
            <v>2500</v>
          </cell>
          <cell r="K2342">
            <v>2500</v>
          </cell>
          <cell r="L2342">
            <v>2500</v>
          </cell>
          <cell r="M2342">
            <v>2500</v>
          </cell>
          <cell r="N2342">
            <v>2500</v>
          </cell>
          <cell r="O2342">
            <v>2500</v>
          </cell>
          <cell r="P2342">
            <v>2500</v>
          </cell>
          <cell r="Q2342">
            <v>2500</v>
          </cell>
        </row>
        <row r="2343">
          <cell r="B2343" t="str">
            <v>30917063302</v>
          </cell>
          <cell r="C2343" t="str">
            <v>30917</v>
          </cell>
          <cell r="D2343">
            <v>3302</v>
          </cell>
          <cell r="E2343">
            <v>23000</v>
          </cell>
          <cell r="F2343">
            <v>1916</v>
          </cell>
          <cell r="G2343">
            <v>1916</v>
          </cell>
          <cell r="H2343">
            <v>1916</v>
          </cell>
          <cell r="I2343">
            <v>1916</v>
          </cell>
          <cell r="J2343">
            <v>1916</v>
          </cell>
          <cell r="K2343">
            <v>1916</v>
          </cell>
          <cell r="L2343">
            <v>1916</v>
          </cell>
          <cell r="M2343">
            <v>1916</v>
          </cell>
          <cell r="N2343">
            <v>1916</v>
          </cell>
          <cell r="O2343">
            <v>1916</v>
          </cell>
          <cell r="P2343">
            <v>1916</v>
          </cell>
          <cell r="Q2343">
            <v>1924</v>
          </cell>
        </row>
        <row r="2344">
          <cell r="B2344" t="str">
            <v>30917063303</v>
          </cell>
          <cell r="C2344" t="str">
            <v>30917</v>
          </cell>
          <cell r="D2344">
            <v>3303</v>
          </cell>
          <cell r="E2344">
            <v>3600</v>
          </cell>
          <cell r="F2344">
            <v>300</v>
          </cell>
          <cell r="G2344">
            <v>300</v>
          </cell>
          <cell r="H2344">
            <v>300</v>
          </cell>
          <cell r="I2344">
            <v>300</v>
          </cell>
          <cell r="J2344">
            <v>300</v>
          </cell>
          <cell r="K2344">
            <v>300</v>
          </cell>
          <cell r="L2344">
            <v>300</v>
          </cell>
          <cell r="M2344">
            <v>300</v>
          </cell>
          <cell r="N2344">
            <v>300</v>
          </cell>
          <cell r="O2344">
            <v>300</v>
          </cell>
          <cell r="P2344">
            <v>300</v>
          </cell>
          <cell r="Q2344">
            <v>300</v>
          </cell>
        </row>
        <row r="2345">
          <cell r="B2345" t="str">
            <v>30917063404</v>
          </cell>
          <cell r="C2345" t="str">
            <v>30917</v>
          </cell>
          <cell r="D2345">
            <v>3404</v>
          </cell>
          <cell r="E2345">
            <v>12000</v>
          </cell>
          <cell r="F2345">
            <v>1000</v>
          </cell>
          <cell r="G2345">
            <v>1000</v>
          </cell>
          <cell r="H2345">
            <v>1000</v>
          </cell>
          <cell r="I2345">
            <v>1000</v>
          </cell>
          <cell r="J2345">
            <v>1000</v>
          </cell>
          <cell r="K2345">
            <v>1000</v>
          </cell>
          <cell r="L2345">
            <v>1000</v>
          </cell>
          <cell r="M2345">
            <v>1000</v>
          </cell>
          <cell r="N2345">
            <v>1000</v>
          </cell>
          <cell r="O2345">
            <v>1000</v>
          </cell>
          <cell r="P2345">
            <v>1000</v>
          </cell>
          <cell r="Q2345">
            <v>1000</v>
          </cell>
        </row>
        <row r="2346">
          <cell r="B2346" t="str">
            <v>30919061302</v>
          </cell>
          <cell r="C2346" t="str">
            <v>30919</v>
          </cell>
          <cell r="D2346">
            <v>1302</v>
          </cell>
          <cell r="E2346">
            <v>30000</v>
          </cell>
          <cell r="F2346">
            <v>2500</v>
          </cell>
          <cell r="G2346">
            <v>2500</v>
          </cell>
          <cell r="H2346">
            <v>2500</v>
          </cell>
          <cell r="I2346">
            <v>2500</v>
          </cell>
          <cell r="J2346">
            <v>2500</v>
          </cell>
          <cell r="K2346">
            <v>2500</v>
          </cell>
          <cell r="L2346">
            <v>2500</v>
          </cell>
          <cell r="M2346">
            <v>2500</v>
          </cell>
          <cell r="N2346">
            <v>2500</v>
          </cell>
          <cell r="O2346">
            <v>2500</v>
          </cell>
          <cell r="P2346">
            <v>2500</v>
          </cell>
          <cell r="Q2346">
            <v>2500</v>
          </cell>
        </row>
        <row r="2347">
          <cell r="B2347" t="str">
            <v>30919062103</v>
          </cell>
          <cell r="C2347" t="str">
            <v>30919</v>
          </cell>
          <cell r="D2347">
            <v>2103</v>
          </cell>
          <cell r="E2347">
            <v>17000</v>
          </cell>
          <cell r="F2347">
            <v>1416</v>
          </cell>
          <cell r="G2347">
            <v>1416</v>
          </cell>
          <cell r="H2347">
            <v>1416</v>
          </cell>
          <cell r="I2347">
            <v>1416</v>
          </cell>
          <cell r="J2347">
            <v>1416</v>
          </cell>
          <cell r="K2347">
            <v>1416</v>
          </cell>
          <cell r="L2347">
            <v>1416</v>
          </cell>
          <cell r="M2347">
            <v>1416</v>
          </cell>
          <cell r="N2347">
            <v>1416</v>
          </cell>
          <cell r="O2347">
            <v>1416</v>
          </cell>
          <cell r="P2347">
            <v>1416</v>
          </cell>
          <cell r="Q2347">
            <v>1424</v>
          </cell>
        </row>
        <row r="2348">
          <cell r="B2348" t="str">
            <v>30919062202</v>
          </cell>
          <cell r="C2348" t="str">
            <v>30919</v>
          </cell>
          <cell r="D2348">
            <v>2202</v>
          </cell>
          <cell r="E2348">
            <v>53100</v>
          </cell>
          <cell r="F2348">
            <v>4425</v>
          </cell>
          <cell r="G2348">
            <v>4425</v>
          </cell>
          <cell r="H2348">
            <v>4425</v>
          </cell>
          <cell r="I2348">
            <v>4425</v>
          </cell>
          <cell r="J2348">
            <v>4425</v>
          </cell>
          <cell r="K2348">
            <v>4425</v>
          </cell>
          <cell r="L2348">
            <v>4425</v>
          </cell>
          <cell r="M2348">
            <v>4425</v>
          </cell>
          <cell r="N2348">
            <v>4425</v>
          </cell>
          <cell r="O2348">
            <v>4425</v>
          </cell>
          <cell r="P2348">
            <v>4425</v>
          </cell>
          <cell r="Q2348">
            <v>4425</v>
          </cell>
        </row>
        <row r="2349">
          <cell r="B2349" t="str">
            <v>30919062207</v>
          </cell>
          <cell r="C2349" t="str">
            <v>30919</v>
          </cell>
          <cell r="D2349">
            <v>2207</v>
          </cell>
          <cell r="E2349">
            <v>48000</v>
          </cell>
          <cell r="F2349">
            <v>4000</v>
          </cell>
          <cell r="G2349">
            <v>4000</v>
          </cell>
          <cell r="H2349">
            <v>4000</v>
          </cell>
          <cell r="I2349">
            <v>4000</v>
          </cell>
          <cell r="J2349">
            <v>4000</v>
          </cell>
          <cell r="K2349">
            <v>4000</v>
          </cell>
          <cell r="L2349">
            <v>4000</v>
          </cell>
          <cell r="M2349">
            <v>4000</v>
          </cell>
          <cell r="N2349">
            <v>4000</v>
          </cell>
          <cell r="O2349">
            <v>4000</v>
          </cell>
          <cell r="P2349">
            <v>4000</v>
          </cell>
          <cell r="Q2349">
            <v>4000</v>
          </cell>
        </row>
        <row r="2350">
          <cell r="B2350" t="str">
            <v>30919062208</v>
          </cell>
          <cell r="C2350" t="str">
            <v>30919</v>
          </cell>
          <cell r="D2350">
            <v>2208</v>
          </cell>
          <cell r="E2350">
            <v>2800</v>
          </cell>
          <cell r="F2350">
            <v>233</v>
          </cell>
          <cell r="G2350">
            <v>233</v>
          </cell>
          <cell r="H2350">
            <v>233</v>
          </cell>
          <cell r="I2350">
            <v>233</v>
          </cell>
          <cell r="J2350">
            <v>233</v>
          </cell>
          <cell r="K2350">
            <v>233</v>
          </cell>
          <cell r="L2350">
            <v>233</v>
          </cell>
          <cell r="M2350">
            <v>233</v>
          </cell>
          <cell r="N2350">
            <v>233</v>
          </cell>
          <cell r="O2350">
            <v>233</v>
          </cell>
          <cell r="P2350">
            <v>233</v>
          </cell>
          <cell r="Q2350">
            <v>237</v>
          </cell>
        </row>
        <row r="2351">
          <cell r="B2351" t="str">
            <v>30919062306</v>
          </cell>
          <cell r="C2351" t="str">
            <v>30919</v>
          </cell>
          <cell r="D2351">
            <v>2306</v>
          </cell>
          <cell r="E2351">
            <v>753400</v>
          </cell>
          <cell r="F2351">
            <v>62783</v>
          </cell>
          <cell r="G2351">
            <v>62783</v>
          </cell>
          <cell r="H2351">
            <v>62783</v>
          </cell>
          <cell r="I2351">
            <v>62783</v>
          </cell>
          <cell r="J2351">
            <v>62783</v>
          </cell>
          <cell r="K2351">
            <v>62783</v>
          </cell>
          <cell r="L2351">
            <v>62783</v>
          </cell>
          <cell r="M2351">
            <v>62783</v>
          </cell>
          <cell r="N2351">
            <v>62783</v>
          </cell>
          <cell r="O2351">
            <v>62783</v>
          </cell>
          <cell r="P2351">
            <v>62783</v>
          </cell>
          <cell r="Q2351">
            <v>62787</v>
          </cell>
        </row>
        <row r="2352">
          <cell r="B2352" t="str">
            <v>30919062701</v>
          </cell>
          <cell r="C2352" t="str">
            <v>30919</v>
          </cell>
          <cell r="D2352">
            <v>2701</v>
          </cell>
          <cell r="E2352">
            <v>60000</v>
          </cell>
          <cell r="F2352">
            <v>5000</v>
          </cell>
          <cell r="G2352">
            <v>5000</v>
          </cell>
          <cell r="H2352">
            <v>5000</v>
          </cell>
          <cell r="I2352">
            <v>5000</v>
          </cell>
          <cell r="J2352">
            <v>5000</v>
          </cell>
          <cell r="K2352">
            <v>5000</v>
          </cell>
          <cell r="L2352">
            <v>5000</v>
          </cell>
          <cell r="M2352">
            <v>5000</v>
          </cell>
          <cell r="N2352">
            <v>5000</v>
          </cell>
          <cell r="O2352">
            <v>5000</v>
          </cell>
          <cell r="P2352">
            <v>5000</v>
          </cell>
          <cell r="Q2352">
            <v>5000</v>
          </cell>
        </row>
        <row r="2353">
          <cell r="B2353" t="str">
            <v>30919062702</v>
          </cell>
          <cell r="C2353" t="str">
            <v>30919</v>
          </cell>
          <cell r="D2353">
            <v>2702</v>
          </cell>
          <cell r="E2353">
            <v>18000</v>
          </cell>
          <cell r="F2353">
            <v>1500</v>
          </cell>
          <cell r="G2353">
            <v>1500</v>
          </cell>
          <cell r="H2353">
            <v>1500</v>
          </cell>
          <cell r="I2353">
            <v>1500</v>
          </cell>
          <cell r="J2353">
            <v>1500</v>
          </cell>
          <cell r="K2353">
            <v>1500</v>
          </cell>
          <cell r="L2353">
            <v>1500</v>
          </cell>
          <cell r="M2353">
            <v>1500</v>
          </cell>
          <cell r="N2353">
            <v>1500</v>
          </cell>
          <cell r="O2353">
            <v>1500</v>
          </cell>
          <cell r="P2353">
            <v>1500</v>
          </cell>
          <cell r="Q2353">
            <v>1500</v>
          </cell>
        </row>
        <row r="2354">
          <cell r="B2354" t="str">
            <v>30919062705</v>
          </cell>
          <cell r="C2354" t="str">
            <v>30919</v>
          </cell>
          <cell r="D2354">
            <v>2705</v>
          </cell>
          <cell r="E2354">
            <v>6000</v>
          </cell>
          <cell r="F2354">
            <v>500</v>
          </cell>
          <cell r="G2354">
            <v>500</v>
          </cell>
          <cell r="H2354">
            <v>500</v>
          </cell>
          <cell r="I2354">
            <v>500</v>
          </cell>
          <cell r="J2354">
            <v>500</v>
          </cell>
          <cell r="K2354">
            <v>500</v>
          </cell>
          <cell r="L2354">
            <v>500</v>
          </cell>
          <cell r="M2354">
            <v>500</v>
          </cell>
          <cell r="N2354">
            <v>500</v>
          </cell>
          <cell r="O2354">
            <v>500</v>
          </cell>
          <cell r="P2354">
            <v>500</v>
          </cell>
          <cell r="Q2354">
            <v>500</v>
          </cell>
        </row>
        <row r="2355">
          <cell r="B2355" t="str">
            <v>30919062800</v>
          </cell>
          <cell r="C2355" t="str">
            <v>30919</v>
          </cell>
          <cell r="D2355">
            <v>2800</v>
          </cell>
          <cell r="E2355">
            <v>929099</v>
          </cell>
          <cell r="F2355">
            <v>77424</v>
          </cell>
          <cell r="G2355">
            <v>77424</v>
          </cell>
          <cell r="H2355">
            <v>77424</v>
          </cell>
          <cell r="I2355">
            <v>77424</v>
          </cell>
          <cell r="J2355">
            <v>77424</v>
          </cell>
          <cell r="K2355">
            <v>77424</v>
          </cell>
          <cell r="L2355">
            <v>77424</v>
          </cell>
          <cell r="M2355">
            <v>77424</v>
          </cell>
          <cell r="N2355">
            <v>77424</v>
          </cell>
          <cell r="O2355">
            <v>77424</v>
          </cell>
          <cell r="P2355">
            <v>77424</v>
          </cell>
          <cell r="Q2355">
            <v>77435</v>
          </cell>
        </row>
        <row r="2356">
          <cell r="B2356" t="str">
            <v>30919062900</v>
          </cell>
          <cell r="C2356" t="str">
            <v>30919</v>
          </cell>
          <cell r="D2356">
            <v>2900</v>
          </cell>
          <cell r="E2356">
            <v>108800</v>
          </cell>
          <cell r="F2356">
            <v>9066</v>
          </cell>
          <cell r="G2356">
            <v>9066</v>
          </cell>
          <cell r="H2356">
            <v>9066</v>
          </cell>
          <cell r="I2356">
            <v>9066</v>
          </cell>
          <cell r="J2356">
            <v>9066</v>
          </cell>
          <cell r="K2356">
            <v>9066</v>
          </cell>
          <cell r="L2356">
            <v>9066</v>
          </cell>
          <cell r="M2356">
            <v>9066</v>
          </cell>
          <cell r="N2356">
            <v>9066</v>
          </cell>
          <cell r="O2356">
            <v>9066</v>
          </cell>
          <cell r="P2356">
            <v>9066</v>
          </cell>
          <cell r="Q2356">
            <v>9074</v>
          </cell>
        </row>
        <row r="2357">
          <cell r="B2357" t="str">
            <v>30919062907</v>
          </cell>
          <cell r="C2357" t="str">
            <v>30919</v>
          </cell>
          <cell r="D2357">
            <v>2907</v>
          </cell>
          <cell r="E2357">
            <v>12000</v>
          </cell>
          <cell r="F2357">
            <v>1000</v>
          </cell>
          <cell r="G2357">
            <v>1000</v>
          </cell>
          <cell r="H2357">
            <v>1000</v>
          </cell>
          <cell r="I2357">
            <v>1000</v>
          </cell>
          <cell r="J2357">
            <v>1000</v>
          </cell>
          <cell r="K2357">
            <v>1000</v>
          </cell>
          <cell r="L2357">
            <v>1000</v>
          </cell>
          <cell r="M2357">
            <v>1000</v>
          </cell>
          <cell r="N2357">
            <v>1000</v>
          </cell>
          <cell r="O2357">
            <v>1000</v>
          </cell>
          <cell r="P2357">
            <v>1000</v>
          </cell>
          <cell r="Q2357">
            <v>1000</v>
          </cell>
        </row>
        <row r="2358">
          <cell r="B2358" t="str">
            <v>30919062908</v>
          </cell>
          <cell r="C2358" t="str">
            <v>30919</v>
          </cell>
          <cell r="D2358">
            <v>2908</v>
          </cell>
          <cell r="E2358">
            <v>36000</v>
          </cell>
          <cell r="F2358">
            <v>3000</v>
          </cell>
          <cell r="G2358">
            <v>3000</v>
          </cell>
          <cell r="H2358">
            <v>3000</v>
          </cell>
          <cell r="I2358">
            <v>3000</v>
          </cell>
          <cell r="J2358">
            <v>3000</v>
          </cell>
          <cell r="K2358">
            <v>3000</v>
          </cell>
          <cell r="L2358">
            <v>3000</v>
          </cell>
          <cell r="M2358">
            <v>3000</v>
          </cell>
          <cell r="N2358">
            <v>3000</v>
          </cell>
          <cell r="O2358">
            <v>3000</v>
          </cell>
          <cell r="P2358">
            <v>3000</v>
          </cell>
          <cell r="Q2358">
            <v>3000</v>
          </cell>
        </row>
        <row r="2359">
          <cell r="B2359" t="str">
            <v>30919063101</v>
          </cell>
          <cell r="C2359" t="str">
            <v>30919</v>
          </cell>
          <cell r="D2359">
            <v>3101</v>
          </cell>
          <cell r="E2359">
            <v>12000</v>
          </cell>
          <cell r="F2359">
            <v>1000</v>
          </cell>
          <cell r="G2359">
            <v>1000</v>
          </cell>
          <cell r="H2359">
            <v>1000</v>
          </cell>
          <cell r="I2359">
            <v>1000</v>
          </cell>
          <cell r="J2359">
            <v>1000</v>
          </cell>
          <cell r="K2359">
            <v>1000</v>
          </cell>
          <cell r="L2359">
            <v>1000</v>
          </cell>
          <cell r="M2359">
            <v>1000</v>
          </cell>
          <cell r="N2359">
            <v>1000</v>
          </cell>
          <cell r="O2359">
            <v>1000</v>
          </cell>
          <cell r="P2359">
            <v>1000</v>
          </cell>
          <cell r="Q2359">
            <v>1000</v>
          </cell>
        </row>
        <row r="2360">
          <cell r="B2360" t="str">
            <v>30919063103</v>
          </cell>
          <cell r="C2360" t="str">
            <v>30919</v>
          </cell>
          <cell r="D2360">
            <v>3103</v>
          </cell>
          <cell r="E2360">
            <v>8400</v>
          </cell>
          <cell r="F2360">
            <v>700</v>
          </cell>
          <cell r="G2360">
            <v>700</v>
          </cell>
          <cell r="H2360">
            <v>700</v>
          </cell>
          <cell r="I2360">
            <v>700</v>
          </cell>
          <cell r="J2360">
            <v>700</v>
          </cell>
          <cell r="K2360">
            <v>700</v>
          </cell>
          <cell r="L2360">
            <v>700</v>
          </cell>
          <cell r="M2360">
            <v>700</v>
          </cell>
          <cell r="N2360">
            <v>700</v>
          </cell>
          <cell r="O2360">
            <v>700</v>
          </cell>
          <cell r="P2360">
            <v>700</v>
          </cell>
          <cell r="Q2360">
            <v>700</v>
          </cell>
        </row>
        <row r="2361">
          <cell r="B2361" t="str">
            <v>30919063302</v>
          </cell>
          <cell r="C2361" t="str">
            <v>30919</v>
          </cell>
          <cell r="D2361">
            <v>3302</v>
          </cell>
          <cell r="E2361">
            <v>226500</v>
          </cell>
          <cell r="F2361">
            <v>18875</v>
          </cell>
          <cell r="G2361">
            <v>18875</v>
          </cell>
          <cell r="H2361">
            <v>18875</v>
          </cell>
          <cell r="I2361">
            <v>18875</v>
          </cell>
          <cell r="J2361">
            <v>18875</v>
          </cell>
          <cell r="K2361">
            <v>18875</v>
          </cell>
          <cell r="L2361">
            <v>18875</v>
          </cell>
          <cell r="M2361">
            <v>18875</v>
          </cell>
          <cell r="N2361">
            <v>18875</v>
          </cell>
          <cell r="O2361">
            <v>18875</v>
          </cell>
          <cell r="P2361">
            <v>18875</v>
          </cell>
          <cell r="Q2361">
            <v>18875</v>
          </cell>
        </row>
        <row r="2362">
          <cell r="B2362" t="str">
            <v>30919063303</v>
          </cell>
          <cell r="C2362" t="str">
            <v>30919</v>
          </cell>
          <cell r="D2362">
            <v>3303</v>
          </cell>
          <cell r="E2362">
            <v>6000</v>
          </cell>
          <cell r="F2362">
            <v>500</v>
          </cell>
          <cell r="G2362">
            <v>500</v>
          </cell>
          <cell r="H2362">
            <v>500</v>
          </cell>
          <cell r="I2362">
            <v>500</v>
          </cell>
          <cell r="J2362">
            <v>500</v>
          </cell>
          <cell r="K2362">
            <v>500</v>
          </cell>
          <cell r="L2362">
            <v>500</v>
          </cell>
          <cell r="M2362">
            <v>500</v>
          </cell>
          <cell r="N2362">
            <v>500</v>
          </cell>
          <cell r="O2362">
            <v>500</v>
          </cell>
          <cell r="P2362">
            <v>500</v>
          </cell>
          <cell r="Q2362">
            <v>500</v>
          </cell>
        </row>
        <row r="2363">
          <cell r="B2363" t="str">
            <v>30919063401</v>
          </cell>
          <cell r="C2363" t="str">
            <v>30919</v>
          </cell>
          <cell r="D2363">
            <v>3401</v>
          </cell>
          <cell r="E2363">
            <v>13000</v>
          </cell>
          <cell r="F2363">
            <v>0</v>
          </cell>
          <cell r="G2363">
            <v>0</v>
          </cell>
          <cell r="H2363">
            <v>6500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6500</v>
          </cell>
          <cell r="O2363">
            <v>0</v>
          </cell>
          <cell r="P2363">
            <v>0</v>
          </cell>
          <cell r="Q2363">
            <v>0</v>
          </cell>
        </row>
        <row r="2364">
          <cell r="B2364" t="str">
            <v>30919063410</v>
          </cell>
          <cell r="C2364" t="str">
            <v>30919</v>
          </cell>
          <cell r="D2364">
            <v>3410</v>
          </cell>
          <cell r="E2364">
            <v>5000</v>
          </cell>
          <cell r="F2364">
            <v>1000</v>
          </cell>
          <cell r="G2364">
            <v>0</v>
          </cell>
          <cell r="H2364">
            <v>1000</v>
          </cell>
          <cell r="I2364">
            <v>0</v>
          </cell>
          <cell r="J2364">
            <v>1000</v>
          </cell>
          <cell r="K2364">
            <v>0</v>
          </cell>
          <cell r="L2364">
            <v>1000</v>
          </cell>
          <cell r="M2364">
            <v>0</v>
          </cell>
          <cell r="N2364">
            <v>1000</v>
          </cell>
          <cell r="O2364">
            <v>0</v>
          </cell>
          <cell r="P2364">
            <v>0</v>
          </cell>
          <cell r="Q2364">
            <v>0</v>
          </cell>
        </row>
        <row r="2365">
          <cell r="B2365" t="str">
            <v>30920061302</v>
          </cell>
          <cell r="C2365" t="str">
            <v>30920</v>
          </cell>
          <cell r="D2365">
            <v>1302</v>
          </cell>
          <cell r="E2365">
            <v>214000</v>
          </cell>
          <cell r="F2365">
            <v>17833</v>
          </cell>
          <cell r="G2365">
            <v>17833</v>
          </cell>
          <cell r="H2365">
            <v>17833</v>
          </cell>
          <cell r="I2365">
            <v>17833</v>
          </cell>
          <cell r="J2365">
            <v>17833</v>
          </cell>
          <cell r="K2365">
            <v>17833</v>
          </cell>
          <cell r="L2365">
            <v>17833</v>
          </cell>
          <cell r="M2365">
            <v>17833</v>
          </cell>
          <cell r="N2365">
            <v>17833</v>
          </cell>
          <cell r="O2365">
            <v>17833</v>
          </cell>
          <cell r="P2365">
            <v>17833</v>
          </cell>
          <cell r="Q2365">
            <v>17837</v>
          </cell>
        </row>
        <row r="2366">
          <cell r="B2366" t="str">
            <v>30920062103</v>
          </cell>
          <cell r="C2366" t="str">
            <v>30920</v>
          </cell>
          <cell r="D2366">
            <v>2103</v>
          </cell>
          <cell r="E2366">
            <v>55000</v>
          </cell>
          <cell r="F2366">
            <v>4583</v>
          </cell>
          <cell r="G2366">
            <v>4583</v>
          </cell>
          <cell r="H2366">
            <v>4583</v>
          </cell>
          <cell r="I2366">
            <v>4583</v>
          </cell>
          <cell r="J2366">
            <v>4583</v>
          </cell>
          <cell r="K2366">
            <v>4583</v>
          </cell>
          <cell r="L2366">
            <v>4583</v>
          </cell>
          <cell r="M2366">
            <v>4583</v>
          </cell>
          <cell r="N2366">
            <v>4583</v>
          </cell>
          <cell r="O2366">
            <v>4583</v>
          </cell>
          <cell r="P2366">
            <v>4583</v>
          </cell>
          <cell r="Q2366">
            <v>4587</v>
          </cell>
        </row>
        <row r="2367">
          <cell r="B2367" t="str">
            <v>30920062202</v>
          </cell>
          <cell r="C2367" t="str">
            <v>30920</v>
          </cell>
          <cell r="D2367">
            <v>2202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>
            <v>0</v>
          </cell>
        </row>
        <row r="2368">
          <cell r="B2368" t="str">
            <v>30920062207</v>
          </cell>
          <cell r="C2368" t="str">
            <v>30920</v>
          </cell>
          <cell r="D2368">
            <v>2207</v>
          </cell>
          <cell r="E2368">
            <v>24000</v>
          </cell>
          <cell r="F2368">
            <v>2000</v>
          </cell>
          <cell r="G2368">
            <v>2000</v>
          </cell>
          <cell r="H2368">
            <v>2000</v>
          </cell>
          <cell r="I2368">
            <v>2000</v>
          </cell>
          <cell r="J2368">
            <v>2000</v>
          </cell>
          <cell r="K2368">
            <v>2000</v>
          </cell>
          <cell r="L2368">
            <v>2000</v>
          </cell>
          <cell r="M2368">
            <v>2000</v>
          </cell>
          <cell r="N2368">
            <v>2000</v>
          </cell>
          <cell r="O2368">
            <v>2000</v>
          </cell>
          <cell r="P2368">
            <v>2000</v>
          </cell>
          <cell r="Q2368">
            <v>2000</v>
          </cell>
        </row>
        <row r="2369">
          <cell r="B2369" t="str">
            <v>30920062208</v>
          </cell>
          <cell r="C2369" t="str">
            <v>30920</v>
          </cell>
          <cell r="D2369">
            <v>2208</v>
          </cell>
          <cell r="E2369">
            <v>13800</v>
          </cell>
          <cell r="F2369">
            <v>1150</v>
          </cell>
          <cell r="G2369">
            <v>1150</v>
          </cell>
          <cell r="H2369">
            <v>1150</v>
          </cell>
          <cell r="I2369">
            <v>1150</v>
          </cell>
          <cell r="J2369">
            <v>1150</v>
          </cell>
          <cell r="K2369">
            <v>1150</v>
          </cell>
          <cell r="L2369">
            <v>1150</v>
          </cell>
          <cell r="M2369">
            <v>1150</v>
          </cell>
          <cell r="N2369">
            <v>1150</v>
          </cell>
          <cell r="O2369">
            <v>1150</v>
          </cell>
          <cell r="P2369">
            <v>1150</v>
          </cell>
          <cell r="Q2369">
            <v>1150</v>
          </cell>
        </row>
        <row r="2370">
          <cell r="B2370" t="str">
            <v>30920062306</v>
          </cell>
          <cell r="C2370" t="str">
            <v>30920</v>
          </cell>
          <cell r="D2370">
            <v>2306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0</v>
          </cell>
        </row>
        <row r="2371">
          <cell r="B2371" t="str">
            <v>30920062701</v>
          </cell>
          <cell r="C2371" t="str">
            <v>30920</v>
          </cell>
          <cell r="D2371">
            <v>2701</v>
          </cell>
          <cell r="E2371">
            <v>180000</v>
          </cell>
          <cell r="F2371">
            <v>15000</v>
          </cell>
          <cell r="G2371">
            <v>15000</v>
          </cell>
          <cell r="H2371">
            <v>15000</v>
          </cell>
          <cell r="I2371">
            <v>15000</v>
          </cell>
          <cell r="J2371">
            <v>15000</v>
          </cell>
          <cell r="K2371">
            <v>15000</v>
          </cell>
          <cell r="L2371">
            <v>15000</v>
          </cell>
          <cell r="M2371">
            <v>15000</v>
          </cell>
          <cell r="N2371">
            <v>15000</v>
          </cell>
          <cell r="O2371">
            <v>15000</v>
          </cell>
          <cell r="P2371">
            <v>15000</v>
          </cell>
          <cell r="Q2371">
            <v>15000</v>
          </cell>
        </row>
        <row r="2372">
          <cell r="B2372" t="str">
            <v>30920062702</v>
          </cell>
          <cell r="C2372" t="str">
            <v>30920</v>
          </cell>
          <cell r="D2372">
            <v>2702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</row>
        <row r="2373">
          <cell r="B2373" t="str">
            <v>30920062705</v>
          </cell>
          <cell r="C2373" t="str">
            <v>30920</v>
          </cell>
          <cell r="D2373">
            <v>2705</v>
          </cell>
          <cell r="E2373">
            <v>8400</v>
          </cell>
          <cell r="F2373">
            <v>700</v>
          </cell>
          <cell r="G2373">
            <v>700</v>
          </cell>
          <cell r="H2373">
            <v>700</v>
          </cell>
          <cell r="I2373">
            <v>700</v>
          </cell>
          <cell r="J2373">
            <v>700</v>
          </cell>
          <cell r="K2373">
            <v>700</v>
          </cell>
          <cell r="L2373">
            <v>700</v>
          </cell>
          <cell r="M2373">
            <v>700</v>
          </cell>
          <cell r="N2373">
            <v>700</v>
          </cell>
          <cell r="O2373">
            <v>700</v>
          </cell>
          <cell r="P2373">
            <v>700</v>
          </cell>
          <cell r="Q2373">
            <v>700</v>
          </cell>
        </row>
        <row r="2374">
          <cell r="B2374" t="str">
            <v>30920062900</v>
          </cell>
          <cell r="C2374" t="str">
            <v>30920</v>
          </cell>
          <cell r="D2374">
            <v>2900</v>
          </cell>
          <cell r="E2374">
            <v>60000</v>
          </cell>
          <cell r="F2374">
            <v>5000</v>
          </cell>
          <cell r="G2374">
            <v>5000</v>
          </cell>
          <cell r="H2374">
            <v>5000</v>
          </cell>
          <cell r="I2374">
            <v>5000</v>
          </cell>
          <cell r="J2374">
            <v>5000</v>
          </cell>
          <cell r="K2374">
            <v>5000</v>
          </cell>
          <cell r="L2374">
            <v>5000</v>
          </cell>
          <cell r="M2374">
            <v>5000</v>
          </cell>
          <cell r="N2374">
            <v>5000</v>
          </cell>
          <cell r="O2374">
            <v>5000</v>
          </cell>
          <cell r="P2374">
            <v>5000</v>
          </cell>
          <cell r="Q2374">
            <v>5000</v>
          </cell>
        </row>
        <row r="2375">
          <cell r="B2375" t="str">
            <v>30920062907</v>
          </cell>
          <cell r="C2375" t="str">
            <v>30920</v>
          </cell>
          <cell r="D2375">
            <v>2907</v>
          </cell>
          <cell r="E2375">
            <v>12000</v>
          </cell>
          <cell r="F2375">
            <v>1000</v>
          </cell>
          <cell r="G2375">
            <v>1000</v>
          </cell>
          <cell r="H2375">
            <v>1000</v>
          </cell>
          <cell r="I2375">
            <v>1000</v>
          </cell>
          <cell r="J2375">
            <v>1000</v>
          </cell>
          <cell r="K2375">
            <v>1000</v>
          </cell>
          <cell r="L2375">
            <v>1000</v>
          </cell>
          <cell r="M2375">
            <v>1000</v>
          </cell>
          <cell r="N2375">
            <v>1000</v>
          </cell>
          <cell r="O2375">
            <v>1000</v>
          </cell>
          <cell r="P2375">
            <v>1000</v>
          </cell>
          <cell r="Q2375">
            <v>1000</v>
          </cell>
        </row>
        <row r="2376">
          <cell r="B2376" t="str">
            <v>30920062908</v>
          </cell>
          <cell r="C2376" t="str">
            <v>30920</v>
          </cell>
          <cell r="D2376">
            <v>2908</v>
          </cell>
          <cell r="E2376">
            <v>18900</v>
          </cell>
          <cell r="F2376">
            <v>1575</v>
          </cell>
          <cell r="G2376">
            <v>1575</v>
          </cell>
          <cell r="H2376">
            <v>1575</v>
          </cell>
          <cell r="I2376">
            <v>1575</v>
          </cell>
          <cell r="J2376">
            <v>1575</v>
          </cell>
          <cell r="K2376">
            <v>1575</v>
          </cell>
          <cell r="L2376">
            <v>1575</v>
          </cell>
          <cell r="M2376">
            <v>1575</v>
          </cell>
          <cell r="N2376">
            <v>1575</v>
          </cell>
          <cell r="O2376">
            <v>1575</v>
          </cell>
          <cell r="P2376">
            <v>1575</v>
          </cell>
          <cell r="Q2376">
            <v>1575</v>
          </cell>
        </row>
        <row r="2377">
          <cell r="B2377" t="str">
            <v>30920063101</v>
          </cell>
          <cell r="C2377" t="str">
            <v>30920</v>
          </cell>
          <cell r="D2377">
            <v>3101</v>
          </cell>
          <cell r="E2377">
            <v>72000</v>
          </cell>
          <cell r="F2377">
            <v>6000</v>
          </cell>
          <cell r="G2377">
            <v>6000</v>
          </cell>
          <cell r="H2377">
            <v>6000</v>
          </cell>
          <cell r="I2377">
            <v>6000</v>
          </cell>
          <cell r="J2377">
            <v>6000</v>
          </cell>
          <cell r="K2377">
            <v>6000</v>
          </cell>
          <cell r="L2377">
            <v>6000</v>
          </cell>
          <cell r="M2377">
            <v>6000</v>
          </cell>
          <cell r="N2377">
            <v>6000</v>
          </cell>
          <cell r="O2377">
            <v>6000</v>
          </cell>
          <cell r="P2377">
            <v>6000</v>
          </cell>
          <cell r="Q2377">
            <v>6000</v>
          </cell>
        </row>
        <row r="2378">
          <cell r="B2378" t="str">
            <v>30920063103</v>
          </cell>
          <cell r="C2378" t="str">
            <v>30920</v>
          </cell>
          <cell r="D2378">
            <v>3103</v>
          </cell>
          <cell r="E2378">
            <v>18000</v>
          </cell>
          <cell r="F2378">
            <v>1500</v>
          </cell>
          <cell r="G2378">
            <v>1500</v>
          </cell>
          <cell r="H2378">
            <v>1500</v>
          </cell>
          <cell r="I2378">
            <v>1500</v>
          </cell>
          <cell r="J2378">
            <v>1500</v>
          </cell>
          <cell r="K2378">
            <v>1500</v>
          </cell>
          <cell r="L2378">
            <v>1500</v>
          </cell>
          <cell r="M2378">
            <v>1500</v>
          </cell>
          <cell r="N2378">
            <v>1500</v>
          </cell>
          <cell r="O2378">
            <v>1500</v>
          </cell>
          <cell r="P2378">
            <v>1500</v>
          </cell>
          <cell r="Q2378">
            <v>1500</v>
          </cell>
        </row>
        <row r="2379">
          <cell r="B2379" t="str">
            <v>30920063302</v>
          </cell>
          <cell r="C2379" t="str">
            <v>30920</v>
          </cell>
          <cell r="D2379">
            <v>3302</v>
          </cell>
          <cell r="E2379">
            <v>292300</v>
          </cell>
          <cell r="F2379">
            <v>24358</v>
          </cell>
          <cell r="G2379">
            <v>24358</v>
          </cell>
          <cell r="H2379">
            <v>24358</v>
          </cell>
          <cell r="I2379">
            <v>24358</v>
          </cell>
          <cell r="J2379">
            <v>24358</v>
          </cell>
          <cell r="K2379">
            <v>24358</v>
          </cell>
          <cell r="L2379">
            <v>24358</v>
          </cell>
          <cell r="M2379">
            <v>24358</v>
          </cell>
          <cell r="N2379">
            <v>24358</v>
          </cell>
          <cell r="O2379">
            <v>24358</v>
          </cell>
          <cell r="P2379">
            <v>24358</v>
          </cell>
          <cell r="Q2379">
            <v>24362</v>
          </cell>
        </row>
        <row r="2380">
          <cell r="B2380" t="str">
            <v>30920063303</v>
          </cell>
          <cell r="C2380" t="str">
            <v>30920</v>
          </cell>
          <cell r="D2380">
            <v>3303</v>
          </cell>
          <cell r="E2380">
            <v>36000</v>
          </cell>
          <cell r="F2380">
            <v>3000</v>
          </cell>
          <cell r="G2380">
            <v>3000</v>
          </cell>
          <cell r="H2380">
            <v>3000</v>
          </cell>
          <cell r="I2380">
            <v>3000</v>
          </cell>
          <cell r="J2380">
            <v>3000</v>
          </cell>
          <cell r="K2380">
            <v>3000</v>
          </cell>
          <cell r="L2380">
            <v>3000</v>
          </cell>
          <cell r="M2380">
            <v>3000</v>
          </cell>
          <cell r="N2380">
            <v>3000</v>
          </cell>
          <cell r="O2380">
            <v>3000</v>
          </cell>
          <cell r="P2380">
            <v>3000</v>
          </cell>
          <cell r="Q2380">
            <v>3000</v>
          </cell>
        </row>
        <row r="2381">
          <cell r="B2381" t="str">
            <v>30921061302</v>
          </cell>
          <cell r="C2381" t="str">
            <v>30921</v>
          </cell>
          <cell r="D2381">
            <v>1302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</row>
        <row r="2382">
          <cell r="B2382" t="str">
            <v>30921062103</v>
          </cell>
          <cell r="C2382" t="str">
            <v>30921</v>
          </cell>
          <cell r="D2382">
            <v>2103</v>
          </cell>
          <cell r="E2382">
            <v>0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</row>
        <row r="2383">
          <cell r="B2383" t="str">
            <v>30921062202</v>
          </cell>
          <cell r="C2383" t="str">
            <v>30921</v>
          </cell>
          <cell r="D2383">
            <v>2202</v>
          </cell>
          <cell r="E2383">
            <v>1</v>
          </cell>
          <cell r="F2383">
            <v>1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</row>
        <row r="2384">
          <cell r="B2384" t="str">
            <v>30921062207</v>
          </cell>
          <cell r="C2384" t="str">
            <v>30921</v>
          </cell>
          <cell r="D2384">
            <v>2207</v>
          </cell>
          <cell r="E2384">
            <v>0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</row>
        <row r="2385">
          <cell r="B2385" t="str">
            <v>30921062306</v>
          </cell>
          <cell r="C2385" t="str">
            <v>30921</v>
          </cell>
          <cell r="D2385">
            <v>2306</v>
          </cell>
          <cell r="E2385">
            <v>0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</row>
        <row r="2386">
          <cell r="B2386" t="str">
            <v>30921062701</v>
          </cell>
          <cell r="C2386" t="str">
            <v>30921</v>
          </cell>
          <cell r="D2386">
            <v>2701</v>
          </cell>
          <cell r="E2386">
            <v>0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</row>
        <row r="2387">
          <cell r="B2387" t="str">
            <v>30921062702</v>
          </cell>
          <cell r="C2387" t="str">
            <v>30921</v>
          </cell>
          <cell r="D2387">
            <v>2702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</row>
        <row r="2388">
          <cell r="B2388" t="str">
            <v>30921062705</v>
          </cell>
          <cell r="C2388" t="str">
            <v>30921</v>
          </cell>
          <cell r="D2388">
            <v>2705</v>
          </cell>
          <cell r="E2388">
            <v>0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</row>
        <row r="2389">
          <cell r="B2389" t="str">
            <v>30921062900</v>
          </cell>
          <cell r="C2389" t="str">
            <v>30921</v>
          </cell>
          <cell r="D2389">
            <v>2900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>
            <v>0</v>
          </cell>
        </row>
        <row r="2390">
          <cell r="B2390" t="str">
            <v>30921062907</v>
          </cell>
          <cell r="C2390" t="str">
            <v>30921</v>
          </cell>
          <cell r="D2390">
            <v>2907</v>
          </cell>
          <cell r="E2390">
            <v>0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</row>
        <row r="2391">
          <cell r="B2391" t="str">
            <v>30921062908</v>
          </cell>
          <cell r="C2391" t="str">
            <v>30921</v>
          </cell>
          <cell r="D2391">
            <v>2908</v>
          </cell>
          <cell r="E2391">
            <v>0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</row>
        <row r="2392">
          <cell r="B2392" t="str">
            <v>30921063101</v>
          </cell>
          <cell r="C2392" t="str">
            <v>30921</v>
          </cell>
          <cell r="D2392">
            <v>3101</v>
          </cell>
          <cell r="E2392">
            <v>0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</row>
        <row r="2393">
          <cell r="B2393" t="str">
            <v>30921063103</v>
          </cell>
          <cell r="C2393" t="str">
            <v>30921</v>
          </cell>
          <cell r="D2393">
            <v>3103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</row>
        <row r="2394">
          <cell r="B2394" t="str">
            <v>30921063302</v>
          </cell>
          <cell r="C2394" t="str">
            <v>30921</v>
          </cell>
          <cell r="D2394">
            <v>3302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</row>
        <row r="2395">
          <cell r="B2395" t="str">
            <v>30921063303</v>
          </cell>
          <cell r="C2395" t="str">
            <v>30921</v>
          </cell>
          <cell r="D2395">
            <v>3303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</row>
        <row r="2396">
          <cell r="B2396" t="str">
            <v>30922061302</v>
          </cell>
          <cell r="C2396" t="str">
            <v>30922</v>
          </cell>
          <cell r="D2396">
            <v>1302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</row>
        <row r="2397">
          <cell r="B2397" t="str">
            <v>30922062103</v>
          </cell>
          <cell r="C2397" t="str">
            <v>30922</v>
          </cell>
          <cell r="D2397">
            <v>2103</v>
          </cell>
          <cell r="E2397">
            <v>0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</row>
        <row r="2398">
          <cell r="B2398" t="str">
            <v>30922062202</v>
          </cell>
          <cell r="C2398" t="str">
            <v>30922</v>
          </cell>
          <cell r="D2398">
            <v>2202</v>
          </cell>
          <cell r="E2398">
            <v>1</v>
          </cell>
          <cell r="F2398">
            <v>1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</row>
        <row r="2399">
          <cell r="B2399" t="str">
            <v>30922062306</v>
          </cell>
          <cell r="C2399" t="str">
            <v>30922</v>
          </cell>
          <cell r="D2399">
            <v>2306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</row>
        <row r="2400">
          <cell r="B2400" t="str">
            <v>30922062701</v>
          </cell>
          <cell r="C2400" t="str">
            <v>30922</v>
          </cell>
          <cell r="D2400">
            <v>2701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Q2400">
            <v>0</v>
          </cell>
        </row>
        <row r="2401">
          <cell r="B2401" t="str">
            <v>30922062702</v>
          </cell>
          <cell r="C2401" t="str">
            <v>30922</v>
          </cell>
          <cell r="D2401">
            <v>2702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</row>
        <row r="2402">
          <cell r="B2402" t="str">
            <v>30922062705</v>
          </cell>
          <cell r="C2402" t="str">
            <v>30922</v>
          </cell>
          <cell r="D2402">
            <v>2705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Q2402">
            <v>0</v>
          </cell>
        </row>
        <row r="2403">
          <cell r="B2403" t="str">
            <v>30922062900</v>
          </cell>
          <cell r="C2403" t="str">
            <v>30922</v>
          </cell>
          <cell r="D2403">
            <v>2900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Q2403">
            <v>0</v>
          </cell>
        </row>
        <row r="2404">
          <cell r="B2404" t="str">
            <v>30922062907</v>
          </cell>
          <cell r="C2404" t="str">
            <v>30922</v>
          </cell>
          <cell r="D2404">
            <v>2907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</row>
        <row r="2405">
          <cell r="B2405" t="str">
            <v>30922062908</v>
          </cell>
          <cell r="C2405" t="str">
            <v>30922</v>
          </cell>
          <cell r="D2405">
            <v>2908</v>
          </cell>
          <cell r="E2405">
            <v>0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</row>
        <row r="2406">
          <cell r="B2406" t="str">
            <v>30922063101</v>
          </cell>
          <cell r="C2406" t="str">
            <v>30922</v>
          </cell>
          <cell r="D2406">
            <v>3101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</row>
        <row r="2407">
          <cell r="B2407" t="str">
            <v>30922063103</v>
          </cell>
          <cell r="C2407" t="str">
            <v>30922</v>
          </cell>
          <cell r="D2407">
            <v>3103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</row>
        <row r="2408">
          <cell r="B2408" t="str">
            <v>30922063302</v>
          </cell>
          <cell r="C2408" t="str">
            <v>30922</v>
          </cell>
          <cell r="D2408">
            <v>3302</v>
          </cell>
          <cell r="E2408">
            <v>0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>
            <v>0</v>
          </cell>
        </row>
        <row r="2409">
          <cell r="B2409" t="str">
            <v>30922063303</v>
          </cell>
          <cell r="C2409" t="str">
            <v>30922</v>
          </cell>
          <cell r="D2409">
            <v>3303</v>
          </cell>
          <cell r="E2409">
            <v>0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Q2409">
            <v>0</v>
          </cell>
        </row>
        <row r="2410">
          <cell r="B2410" t="str">
            <v>30923061302</v>
          </cell>
          <cell r="C2410" t="str">
            <v>30923</v>
          </cell>
          <cell r="D2410">
            <v>1302</v>
          </cell>
          <cell r="E2410">
            <v>20000</v>
          </cell>
          <cell r="F2410">
            <v>1666</v>
          </cell>
          <cell r="G2410">
            <v>1666</v>
          </cell>
          <cell r="H2410">
            <v>1666</v>
          </cell>
          <cell r="I2410">
            <v>1666</v>
          </cell>
          <cell r="J2410">
            <v>1666</v>
          </cell>
          <cell r="K2410">
            <v>1666</v>
          </cell>
          <cell r="L2410">
            <v>1666</v>
          </cell>
          <cell r="M2410">
            <v>1666</v>
          </cell>
          <cell r="N2410">
            <v>1666</v>
          </cell>
          <cell r="O2410">
            <v>1666</v>
          </cell>
          <cell r="P2410">
            <v>1666</v>
          </cell>
          <cell r="Q2410">
            <v>1674</v>
          </cell>
        </row>
        <row r="2411">
          <cell r="B2411" t="str">
            <v>30923062202</v>
          </cell>
          <cell r="C2411" t="str">
            <v>30923</v>
          </cell>
          <cell r="D2411">
            <v>2202</v>
          </cell>
          <cell r="E2411">
            <v>89200</v>
          </cell>
          <cell r="F2411">
            <v>7433</v>
          </cell>
          <cell r="G2411">
            <v>7433</v>
          </cell>
          <cell r="H2411">
            <v>7433</v>
          </cell>
          <cell r="I2411">
            <v>7433</v>
          </cell>
          <cell r="J2411">
            <v>7433</v>
          </cell>
          <cell r="K2411">
            <v>7433</v>
          </cell>
          <cell r="L2411">
            <v>7433</v>
          </cell>
          <cell r="M2411">
            <v>7433</v>
          </cell>
          <cell r="N2411">
            <v>7433</v>
          </cell>
          <cell r="O2411">
            <v>7433</v>
          </cell>
          <cell r="P2411">
            <v>7433</v>
          </cell>
          <cell r="Q2411">
            <v>7437</v>
          </cell>
        </row>
        <row r="2412">
          <cell r="B2412" t="str">
            <v>30923062207</v>
          </cell>
          <cell r="C2412" t="str">
            <v>30923</v>
          </cell>
          <cell r="D2412">
            <v>2207</v>
          </cell>
          <cell r="E2412">
            <v>24000</v>
          </cell>
          <cell r="F2412">
            <v>2000</v>
          </cell>
          <cell r="G2412">
            <v>2000</v>
          </cell>
          <cell r="H2412">
            <v>2000</v>
          </cell>
          <cell r="I2412">
            <v>2000</v>
          </cell>
          <cell r="J2412">
            <v>2000</v>
          </cell>
          <cell r="K2412">
            <v>2000</v>
          </cell>
          <cell r="L2412">
            <v>2000</v>
          </cell>
          <cell r="M2412">
            <v>2000</v>
          </cell>
          <cell r="N2412">
            <v>2000</v>
          </cell>
          <cell r="O2412">
            <v>2000</v>
          </cell>
          <cell r="P2412">
            <v>2000</v>
          </cell>
          <cell r="Q2412">
            <v>2000</v>
          </cell>
        </row>
        <row r="2413">
          <cell r="B2413" t="str">
            <v>30923062208</v>
          </cell>
          <cell r="C2413" t="str">
            <v>30923</v>
          </cell>
          <cell r="D2413">
            <v>2208</v>
          </cell>
          <cell r="E2413">
            <v>4100</v>
          </cell>
          <cell r="F2413">
            <v>341</v>
          </cell>
          <cell r="G2413">
            <v>341</v>
          </cell>
          <cell r="H2413">
            <v>341</v>
          </cell>
          <cell r="I2413">
            <v>341</v>
          </cell>
          <cell r="J2413">
            <v>341</v>
          </cell>
          <cell r="K2413">
            <v>341</v>
          </cell>
          <cell r="L2413">
            <v>341</v>
          </cell>
          <cell r="M2413">
            <v>341</v>
          </cell>
          <cell r="N2413">
            <v>341</v>
          </cell>
          <cell r="O2413">
            <v>341</v>
          </cell>
          <cell r="P2413">
            <v>341</v>
          </cell>
          <cell r="Q2413">
            <v>349</v>
          </cell>
        </row>
        <row r="2414">
          <cell r="B2414" t="str">
            <v>30923062305</v>
          </cell>
          <cell r="C2414" t="str">
            <v>30923</v>
          </cell>
          <cell r="D2414">
            <v>2305</v>
          </cell>
          <cell r="E2414">
            <v>60000</v>
          </cell>
          <cell r="F2414">
            <v>5000</v>
          </cell>
          <cell r="G2414">
            <v>5000</v>
          </cell>
          <cell r="H2414">
            <v>5000</v>
          </cell>
          <cell r="I2414">
            <v>5000</v>
          </cell>
          <cell r="J2414">
            <v>5000</v>
          </cell>
          <cell r="K2414">
            <v>5000</v>
          </cell>
          <cell r="L2414">
            <v>5000</v>
          </cell>
          <cell r="M2414">
            <v>5000</v>
          </cell>
          <cell r="N2414">
            <v>5000</v>
          </cell>
          <cell r="O2414">
            <v>5000</v>
          </cell>
          <cell r="P2414">
            <v>5000</v>
          </cell>
          <cell r="Q2414">
            <v>5000</v>
          </cell>
        </row>
        <row r="2415">
          <cell r="B2415" t="str">
            <v>30923062306</v>
          </cell>
          <cell r="C2415" t="str">
            <v>30923</v>
          </cell>
          <cell r="D2415">
            <v>2306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Q2415">
            <v>0</v>
          </cell>
        </row>
        <row r="2416">
          <cell r="B2416" t="str">
            <v>30923062310</v>
          </cell>
          <cell r="C2416" t="str">
            <v>30923</v>
          </cell>
          <cell r="D2416">
            <v>2310</v>
          </cell>
          <cell r="E2416">
            <v>32400</v>
          </cell>
          <cell r="F2416">
            <v>2700</v>
          </cell>
          <cell r="G2416">
            <v>2700</v>
          </cell>
          <cell r="H2416">
            <v>2700</v>
          </cell>
          <cell r="I2416">
            <v>2700</v>
          </cell>
          <cell r="J2416">
            <v>2700</v>
          </cell>
          <cell r="K2416">
            <v>2700</v>
          </cell>
          <cell r="L2416">
            <v>2700</v>
          </cell>
          <cell r="M2416">
            <v>2700</v>
          </cell>
          <cell r="N2416">
            <v>2700</v>
          </cell>
          <cell r="O2416">
            <v>2700</v>
          </cell>
          <cell r="P2416">
            <v>2700</v>
          </cell>
          <cell r="Q2416">
            <v>2700</v>
          </cell>
        </row>
        <row r="2417">
          <cell r="B2417" t="str">
            <v>30923062701</v>
          </cell>
          <cell r="C2417" t="str">
            <v>30923</v>
          </cell>
          <cell r="D2417">
            <v>2701</v>
          </cell>
          <cell r="E2417">
            <v>36000</v>
          </cell>
          <cell r="F2417">
            <v>3000</v>
          </cell>
          <cell r="G2417">
            <v>3000</v>
          </cell>
          <cell r="H2417">
            <v>3000</v>
          </cell>
          <cell r="I2417">
            <v>3000</v>
          </cell>
          <cell r="J2417">
            <v>3000</v>
          </cell>
          <cell r="K2417">
            <v>3000</v>
          </cell>
          <cell r="L2417">
            <v>3000</v>
          </cell>
          <cell r="M2417">
            <v>3000</v>
          </cell>
          <cell r="N2417">
            <v>3000</v>
          </cell>
          <cell r="O2417">
            <v>3000</v>
          </cell>
          <cell r="P2417">
            <v>3000</v>
          </cell>
          <cell r="Q2417">
            <v>3000</v>
          </cell>
        </row>
        <row r="2418">
          <cell r="B2418" t="str">
            <v>30923062704</v>
          </cell>
          <cell r="C2418" t="str">
            <v>30923</v>
          </cell>
          <cell r="D2418">
            <v>2704</v>
          </cell>
          <cell r="E2418">
            <v>87600</v>
          </cell>
          <cell r="F2418">
            <v>7300</v>
          </cell>
          <cell r="G2418">
            <v>7300</v>
          </cell>
          <cell r="H2418">
            <v>7300</v>
          </cell>
          <cell r="I2418">
            <v>7300</v>
          </cell>
          <cell r="J2418">
            <v>7300</v>
          </cell>
          <cell r="K2418">
            <v>7300</v>
          </cell>
          <cell r="L2418">
            <v>7300</v>
          </cell>
          <cell r="M2418">
            <v>7300</v>
          </cell>
          <cell r="N2418">
            <v>7300</v>
          </cell>
          <cell r="O2418">
            <v>7300</v>
          </cell>
          <cell r="P2418">
            <v>7300</v>
          </cell>
          <cell r="Q2418">
            <v>7300</v>
          </cell>
        </row>
        <row r="2419">
          <cell r="B2419" t="str">
            <v>30923062705</v>
          </cell>
          <cell r="C2419" t="str">
            <v>30923</v>
          </cell>
          <cell r="D2419">
            <v>2705</v>
          </cell>
          <cell r="E2419">
            <v>34800</v>
          </cell>
          <cell r="F2419">
            <v>2900</v>
          </cell>
          <cell r="G2419">
            <v>2900</v>
          </cell>
          <cell r="H2419">
            <v>2900</v>
          </cell>
          <cell r="I2419">
            <v>2900</v>
          </cell>
          <cell r="J2419">
            <v>2900</v>
          </cell>
          <cell r="K2419">
            <v>2900</v>
          </cell>
          <cell r="L2419">
            <v>2900</v>
          </cell>
          <cell r="M2419">
            <v>2900</v>
          </cell>
          <cell r="N2419">
            <v>2900</v>
          </cell>
          <cell r="O2419">
            <v>2900</v>
          </cell>
          <cell r="P2419">
            <v>2900</v>
          </cell>
          <cell r="Q2419">
            <v>2900</v>
          </cell>
        </row>
        <row r="2420">
          <cell r="B2420" t="str">
            <v>30923062900</v>
          </cell>
          <cell r="C2420" t="str">
            <v>30923</v>
          </cell>
          <cell r="D2420">
            <v>2900</v>
          </cell>
          <cell r="E2420">
            <v>12000</v>
          </cell>
          <cell r="F2420">
            <v>1000</v>
          </cell>
          <cell r="G2420">
            <v>1000</v>
          </cell>
          <cell r="H2420">
            <v>1000</v>
          </cell>
          <cell r="I2420">
            <v>1000</v>
          </cell>
          <cell r="J2420">
            <v>1000</v>
          </cell>
          <cell r="K2420">
            <v>1000</v>
          </cell>
          <cell r="L2420">
            <v>1000</v>
          </cell>
          <cell r="M2420">
            <v>1000</v>
          </cell>
          <cell r="N2420">
            <v>1000</v>
          </cell>
          <cell r="O2420">
            <v>1000</v>
          </cell>
          <cell r="P2420">
            <v>1000</v>
          </cell>
          <cell r="Q2420">
            <v>1000</v>
          </cell>
        </row>
        <row r="2421">
          <cell r="B2421" t="str">
            <v>30923062904</v>
          </cell>
          <cell r="C2421" t="str">
            <v>30923</v>
          </cell>
          <cell r="D2421">
            <v>2904</v>
          </cell>
          <cell r="E2421">
            <v>79200</v>
          </cell>
          <cell r="F2421">
            <v>6600</v>
          </cell>
          <cell r="G2421">
            <v>6600</v>
          </cell>
          <cell r="H2421">
            <v>6600</v>
          </cell>
          <cell r="I2421">
            <v>6600</v>
          </cell>
          <cell r="J2421">
            <v>6600</v>
          </cell>
          <cell r="K2421">
            <v>6600</v>
          </cell>
          <cell r="L2421">
            <v>6600</v>
          </cell>
          <cell r="M2421">
            <v>6600</v>
          </cell>
          <cell r="N2421">
            <v>6600</v>
          </cell>
          <cell r="O2421">
            <v>6600</v>
          </cell>
          <cell r="P2421">
            <v>6600</v>
          </cell>
          <cell r="Q2421">
            <v>6600</v>
          </cell>
        </row>
        <row r="2422">
          <cell r="B2422" t="str">
            <v>30923062907</v>
          </cell>
          <cell r="C2422" t="str">
            <v>30923</v>
          </cell>
          <cell r="D2422">
            <v>2907</v>
          </cell>
          <cell r="E2422">
            <v>24000</v>
          </cell>
          <cell r="F2422">
            <v>2000</v>
          </cell>
          <cell r="G2422">
            <v>2000</v>
          </cell>
          <cell r="H2422">
            <v>2000</v>
          </cell>
          <cell r="I2422">
            <v>2000</v>
          </cell>
          <cell r="J2422">
            <v>2000</v>
          </cell>
          <cell r="K2422">
            <v>2000</v>
          </cell>
          <cell r="L2422">
            <v>2000</v>
          </cell>
          <cell r="M2422">
            <v>2000</v>
          </cell>
          <cell r="N2422">
            <v>2000</v>
          </cell>
          <cell r="O2422">
            <v>2000</v>
          </cell>
          <cell r="P2422">
            <v>2000</v>
          </cell>
          <cell r="Q2422">
            <v>2000</v>
          </cell>
        </row>
        <row r="2423">
          <cell r="B2423" t="str">
            <v>30923062908</v>
          </cell>
          <cell r="C2423" t="str">
            <v>30923</v>
          </cell>
          <cell r="D2423">
            <v>2908</v>
          </cell>
          <cell r="E2423">
            <v>18900</v>
          </cell>
          <cell r="F2423">
            <v>1575</v>
          </cell>
          <cell r="G2423">
            <v>1575</v>
          </cell>
          <cell r="H2423">
            <v>1575</v>
          </cell>
          <cell r="I2423">
            <v>1575</v>
          </cell>
          <cell r="J2423">
            <v>1575</v>
          </cell>
          <cell r="K2423">
            <v>1575</v>
          </cell>
          <cell r="L2423">
            <v>1575</v>
          </cell>
          <cell r="M2423">
            <v>1575</v>
          </cell>
          <cell r="N2423">
            <v>1575</v>
          </cell>
          <cell r="O2423">
            <v>1575</v>
          </cell>
          <cell r="P2423">
            <v>1575</v>
          </cell>
          <cell r="Q2423">
            <v>1575</v>
          </cell>
        </row>
        <row r="2424">
          <cell r="B2424" t="str">
            <v>30923063101</v>
          </cell>
          <cell r="C2424" t="str">
            <v>30923</v>
          </cell>
          <cell r="D2424">
            <v>3101</v>
          </cell>
          <cell r="E2424">
            <v>12000</v>
          </cell>
          <cell r="F2424">
            <v>1000</v>
          </cell>
          <cell r="G2424">
            <v>1000</v>
          </cell>
          <cell r="H2424">
            <v>1000</v>
          </cell>
          <cell r="I2424">
            <v>1000</v>
          </cell>
          <cell r="J2424">
            <v>1000</v>
          </cell>
          <cell r="K2424">
            <v>1000</v>
          </cell>
          <cell r="L2424">
            <v>1000</v>
          </cell>
          <cell r="M2424">
            <v>1000</v>
          </cell>
          <cell r="N2424">
            <v>1000</v>
          </cell>
          <cell r="O2424">
            <v>1000</v>
          </cell>
          <cell r="P2424">
            <v>1000</v>
          </cell>
          <cell r="Q2424">
            <v>1000</v>
          </cell>
        </row>
        <row r="2425">
          <cell r="B2425" t="str">
            <v>30923063103</v>
          </cell>
          <cell r="C2425" t="str">
            <v>30923</v>
          </cell>
          <cell r="D2425">
            <v>3103</v>
          </cell>
          <cell r="E2425">
            <v>54000</v>
          </cell>
          <cell r="F2425">
            <v>4500</v>
          </cell>
          <cell r="G2425">
            <v>4500</v>
          </cell>
          <cell r="H2425">
            <v>4500</v>
          </cell>
          <cell r="I2425">
            <v>4500</v>
          </cell>
          <cell r="J2425">
            <v>4500</v>
          </cell>
          <cell r="K2425">
            <v>4500</v>
          </cell>
          <cell r="L2425">
            <v>4500</v>
          </cell>
          <cell r="M2425">
            <v>4500</v>
          </cell>
          <cell r="N2425">
            <v>4500</v>
          </cell>
          <cell r="O2425">
            <v>4500</v>
          </cell>
          <cell r="P2425">
            <v>4500</v>
          </cell>
          <cell r="Q2425">
            <v>4500</v>
          </cell>
        </row>
        <row r="2426">
          <cell r="B2426" t="str">
            <v>30923063302</v>
          </cell>
          <cell r="C2426" t="str">
            <v>30923</v>
          </cell>
          <cell r="D2426">
            <v>3302</v>
          </cell>
          <cell r="E2426">
            <v>59000</v>
          </cell>
          <cell r="F2426">
            <v>4916</v>
          </cell>
          <cell r="G2426">
            <v>4916</v>
          </cell>
          <cell r="H2426">
            <v>4916</v>
          </cell>
          <cell r="I2426">
            <v>4916</v>
          </cell>
          <cell r="J2426">
            <v>4916</v>
          </cell>
          <cell r="K2426">
            <v>4916</v>
          </cell>
          <cell r="L2426">
            <v>4916</v>
          </cell>
          <cell r="M2426">
            <v>4916</v>
          </cell>
          <cell r="N2426">
            <v>4916</v>
          </cell>
          <cell r="O2426">
            <v>4916</v>
          </cell>
          <cell r="P2426">
            <v>4916</v>
          </cell>
          <cell r="Q2426">
            <v>4924</v>
          </cell>
        </row>
        <row r="2427">
          <cell r="B2427" t="str">
            <v>30923063303</v>
          </cell>
          <cell r="C2427" t="str">
            <v>30923</v>
          </cell>
          <cell r="D2427">
            <v>3303</v>
          </cell>
          <cell r="E2427">
            <v>6000</v>
          </cell>
          <cell r="F2427">
            <v>500</v>
          </cell>
          <cell r="G2427">
            <v>500</v>
          </cell>
          <cell r="H2427">
            <v>500</v>
          </cell>
          <cell r="I2427">
            <v>500</v>
          </cell>
          <cell r="J2427">
            <v>500</v>
          </cell>
          <cell r="K2427">
            <v>500</v>
          </cell>
          <cell r="L2427">
            <v>500</v>
          </cell>
          <cell r="M2427">
            <v>500</v>
          </cell>
          <cell r="N2427">
            <v>500</v>
          </cell>
          <cell r="O2427">
            <v>500</v>
          </cell>
          <cell r="P2427">
            <v>500</v>
          </cell>
          <cell r="Q2427">
            <v>500</v>
          </cell>
        </row>
        <row r="2428">
          <cell r="B2428" t="str">
            <v>30924062202</v>
          </cell>
          <cell r="C2428" t="str">
            <v>30924</v>
          </cell>
          <cell r="D2428">
            <v>2202</v>
          </cell>
          <cell r="E2428">
            <v>90100</v>
          </cell>
          <cell r="F2428">
            <v>7508</v>
          </cell>
          <cell r="G2428">
            <v>7508</v>
          </cell>
          <cell r="H2428">
            <v>7508</v>
          </cell>
          <cell r="I2428">
            <v>7508</v>
          </cell>
          <cell r="J2428">
            <v>7508</v>
          </cell>
          <cell r="K2428">
            <v>7508</v>
          </cell>
          <cell r="L2428">
            <v>7508</v>
          </cell>
          <cell r="M2428">
            <v>7508</v>
          </cell>
          <cell r="N2428">
            <v>7508</v>
          </cell>
          <cell r="O2428">
            <v>7508</v>
          </cell>
          <cell r="P2428">
            <v>7508</v>
          </cell>
          <cell r="Q2428">
            <v>7512</v>
          </cell>
        </row>
        <row r="2429">
          <cell r="B2429" t="str">
            <v>30924062207</v>
          </cell>
          <cell r="C2429" t="str">
            <v>30924</v>
          </cell>
          <cell r="D2429">
            <v>2207</v>
          </cell>
          <cell r="E2429">
            <v>24000</v>
          </cell>
          <cell r="F2429">
            <v>2000</v>
          </cell>
          <cell r="G2429">
            <v>2000</v>
          </cell>
          <cell r="H2429">
            <v>2000</v>
          </cell>
          <cell r="I2429">
            <v>2000</v>
          </cell>
          <cell r="J2429">
            <v>2000</v>
          </cell>
          <cell r="K2429">
            <v>2000</v>
          </cell>
          <cell r="L2429">
            <v>2000</v>
          </cell>
          <cell r="M2429">
            <v>2000</v>
          </cell>
          <cell r="N2429">
            <v>2000</v>
          </cell>
          <cell r="O2429">
            <v>2000</v>
          </cell>
          <cell r="P2429">
            <v>2000</v>
          </cell>
          <cell r="Q2429">
            <v>2000</v>
          </cell>
        </row>
        <row r="2430">
          <cell r="B2430" t="str">
            <v>30924062701</v>
          </cell>
          <cell r="C2430" t="str">
            <v>30924</v>
          </cell>
          <cell r="D2430">
            <v>2701</v>
          </cell>
          <cell r="E2430">
            <v>18000</v>
          </cell>
          <cell r="F2430">
            <v>1500</v>
          </cell>
          <cell r="G2430">
            <v>1500</v>
          </cell>
          <cell r="H2430">
            <v>1500</v>
          </cell>
          <cell r="I2430">
            <v>1500</v>
          </cell>
          <cell r="J2430">
            <v>1500</v>
          </cell>
          <cell r="K2430">
            <v>1500</v>
          </cell>
          <cell r="L2430">
            <v>1500</v>
          </cell>
          <cell r="M2430">
            <v>1500</v>
          </cell>
          <cell r="N2430">
            <v>1500</v>
          </cell>
          <cell r="O2430">
            <v>1500</v>
          </cell>
          <cell r="P2430">
            <v>1500</v>
          </cell>
          <cell r="Q2430">
            <v>1500</v>
          </cell>
        </row>
        <row r="2431">
          <cell r="B2431" t="str">
            <v>30924062705</v>
          </cell>
          <cell r="C2431" t="str">
            <v>30924</v>
          </cell>
          <cell r="D2431">
            <v>2705</v>
          </cell>
          <cell r="E2431">
            <v>8400</v>
          </cell>
          <cell r="F2431">
            <v>700</v>
          </cell>
          <cell r="G2431">
            <v>700</v>
          </cell>
          <cell r="H2431">
            <v>700</v>
          </cell>
          <cell r="I2431">
            <v>700</v>
          </cell>
          <cell r="J2431">
            <v>700</v>
          </cell>
          <cell r="K2431">
            <v>700</v>
          </cell>
          <cell r="L2431">
            <v>700</v>
          </cell>
          <cell r="M2431">
            <v>700</v>
          </cell>
          <cell r="N2431">
            <v>700</v>
          </cell>
          <cell r="O2431">
            <v>700</v>
          </cell>
          <cell r="P2431">
            <v>700</v>
          </cell>
          <cell r="Q2431">
            <v>700</v>
          </cell>
        </row>
        <row r="2432">
          <cell r="B2432" t="str">
            <v>30924062900</v>
          </cell>
          <cell r="C2432" t="str">
            <v>30924</v>
          </cell>
          <cell r="D2432">
            <v>2900</v>
          </cell>
          <cell r="E2432">
            <v>14400</v>
          </cell>
          <cell r="F2432">
            <v>1200</v>
          </cell>
          <cell r="G2432">
            <v>1200</v>
          </cell>
          <cell r="H2432">
            <v>1200</v>
          </cell>
          <cell r="I2432">
            <v>1200</v>
          </cell>
          <cell r="J2432">
            <v>1200</v>
          </cell>
          <cell r="K2432">
            <v>1200</v>
          </cell>
          <cell r="L2432">
            <v>1200</v>
          </cell>
          <cell r="M2432">
            <v>1200</v>
          </cell>
          <cell r="N2432">
            <v>1200</v>
          </cell>
          <cell r="O2432">
            <v>1200</v>
          </cell>
          <cell r="P2432">
            <v>1200</v>
          </cell>
          <cell r="Q2432">
            <v>1200</v>
          </cell>
        </row>
        <row r="2433">
          <cell r="B2433" t="str">
            <v>30924062907</v>
          </cell>
          <cell r="C2433" t="str">
            <v>30924</v>
          </cell>
          <cell r="D2433">
            <v>2907</v>
          </cell>
          <cell r="E2433">
            <v>30000</v>
          </cell>
          <cell r="F2433">
            <v>7000</v>
          </cell>
          <cell r="G2433">
            <v>10000</v>
          </cell>
          <cell r="H2433">
            <v>1300</v>
          </cell>
          <cell r="I2433">
            <v>1300</v>
          </cell>
          <cell r="J2433">
            <v>1300</v>
          </cell>
          <cell r="K2433">
            <v>1300</v>
          </cell>
          <cell r="L2433">
            <v>1300</v>
          </cell>
          <cell r="M2433">
            <v>1300</v>
          </cell>
          <cell r="N2433">
            <v>1300</v>
          </cell>
          <cell r="O2433">
            <v>1300</v>
          </cell>
          <cell r="P2433">
            <v>1300</v>
          </cell>
          <cell r="Q2433">
            <v>1300</v>
          </cell>
        </row>
        <row r="2434">
          <cell r="B2434" t="str">
            <v>30924062908</v>
          </cell>
          <cell r="C2434" t="str">
            <v>30924</v>
          </cell>
          <cell r="D2434">
            <v>2908</v>
          </cell>
          <cell r="E2434">
            <v>18900</v>
          </cell>
          <cell r="F2434">
            <v>1575</v>
          </cell>
          <cell r="G2434">
            <v>1575</v>
          </cell>
          <cell r="H2434">
            <v>1575</v>
          </cell>
          <cell r="I2434">
            <v>1575</v>
          </cell>
          <cell r="J2434">
            <v>1575</v>
          </cell>
          <cell r="K2434">
            <v>1575</v>
          </cell>
          <cell r="L2434">
            <v>1575</v>
          </cell>
          <cell r="M2434">
            <v>1575</v>
          </cell>
          <cell r="N2434">
            <v>1575</v>
          </cell>
          <cell r="O2434">
            <v>1575</v>
          </cell>
          <cell r="P2434">
            <v>1575</v>
          </cell>
          <cell r="Q2434">
            <v>1575</v>
          </cell>
        </row>
        <row r="2435">
          <cell r="B2435" t="str">
            <v>30924063101</v>
          </cell>
          <cell r="C2435" t="str">
            <v>30924</v>
          </cell>
          <cell r="D2435">
            <v>3101</v>
          </cell>
          <cell r="E2435">
            <v>18000</v>
          </cell>
          <cell r="F2435">
            <v>1500</v>
          </cell>
          <cell r="G2435">
            <v>1500</v>
          </cell>
          <cell r="H2435">
            <v>1500</v>
          </cell>
          <cell r="I2435">
            <v>1500</v>
          </cell>
          <cell r="J2435">
            <v>1500</v>
          </cell>
          <cell r="K2435">
            <v>1500</v>
          </cell>
          <cell r="L2435">
            <v>1500</v>
          </cell>
          <cell r="M2435">
            <v>1500</v>
          </cell>
          <cell r="N2435">
            <v>1500</v>
          </cell>
          <cell r="O2435">
            <v>1500</v>
          </cell>
          <cell r="P2435">
            <v>1500</v>
          </cell>
          <cell r="Q2435">
            <v>1500</v>
          </cell>
        </row>
        <row r="2436">
          <cell r="B2436" t="str">
            <v>30924063103</v>
          </cell>
          <cell r="C2436" t="str">
            <v>30924</v>
          </cell>
          <cell r="D2436">
            <v>3103</v>
          </cell>
          <cell r="E2436">
            <v>12000</v>
          </cell>
          <cell r="F2436">
            <v>1000</v>
          </cell>
          <cell r="G2436">
            <v>1000</v>
          </cell>
          <cell r="H2436">
            <v>1000</v>
          </cell>
          <cell r="I2436">
            <v>1000</v>
          </cell>
          <cell r="J2436">
            <v>1000</v>
          </cell>
          <cell r="K2436">
            <v>1000</v>
          </cell>
          <cell r="L2436">
            <v>1000</v>
          </cell>
          <cell r="M2436">
            <v>1000</v>
          </cell>
          <cell r="N2436">
            <v>1000</v>
          </cell>
          <cell r="O2436">
            <v>1000</v>
          </cell>
          <cell r="P2436">
            <v>1000</v>
          </cell>
          <cell r="Q2436">
            <v>1000</v>
          </cell>
        </row>
        <row r="2437">
          <cell r="B2437" t="str">
            <v>30924063302</v>
          </cell>
          <cell r="C2437" t="str">
            <v>30924</v>
          </cell>
          <cell r="D2437">
            <v>3302</v>
          </cell>
          <cell r="E2437">
            <v>19700</v>
          </cell>
          <cell r="F2437">
            <v>1641</v>
          </cell>
          <cell r="G2437">
            <v>1641</v>
          </cell>
          <cell r="H2437">
            <v>1641</v>
          </cell>
          <cell r="I2437">
            <v>1641</v>
          </cell>
          <cell r="J2437">
            <v>1641</v>
          </cell>
          <cell r="K2437">
            <v>1641</v>
          </cell>
          <cell r="L2437">
            <v>1641</v>
          </cell>
          <cell r="M2437">
            <v>1641</v>
          </cell>
          <cell r="N2437">
            <v>1641</v>
          </cell>
          <cell r="O2437">
            <v>1641</v>
          </cell>
          <cell r="P2437">
            <v>1641</v>
          </cell>
          <cell r="Q2437">
            <v>1649</v>
          </cell>
        </row>
        <row r="2438">
          <cell r="B2438" t="str">
            <v>30924063303</v>
          </cell>
          <cell r="C2438" t="str">
            <v>30924</v>
          </cell>
          <cell r="D2438">
            <v>3303</v>
          </cell>
          <cell r="E2438">
            <v>6000</v>
          </cell>
          <cell r="F2438">
            <v>500</v>
          </cell>
          <cell r="G2438">
            <v>500</v>
          </cell>
          <cell r="H2438">
            <v>500</v>
          </cell>
          <cell r="I2438">
            <v>500</v>
          </cell>
          <cell r="J2438">
            <v>500</v>
          </cell>
          <cell r="K2438">
            <v>500</v>
          </cell>
          <cell r="L2438">
            <v>500</v>
          </cell>
          <cell r="M2438">
            <v>500</v>
          </cell>
          <cell r="N2438">
            <v>500</v>
          </cell>
          <cell r="O2438">
            <v>500</v>
          </cell>
          <cell r="P2438">
            <v>500</v>
          </cell>
          <cell r="Q2438">
            <v>500</v>
          </cell>
        </row>
        <row r="2439">
          <cell r="B2439" t="str">
            <v>30935072207</v>
          </cell>
          <cell r="C2439" t="str">
            <v>30935</v>
          </cell>
          <cell r="D2439">
            <v>2207</v>
          </cell>
          <cell r="E2439">
            <v>24000</v>
          </cell>
          <cell r="F2439">
            <v>2000</v>
          </cell>
          <cell r="G2439">
            <v>2000</v>
          </cell>
          <cell r="H2439">
            <v>2000</v>
          </cell>
          <cell r="I2439">
            <v>2000</v>
          </cell>
          <cell r="J2439">
            <v>2000</v>
          </cell>
          <cell r="K2439">
            <v>2000</v>
          </cell>
          <cell r="L2439">
            <v>2000</v>
          </cell>
          <cell r="M2439">
            <v>2000</v>
          </cell>
          <cell r="N2439">
            <v>2000</v>
          </cell>
          <cell r="O2439">
            <v>2000</v>
          </cell>
          <cell r="P2439">
            <v>2000</v>
          </cell>
          <cell r="Q2439">
            <v>2000</v>
          </cell>
        </row>
        <row r="2440">
          <cell r="B2440" t="str">
            <v>30935072208</v>
          </cell>
          <cell r="C2440" t="str">
            <v>30935</v>
          </cell>
          <cell r="D2440">
            <v>2208</v>
          </cell>
          <cell r="E2440">
            <v>2800</v>
          </cell>
          <cell r="F2440">
            <v>233</v>
          </cell>
          <cell r="G2440">
            <v>233</v>
          </cell>
          <cell r="H2440">
            <v>233</v>
          </cell>
          <cell r="I2440">
            <v>233</v>
          </cell>
          <cell r="J2440">
            <v>233</v>
          </cell>
          <cell r="K2440">
            <v>233</v>
          </cell>
          <cell r="L2440">
            <v>233</v>
          </cell>
          <cell r="M2440">
            <v>233</v>
          </cell>
          <cell r="N2440">
            <v>233</v>
          </cell>
          <cell r="O2440">
            <v>233</v>
          </cell>
          <cell r="P2440">
            <v>233</v>
          </cell>
          <cell r="Q2440">
            <v>237</v>
          </cell>
        </row>
        <row r="2441">
          <cell r="B2441" t="str">
            <v>30935072701</v>
          </cell>
          <cell r="C2441" t="str">
            <v>30935</v>
          </cell>
          <cell r="D2441">
            <v>2701</v>
          </cell>
          <cell r="E2441">
            <v>103200</v>
          </cell>
          <cell r="F2441">
            <v>8600</v>
          </cell>
          <cell r="G2441">
            <v>8600</v>
          </cell>
          <cell r="H2441">
            <v>8600</v>
          </cell>
          <cell r="I2441">
            <v>8600</v>
          </cell>
          <cell r="J2441">
            <v>8600</v>
          </cell>
          <cell r="K2441">
            <v>8600</v>
          </cell>
          <cell r="L2441">
            <v>8600</v>
          </cell>
          <cell r="M2441">
            <v>8600</v>
          </cell>
          <cell r="N2441">
            <v>8600</v>
          </cell>
          <cell r="O2441">
            <v>8600</v>
          </cell>
          <cell r="P2441">
            <v>8600</v>
          </cell>
          <cell r="Q2441">
            <v>8600</v>
          </cell>
        </row>
        <row r="2442">
          <cell r="B2442" t="str">
            <v>30935072702</v>
          </cell>
          <cell r="C2442" t="str">
            <v>30935</v>
          </cell>
          <cell r="D2442">
            <v>2702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>
            <v>0</v>
          </cell>
        </row>
        <row r="2443">
          <cell r="B2443" t="str">
            <v>30935072704</v>
          </cell>
          <cell r="C2443" t="str">
            <v>30935</v>
          </cell>
          <cell r="D2443">
            <v>2704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Q2443">
            <v>0</v>
          </cell>
        </row>
        <row r="2444">
          <cell r="B2444" t="str">
            <v>30935072705</v>
          </cell>
          <cell r="C2444" t="str">
            <v>30935</v>
          </cell>
          <cell r="D2444">
            <v>2705</v>
          </cell>
          <cell r="E2444">
            <v>8400</v>
          </cell>
          <cell r="F2444">
            <v>700</v>
          </cell>
          <cell r="G2444">
            <v>700</v>
          </cell>
          <cell r="H2444">
            <v>700</v>
          </cell>
          <cell r="I2444">
            <v>700</v>
          </cell>
          <cell r="J2444">
            <v>700</v>
          </cell>
          <cell r="K2444">
            <v>700</v>
          </cell>
          <cell r="L2444">
            <v>700</v>
          </cell>
          <cell r="M2444">
            <v>700</v>
          </cell>
          <cell r="N2444">
            <v>700</v>
          </cell>
          <cell r="O2444">
            <v>700</v>
          </cell>
          <cell r="P2444">
            <v>700</v>
          </cell>
          <cell r="Q2444">
            <v>700</v>
          </cell>
        </row>
        <row r="2445">
          <cell r="B2445" t="str">
            <v>30935072900</v>
          </cell>
          <cell r="C2445" t="str">
            <v>30935</v>
          </cell>
          <cell r="D2445">
            <v>2900</v>
          </cell>
          <cell r="E2445">
            <v>30000</v>
          </cell>
          <cell r="F2445">
            <v>2500</v>
          </cell>
          <cell r="G2445">
            <v>2500</v>
          </cell>
          <cell r="H2445">
            <v>2500</v>
          </cell>
          <cell r="I2445">
            <v>2500</v>
          </cell>
          <cell r="J2445">
            <v>2500</v>
          </cell>
          <cell r="K2445">
            <v>2500</v>
          </cell>
          <cell r="L2445">
            <v>2500</v>
          </cell>
          <cell r="M2445">
            <v>2500</v>
          </cell>
          <cell r="N2445">
            <v>2500</v>
          </cell>
          <cell r="O2445">
            <v>2500</v>
          </cell>
          <cell r="P2445">
            <v>2500</v>
          </cell>
          <cell r="Q2445">
            <v>2500</v>
          </cell>
        </row>
        <row r="2446">
          <cell r="B2446" t="str">
            <v>30935072907</v>
          </cell>
          <cell r="C2446" t="str">
            <v>30935</v>
          </cell>
          <cell r="D2446">
            <v>2907</v>
          </cell>
          <cell r="E2446">
            <v>288000</v>
          </cell>
          <cell r="F2446">
            <v>24000</v>
          </cell>
          <cell r="G2446">
            <v>24000</v>
          </cell>
          <cell r="H2446">
            <v>24000</v>
          </cell>
          <cell r="I2446">
            <v>24000</v>
          </cell>
          <cell r="J2446">
            <v>24000</v>
          </cell>
          <cell r="K2446">
            <v>24000</v>
          </cell>
          <cell r="L2446">
            <v>24000</v>
          </cell>
          <cell r="M2446">
            <v>24000</v>
          </cell>
          <cell r="N2446">
            <v>24000</v>
          </cell>
          <cell r="O2446">
            <v>24000</v>
          </cell>
          <cell r="P2446">
            <v>24000</v>
          </cell>
          <cell r="Q2446">
            <v>24000</v>
          </cell>
        </row>
        <row r="2447">
          <cell r="B2447" t="str">
            <v>30935072908</v>
          </cell>
          <cell r="C2447" t="str">
            <v>30935</v>
          </cell>
          <cell r="D2447">
            <v>2908</v>
          </cell>
          <cell r="E2447">
            <v>18900</v>
          </cell>
          <cell r="F2447">
            <v>1575</v>
          </cell>
          <cell r="G2447">
            <v>1575</v>
          </cell>
          <cell r="H2447">
            <v>1575</v>
          </cell>
          <cell r="I2447">
            <v>1575</v>
          </cell>
          <cell r="J2447">
            <v>1575</v>
          </cell>
          <cell r="K2447">
            <v>1575</v>
          </cell>
          <cell r="L2447">
            <v>1575</v>
          </cell>
          <cell r="M2447">
            <v>1575</v>
          </cell>
          <cell r="N2447">
            <v>1575</v>
          </cell>
          <cell r="O2447">
            <v>1575</v>
          </cell>
          <cell r="P2447">
            <v>1575</v>
          </cell>
          <cell r="Q2447">
            <v>1575</v>
          </cell>
        </row>
        <row r="2448">
          <cell r="B2448" t="str">
            <v>30935073101</v>
          </cell>
          <cell r="C2448" t="str">
            <v>30935</v>
          </cell>
          <cell r="D2448">
            <v>3101</v>
          </cell>
          <cell r="E2448">
            <v>12000</v>
          </cell>
          <cell r="F2448">
            <v>1000</v>
          </cell>
          <cell r="G2448">
            <v>1000</v>
          </cell>
          <cell r="H2448">
            <v>1000</v>
          </cell>
          <cell r="I2448">
            <v>1000</v>
          </cell>
          <cell r="J2448">
            <v>1000</v>
          </cell>
          <cell r="K2448">
            <v>1000</v>
          </cell>
          <cell r="L2448">
            <v>1000</v>
          </cell>
          <cell r="M2448">
            <v>1000</v>
          </cell>
          <cell r="N2448">
            <v>1000</v>
          </cell>
          <cell r="O2448">
            <v>1000</v>
          </cell>
          <cell r="P2448">
            <v>1000</v>
          </cell>
          <cell r="Q2448">
            <v>1000</v>
          </cell>
        </row>
        <row r="2449">
          <cell r="B2449" t="str">
            <v>30935073103</v>
          </cell>
          <cell r="C2449" t="str">
            <v>30935</v>
          </cell>
          <cell r="D2449">
            <v>3103</v>
          </cell>
          <cell r="E2449">
            <v>14400</v>
          </cell>
          <cell r="F2449">
            <v>1200</v>
          </cell>
          <cell r="G2449">
            <v>1200</v>
          </cell>
          <cell r="H2449">
            <v>1200</v>
          </cell>
          <cell r="I2449">
            <v>1200</v>
          </cell>
          <cell r="J2449">
            <v>1200</v>
          </cell>
          <cell r="K2449">
            <v>1200</v>
          </cell>
          <cell r="L2449">
            <v>1200</v>
          </cell>
          <cell r="M2449">
            <v>1200</v>
          </cell>
          <cell r="N2449">
            <v>1200</v>
          </cell>
          <cell r="O2449">
            <v>1200</v>
          </cell>
          <cell r="P2449">
            <v>1200</v>
          </cell>
          <cell r="Q2449">
            <v>1200</v>
          </cell>
        </row>
        <row r="2450">
          <cell r="B2450" t="str">
            <v>30935073106</v>
          </cell>
          <cell r="C2450" t="str">
            <v>30935</v>
          </cell>
          <cell r="D2450">
            <v>3106</v>
          </cell>
          <cell r="E2450">
            <v>0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</row>
        <row r="2451">
          <cell r="B2451" t="str">
            <v>30935073302</v>
          </cell>
          <cell r="C2451" t="str">
            <v>30935</v>
          </cell>
          <cell r="D2451">
            <v>3302</v>
          </cell>
          <cell r="E2451">
            <v>194600</v>
          </cell>
          <cell r="F2451">
            <v>16216</v>
          </cell>
          <cell r="G2451">
            <v>16216</v>
          </cell>
          <cell r="H2451">
            <v>16216</v>
          </cell>
          <cell r="I2451">
            <v>16216</v>
          </cell>
          <cell r="J2451">
            <v>16216</v>
          </cell>
          <cell r="K2451">
            <v>16216</v>
          </cell>
          <cell r="L2451">
            <v>16216</v>
          </cell>
          <cell r="M2451">
            <v>16216</v>
          </cell>
          <cell r="N2451">
            <v>16216</v>
          </cell>
          <cell r="O2451">
            <v>16216</v>
          </cell>
          <cell r="P2451">
            <v>16216</v>
          </cell>
          <cell r="Q2451">
            <v>16224</v>
          </cell>
        </row>
        <row r="2452">
          <cell r="B2452" t="str">
            <v>30935073303</v>
          </cell>
          <cell r="C2452" t="str">
            <v>30935</v>
          </cell>
          <cell r="D2452">
            <v>3303</v>
          </cell>
          <cell r="E2452">
            <v>3600</v>
          </cell>
          <cell r="F2452">
            <v>300</v>
          </cell>
          <cell r="G2452">
            <v>300</v>
          </cell>
          <cell r="H2452">
            <v>300</v>
          </cell>
          <cell r="I2452">
            <v>300</v>
          </cell>
          <cell r="J2452">
            <v>300</v>
          </cell>
          <cell r="K2452">
            <v>300</v>
          </cell>
          <cell r="L2452">
            <v>300</v>
          </cell>
          <cell r="M2452">
            <v>300</v>
          </cell>
          <cell r="N2452">
            <v>300</v>
          </cell>
          <cell r="O2452">
            <v>300</v>
          </cell>
          <cell r="P2452">
            <v>300</v>
          </cell>
          <cell r="Q2452">
            <v>300</v>
          </cell>
        </row>
        <row r="2453">
          <cell r="B2453" t="str">
            <v>30935073402</v>
          </cell>
          <cell r="C2453" t="str">
            <v>30935</v>
          </cell>
          <cell r="D2453">
            <v>3402</v>
          </cell>
          <cell r="E2453">
            <v>0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</row>
        <row r="2454">
          <cell r="B2454" t="str">
            <v>31100042103</v>
          </cell>
          <cell r="C2454" t="str">
            <v>31100</v>
          </cell>
          <cell r="D2454">
            <v>2103</v>
          </cell>
          <cell r="E2454">
            <v>97700</v>
          </cell>
          <cell r="F2454">
            <v>8142</v>
          </cell>
          <cell r="G2454">
            <v>8142</v>
          </cell>
          <cell r="H2454">
            <v>8142</v>
          </cell>
          <cell r="I2454">
            <v>8142</v>
          </cell>
          <cell r="J2454">
            <v>8142</v>
          </cell>
          <cell r="K2454">
            <v>8142</v>
          </cell>
          <cell r="L2454">
            <v>8142</v>
          </cell>
          <cell r="M2454">
            <v>8142</v>
          </cell>
          <cell r="N2454">
            <v>8142</v>
          </cell>
          <cell r="O2454">
            <v>8142</v>
          </cell>
          <cell r="P2454">
            <v>8142</v>
          </cell>
          <cell r="Q2454">
            <v>8138</v>
          </cell>
        </row>
        <row r="2455">
          <cell r="B2455" t="str">
            <v>31100042201</v>
          </cell>
          <cell r="C2455" t="str">
            <v>31100</v>
          </cell>
          <cell r="D2455">
            <v>2201</v>
          </cell>
          <cell r="E2455">
            <v>25300</v>
          </cell>
          <cell r="F2455">
            <v>2108</v>
          </cell>
          <cell r="G2455">
            <v>2108</v>
          </cell>
          <cell r="H2455">
            <v>2108</v>
          </cell>
          <cell r="I2455">
            <v>2108</v>
          </cell>
          <cell r="J2455">
            <v>2108</v>
          </cell>
          <cell r="K2455">
            <v>2108</v>
          </cell>
          <cell r="L2455">
            <v>2108</v>
          </cell>
          <cell r="M2455">
            <v>2108</v>
          </cell>
          <cell r="N2455">
            <v>2108</v>
          </cell>
          <cell r="O2455">
            <v>2108</v>
          </cell>
          <cell r="P2455">
            <v>2108</v>
          </cell>
          <cell r="Q2455">
            <v>2112</v>
          </cell>
        </row>
        <row r="2456">
          <cell r="B2456" t="str">
            <v>31100042202</v>
          </cell>
          <cell r="C2456" t="str">
            <v>31100</v>
          </cell>
          <cell r="D2456">
            <v>2202</v>
          </cell>
          <cell r="E2456">
            <v>642391</v>
          </cell>
          <cell r="F2456">
            <v>53533</v>
          </cell>
          <cell r="G2456">
            <v>53533</v>
          </cell>
          <cell r="H2456">
            <v>53533</v>
          </cell>
          <cell r="I2456">
            <v>53533</v>
          </cell>
          <cell r="J2456">
            <v>53533</v>
          </cell>
          <cell r="K2456">
            <v>53533</v>
          </cell>
          <cell r="L2456">
            <v>53533</v>
          </cell>
          <cell r="M2456">
            <v>53533</v>
          </cell>
          <cell r="N2456">
            <v>53533</v>
          </cell>
          <cell r="O2456">
            <v>53533</v>
          </cell>
          <cell r="P2456">
            <v>53533</v>
          </cell>
          <cell r="Q2456">
            <v>53528</v>
          </cell>
        </row>
        <row r="2457">
          <cell r="B2457" t="str">
            <v>31100042207</v>
          </cell>
          <cell r="C2457" t="str">
            <v>31100</v>
          </cell>
          <cell r="D2457">
            <v>2207</v>
          </cell>
          <cell r="E2457">
            <v>396000</v>
          </cell>
          <cell r="F2457">
            <v>33000</v>
          </cell>
          <cell r="G2457">
            <v>33000</v>
          </cell>
          <cell r="H2457">
            <v>33000</v>
          </cell>
          <cell r="I2457">
            <v>33000</v>
          </cell>
          <cell r="J2457">
            <v>33000</v>
          </cell>
          <cell r="K2457">
            <v>33000</v>
          </cell>
          <cell r="L2457">
            <v>33000</v>
          </cell>
          <cell r="M2457">
            <v>33000</v>
          </cell>
          <cell r="N2457">
            <v>33000</v>
          </cell>
          <cell r="O2457">
            <v>33000</v>
          </cell>
          <cell r="P2457">
            <v>33000</v>
          </cell>
          <cell r="Q2457">
            <v>33000</v>
          </cell>
        </row>
        <row r="2458">
          <cell r="B2458" t="str">
            <v>31100042208</v>
          </cell>
          <cell r="C2458" t="str">
            <v>31100</v>
          </cell>
          <cell r="D2458">
            <v>2208</v>
          </cell>
          <cell r="E2458">
            <v>5815</v>
          </cell>
          <cell r="F2458">
            <v>485</v>
          </cell>
          <cell r="G2458">
            <v>485</v>
          </cell>
          <cell r="H2458">
            <v>485</v>
          </cell>
          <cell r="I2458">
            <v>485</v>
          </cell>
          <cell r="J2458">
            <v>485</v>
          </cell>
          <cell r="K2458">
            <v>485</v>
          </cell>
          <cell r="L2458">
            <v>485</v>
          </cell>
          <cell r="M2458">
            <v>485</v>
          </cell>
          <cell r="N2458">
            <v>485</v>
          </cell>
          <cell r="O2458">
            <v>485</v>
          </cell>
          <cell r="P2458">
            <v>485</v>
          </cell>
          <cell r="Q2458">
            <v>480</v>
          </cell>
        </row>
        <row r="2459">
          <cell r="B2459" t="str">
            <v>31100042306</v>
          </cell>
          <cell r="C2459" t="str">
            <v>31100</v>
          </cell>
          <cell r="D2459">
            <v>2306</v>
          </cell>
          <cell r="E2459">
            <v>704501</v>
          </cell>
          <cell r="F2459">
            <v>58708</v>
          </cell>
          <cell r="G2459">
            <v>58708</v>
          </cell>
          <cell r="H2459">
            <v>58708</v>
          </cell>
          <cell r="I2459">
            <v>58708</v>
          </cell>
          <cell r="J2459">
            <v>58708</v>
          </cell>
          <cell r="K2459">
            <v>58708</v>
          </cell>
          <cell r="L2459">
            <v>58708</v>
          </cell>
          <cell r="M2459">
            <v>58708</v>
          </cell>
          <cell r="N2459">
            <v>58708</v>
          </cell>
          <cell r="O2459">
            <v>58708</v>
          </cell>
          <cell r="P2459">
            <v>58708</v>
          </cell>
          <cell r="Q2459">
            <v>58713</v>
          </cell>
        </row>
        <row r="2460">
          <cell r="B2460" t="str">
            <v>31100042403</v>
          </cell>
          <cell r="C2460" t="str">
            <v>31100</v>
          </cell>
          <cell r="D2460">
            <v>2403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</row>
        <row r="2461">
          <cell r="B2461" t="str">
            <v>31100042701</v>
          </cell>
          <cell r="C2461" t="str">
            <v>31100</v>
          </cell>
          <cell r="D2461">
            <v>2701</v>
          </cell>
          <cell r="E2461">
            <v>110600</v>
          </cell>
          <cell r="F2461">
            <v>9217</v>
          </cell>
          <cell r="G2461">
            <v>9217</v>
          </cell>
          <cell r="H2461">
            <v>9217</v>
          </cell>
          <cell r="I2461">
            <v>9217</v>
          </cell>
          <cell r="J2461">
            <v>9217</v>
          </cell>
          <cell r="K2461">
            <v>9217</v>
          </cell>
          <cell r="L2461">
            <v>9217</v>
          </cell>
          <cell r="M2461">
            <v>9217</v>
          </cell>
          <cell r="N2461">
            <v>9217</v>
          </cell>
          <cell r="O2461">
            <v>9217</v>
          </cell>
          <cell r="P2461">
            <v>9217</v>
          </cell>
          <cell r="Q2461">
            <v>9213</v>
          </cell>
        </row>
        <row r="2462">
          <cell r="B2462" t="str">
            <v>31100042702</v>
          </cell>
          <cell r="C2462" t="str">
            <v>31100</v>
          </cell>
          <cell r="D2462">
            <v>2702</v>
          </cell>
          <cell r="E2462">
            <v>107000</v>
          </cell>
          <cell r="F2462">
            <v>8917</v>
          </cell>
          <cell r="G2462">
            <v>8917</v>
          </cell>
          <cell r="H2462">
            <v>8917</v>
          </cell>
          <cell r="I2462">
            <v>8917</v>
          </cell>
          <cell r="J2462">
            <v>8917</v>
          </cell>
          <cell r="K2462">
            <v>8917</v>
          </cell>
          <cell r="L2462">
            <v>8917</v>
          </cell>
          <cell r="M2462">
            <v>8917</v>
          </cell>
          <cell r="N2462">
            <v>8917</v>
          </cell>
          <cell r="O2462">
            <v>8917</v>
          </cell>
          <cell r="P2462">
            <v>8917</v>
          </cell>
          <cell r="Q2462">
            <v>8913</v>
          </cell>
        </row>
        <row r="2463">
          <cell r="B2463" t="str">
            <v>31100042705</v>
          </cell>
          <cell r="C2463" t="str">
            <v>31100</v>
          </cell>
          <cell r="D2463">
            <v>2705</v>
          </cell>
          <cell r="E2463">
            <v>74900</v>
          </cell>
          <cell r="F2463">
            <v>6242</v>
          </cell>
          <cell r="G2463">
            <v>6242</v>
          </cell>
          <cell r="H2463">
            <v>6242</v>
          </cell>
          <cell r="I2463">
            <v>6242</v>
          </cell>
          <cell r="J2463">
            <v>6242</v>
          </cell>
          <cell r="K2463">
            <v>6242</v>
          </cell>
          <cell r="L2463">
            <v>6242</v>
          </cell>
          <cell r="M2463">
            <v>6242</v>
          </cell>
          <cell r="N2463">
            <v>6242</v>
          </cell>
          <cell r="O2463">
            <v>6242</v>
          </cell>
          <cell r="P2463">
            <v>6242</v>
          </cell>
          <cell r="Q2463">
            <v>6238</v>
          </cell>
        </row>
        <row r="2464">
          <cell r="B2464" t="str">
            <v>31100042800</v>
          </cell>
          <cell r="C2464" t="str">
            <v>31100</v>
          </cell>
          <cell r="D2464">
            <v>2800</v>
          </cell>
          <cell r="E2464">
            <v>881670</v>
          </cell>
          <cell r="F2464">
            <v>73473</v>
          </cell>
          <cell r="G2464">
            <v>73473</v>
          </cell>
          <cell r="H2464">
            <v>73473</v>
          </cell>
          <cell r="I2464">
            <v>73473</v>
          </cell>
          <cell r="J2464">
            <v>73473</v>
          </cell>
          <cell r="K2464">
            <v>73473</v>
          </cell>
          <cell r="L2464">
            <v>73473</v>
          </cell>
          <cell r="M2464">
            <v>73473</v>
          </cell>
          <cell r="N2464">
            <v>73473</v>
          </cell>
          <cell r="O2464">
            <v>73473</v>
          </cell>
          <cell r="P2464">
            <v>73473</v>
          </cell>
          <cell r="Q2464">
            <v>73467</v>
          </cell>
        </row>
        <row r="2465">
          <cell r="B2465" t="str">
            <v>31100042900</v>
          </cell>
          <cell r="C2465" t="str">
            <v>31100</v>
          </cell>
          <cell r="D2465">
            <v>2900</v>
          </cell>
          <cell r="E2465">
            <v>160500</v>
          </cell>
          <cell r="F2465">
            <v>13375</v>
          </cell>
          <cell r="G2465">
            <v>13375</v>
          </cell>
          <cell r="H2465">
            <v>13375</v>
          </cell>
          <cell r="I2465">
            <v>13375</v>
          </cell>
          <cell r="J2465">
            <v>13375</v>
          </cell>
          <cell r="K2465">
            <v>13375</v>
          </cell>
          <cell r="L2465">
            <v>13375</v>
          </cell>
          <cell r="M2465">
            <v>13375</v>
          </cell>
          <cell r="N2465">
            <v>13375</v>
          </cell>
          <cell r="O2465">
            <v>13375</v>
          </cell>
          <cell r="P2465">
            <v>13375</v>
          </cell>
          <cell r="Q2465">
            <v>13375</v>
          </cell>
        </row>
        <row r="2466">
          <cell r="B2466" t="str">
            <v>31100042907</v>
          </cell>
          <cell r="C2466" t="str">
            <v>31100</v>
          </cell>
          <cell r="D2466">
            <v>2907</v>
          </cell>
          <cell r="E2466">
            <v>192600</v>
          </cell>
          <cell r="F2466">
            <v>16050</v>
          </cell>
          <cell r="G2466">
            <v>16050</v>
          </cell>
          <cell r="H2466">
            <v>16050</v>
          </cell>
          <cell r="I2466">
            <v>16050</v>
          </cell>
          <cell r="J2466">
            <v>16050</v>
          </cell>
          <cell r="K2466">
            <v>16050</v>
          </cell>
          <cell r="L2466">
            <v>16050</v>
          </cell>
          <cell r="M2466">
            <v>16050</v>
          </cell>
          <cell r="N2466">
            <v>16050</v>
          </cell>
          <cell r="O2466">
            <v>16050</v>
          </cell>
          <cell r="P2466">
            <v>16050</v>
          </cell>
          <cell r="Q2466">
            <v>16050</v>
          </cell>
        </row>
        <row r="2467">
          <cell r="B2467" t="str">
            <v>31100042908</v>
          </cell>
          <cell r="C2467" t="str">
            <v>31100</v>
          </cell>
          <cell r="D2467">
            <v>2908</v>
          </cell>
          <cell r="E2467">
            <v>80500</v>
          </cell>
          <cell r="F2467">
            <v>6708</v>
          </cell>
          <cell r="G2467">
            <v>6708</v>
          </cell>
          <cell r="H2467">
            <v>6708</v>
          </cell>
          <cell r="I2467">
            <v>6708</v>
          </cell>
          <cell r="J2467">
            <v>6708</v>
          </cell>
          <cell r="K2467">
            <v>6708</v>
          </cell>
          <cell r="L2467">
            <v>6708</v>
          </cell>
          <cell r="M2467">
            <v>6708</v>
          </cell>
          <cell r="N2467">
            <v>6708</v>
          </cell>
          <cell r="O2467">
            <v>6708</v>
          </cell>
          <cell r="P2467">
            <v>6708</v>
          </cell>
          <cell r="Q2467">
            <v>6712</v>
          </cell>
        </row>
        <row r="2468">
          <cell r="B2468" t="str">
            <v>31100042925</v>
          </cell>
          <cell r="C2468" t="str">
            <v>31100</v>
          </cell>
          <cell r="D2468">
            <v>2925</v>
          </cell>
          <cell r="E2468">
            <v>128400</v>
          </cell>
          <cell r="F2468">
            <v>10700</v>
          </cell>
          <cell r="G2468">
            <v>10700</v>
          </cell>
          <cell r="H2468">
            <v>10700</v>
          </cell>
          <cell r="I2468">
            <v>10700</v>
          </cell>
          <cell r="J2468">
            <v>10700</v>
          </cell>
          <cell r="K2468">
            <v>10700</v>
          </cell>
          <cell r="L2468">
            <v>10700</v>
          </cell>
          <cell r="M2468">
            <v>10700</v>
          </cell>
          <cell r="N2468">
            <v>10700</v>
          </cell>
          <cell r="O2468">
            <v>10700</v>
          </cell>
          <cell r="P2468">
            <v>10700</v>
          </cell>
          <cell r="Q2468">
            <v>10700</v>
          </cell>
        </row>
        <row r="2469">
          <cell r="B2469" t="str">
            <v>31100043101</v>
          </cell>
          <cell r="C2469" t="str">
            <v>31100</v>
          </cell>
          <cell r="D2469">
            <v>3101</v>
          </cell>
          <cell r="E2469">
            <v>57800</v>
          </cell>
          <cell r="F2469">
            <v>4817</v>
          </cell>
          <cell r="G2469">
            <v>4817</v>
          </cell>
          <cell r="H2469">
            <v>4817</v>
          </cell>
          <cell r="I2469">
            <v>4817</v>
          </cell>
          <cell r="J2469">
            <v>4817</v>
          </cell>
          <cell r="K2469">
            <v>4817</v>
          </cell>
          <cell r="L2469">
            <v>4817</v>
          </cell>
          <cell r="M2469">
            <v>4817</v>
          </cell>
          <cell r="N2469">
            <v>4817</v>
          </cell>
          <cell r="O2469">
            <v>4817</v>
          </cell>
          <cell r="P2469">
            <v>4817</v>
          </cell>
          <cell r="Q2469">
            <v>4813</v>
          </cell>
        </row>
        <row r="2470">
          <cell r="B2470" t="str">
            <v>31100043103</v>
          </cell>
          <cell r="C2470" t="str">
            <v>31100</v>
          </cell>
          <cell r="D2470">
            <v>3103</v>
          </cell>
          <cell r="E2470">
            <v>119900</v>
          </cell>
          <cell r="F2470">
            <v>9991</v>
          </cell>
          <cell r="G2470">
            <v>9991</v>
          </cell>
          <cell r="H2470">
            <v>9991</v>
          </cell>
          <cell r="I2470">
            <v>9991</v>
          </cell>
          <cell r="J2470">
            <v>9991</v>
          </cell>
          <cell r="K2470">
            <v>9991</v>
          </cell>
          <cell r="L2470">
            <v>9991</v>
          </cell>
          <cell r="M2470">
            <v>9991</v>
          </cell>
          <cell r="N2470">
            <v>9991</v>
          </cell>
          <cell r="O2470">
            <v>9991</v>
          </cell>
          <cell r="P2470">
            <v>9991</v>
          </cell>
          <cell r="Q2470">
            <v>9999</v>
          </cell>
        </row>
        <row r="2471">
          <cell r="B2471" t="str">
            <v>31100043106</v>
          </cell>
          <cell r="C2471" t="str">
            <v>31100</v>
          </cell>
          <cell r="D2471">
            <v>3106</v>
          </cell>
          <cell r="E2471">
            <v>16400</v>
          </cell>
          <cell r="F2471">
            <v>1367</v>
          </cell>
          <cell r="G2471">
            <v>1367</v>
          </cell>
          <cell r="H2471">
            <v>1367</v>
          </cell>
          <cell r="I2471">
            <v>1367</v>
          </cell>
          <cell r="J2471">
            <v>1367</v>
          </cell>
          <cell r="K2471">
            <v>1367</v>
          </cell>
          <cell r="L2471">
            <v>1367</v>
          </cell>
          <cell r="M2471">
            <v>1367</v>
          </cell>
          <cell r="N2471">
            <v>1367</v>
          </cell>
          <cell r="O2471">
            <v>1367</v>
          </cell>
          <cell r="P2471">
            <v>1367</v>
          </cell>
          <cell r="Q2471">
            <v>1363</v>
          </cell>
        </row>
        <row r="2472">
          <cell r="B2472" t="str">
            <v>31100043111</v>
          </cell>
          <cell r="C2472" t="str">
            <v>31100</v>
          </cell>
          <cell r="D2472">
            <v>3111</v>
          </cell>
          <cell r="E2472">
            <v>700000</v>
          </cell>
          <cell r="F2472">
            <v>58333</v>
          </cell>
          <cell r="G2472">
            <v>58333</v>
          </cell>
          <cell r="H2472">
            <v>58333</v>
          </cell>
          <cell r="I2472">
            <v>58333</v>
          </cell>
          <cell r="J2472">
            <v>58333</v>
          </cell>
          <cell r="K2472">
            <v>58333</v>
          </cell>
          <cell r="L2472">
            <v>58333</v>
          </cell>
          <cell r="M2472">
            <v>58333</v>
          </cell>
          <cell r="N2472">
            <v>58333</v>
          </cell>
          <cell r="O2472">
            <v>58333</v>
          </cell>
          <cell r="P2472">
            <v>58333</v>
          </cell>
          <cell r="Q2472">
            <v>58337</v>
          </cell>
        </row>
        <row r="2473">
          <cell r="B2473" t="str">
            <v>31100043302</v>
          </cell>
          <cell r="C2473" t="str">
            <v>31100</v>
          </cell>
          <cell r="D2473">
            <v>3302</v>
          </cell>
          <cell r="E2473">
            <v>155412</v>
          </cell>
          <cell r="F2473">
            <v>12951</v>
          </cell>
          <cell r="G2473">
            <v>12951</v>
          </cell>
          <cell r="H2473">
            <v>12951</v>
          </cell>
          <cell r="I2473">
            <v>12951</v>
          </cell>
          <cell r="J2473">
            <v>12951</v>
          </cell>
          <cell r="K2473">
            <v>12951</v>
          </cell>
          <cell r="L2473">
            <v>12951</v>
          </cell>
          <cell r="M2473">
            <v>12951</v>
          </cell>
          <cell r="N2473">
            <v>12951</v>
          </cell>
          <cell r="O2473">
            <v>12951</v>
          </cell>
          <cell r="P2473">
            <v>12951</v>
          </cell>
          <cell r="Q2473">
            <v>12951</v>
          </cell>
        </row>
        <row r="2474">
          <cell r="B2474" t="str">
            <v>31100043303</v>
          </cell>
          <cell r="C2474" t="str">
            <v>31100</v>
          </cell>
          <cell r="D2474">
            <v>3303</v>
          </cell>
          <cell r="E2474">
            <v>21400</v>
          </cell>
          <cell r="F2474">
            <v>1783</v>
          </cell>
          <cell r="G2474">
            <v>1783</v>
          </cell>
          <cell r="H2474">
            <v>1783</v>
          </cell>
          <cell r="I2474">
            <v>1783</v>
          </cell>
          <cell r="J2474">
            <v>1783</v>
          </cell>
          <cell r="K2474">
            <v>1783</v>
          </cell>
          <cell r="L2474">
            <v>1783</v>
          </cell>
          <cell r="M2474">
            <v>1783</v>
          </cell>
          <cell r="N2474">
            <v>1783</v>
          </cell>
          <cell r="O2474">
            <v>1783</v>
          </cell>
          <cell r="P2474">
            <v>1783</v>
          </cell>
          <cell r="Q2474">
            <v>1787</v>
          </cell>
        </row>
        <row r="2475">
          <cell r="B2475" t="str">
            <v>31100043404</v>
          </cell>
          <cell r="C2475" t="str">
            <v>31100</v>
          </cell>
          <cell r="D2475">
            <v>3404</v>
          </cell>
          <cell r="E2475">
            <v>25000</v>
          </cell>
          <cell r="F2475">
            <v>2083</v>
          </cell>
          <cell r="G2475">
            <v>2083</v>
          </cell>
          <cell r="H2475">
            <v>2083</v>
          </cell>
          <cell r="I2475">
            <v>2083</v>
          </cell>
          <cell r="J2475">
            <v>2083</v>
          </cell>
          <cell r="K2475">
            <v>2083</v>
          </cell>
          <cell r="L2475">
            <v>2083</v>
          </cell>
          <cell r="M2475">
            <v>2083</v>
          </cell>
          <cell r="N2475">
            <v>2083</v>
          </cell>
          <cell r="O2475">
            <v>2083</v>
          </cell>
          <cell r="P2475">
            <v>2083</v>
          </cell>
          <cell r="Q2475">
            <v>2087</v>
          </cell>
        </row>
        <row r="2476">
          <cell r="B2476" t="str">
            <v>31101041302</v>
          </cell>
          <cell r="C2476" t="str">
            <v>31101</v>
          </cell>
          <cell r="D2476">
            <v>1302</v>
          </cell>
          <cell r="E2476">
            <v>165000</v>
          </cell>
          <cell r="F2476">
            <v>13750</v>
          </cell>
          <cell r="G2476">
            <v>13750</v>
          </cell>
          <cell r="H2476">
            <v>13750</v>
          </cell>
          <cell r="I2476">
            <v>13750</v>
          </cell>
          <cell r="J2476">
            <v>13750</v>
          </cell>
          <cell r="K2476">
            <v>13750</v>
          </cell>
          <cell r="L2476">
            <v>13750</v>
          </cell>
          <cell r="M2476">
            <v>13750</v>
          </cell>
          <cell r="N2476">
            <v>13750</v>
          </cell>
          <cell r="O2476">
            <v>13750</v>
          </cell>
          <cell r="P2476">
            <v>13750</v>
          </cell>
          <cell r="Q2476">
            <v>13750</v>
          </cell>
        </row>
        <row r="2477">
          <cell r="B2477" t="str">
            <v>31101042202</v>
          </cell>
          <cell r="C2477" t="str">
            <v>31101</v>
          </cell>
          <cell r="D2477">
            <v>2202</v>
          </cell>
          <cell r="E2477">
            <v>866</v>
          </cell>
          <cell r="F2477">
            <v>72</v>
          </cell>
          <cell r="G2477">
            <v>72</v>
          </cell>
          <cell r="H2477">
            <v>72</v>
          </cell>
          <cell r="I2477">
            <v>72</v>
          </cell>
          <cell r="J2477">
            <v>72</v>
          </cell>
          <cell r="K2477">
            <v>72</v>
          </cell>
          <cell r="L2477">
            <v>72</v>
          </cell>
          <cell r="M2477">
            <v>72</v>
          </cell>
          <cell r="N2477">
            <v>72</v>
          </cell>
          <cell r="O2477">
            <v>72</v>
          </cell>
          <cell r="P2477">
            <v>72</v>
          </cell>
          <cell r="Q2477">
            <v>74</v>
          </cell>
        </row>
        <row r="2478">
          <cell r="B2478" t="str">
            <v>31101042701</v>
          </cell>
          <cell r="C2478" t="str">
            <v>31101</v>
          </cell>
          <cell r="D2478">
            <v>2701</v>
          </cell>
          <cell r="E2478">
            <v>98900</v>
          </cell>
          <cell r="F2478">
            <v>8242</v>
          </cell>
          <cell r="G2478">
            <v>8242</v>
          </cell>
          <cell r="H2478">
            <v>8242</v>
          </cell>
          <cell r="I2478">
            <v>8242</v>
          </cell>
          <cell r="J2478">
            <v>8242</v>
          </cell>
          <cell r="K2478">
            <v>8242</v>
          </cell>
          <cell r="L2478">
            <v>8242</v>
          </cell>
          <cell r="M2478">
            <v>8242</v>
          </cell>
          <cell r="N2478">
            <v>8242</v>
          </cell>
          <cell r="O2478">
            <v>8242</v>
          </cell>
          <cell r="P2478">
            <v>8242</v>
          </cell>
          <cell r="Q2478">
            <v>8238</v>
          </cell>
        </row>
        <row r="2479">
          <cell r="B2479" t="str">
            <v>31101042900</v>
          </cell>
          <cell r="C2479" t="str">
            <v>31101</v>
          </cell>
          <cell r="D2479">
            <v>2900</v>
          </cell>
          <cell r="E2479">
            <v>33930</v>
          </cell>
          <cell r="F2479">
            <v>2828</v>
          </cell>
          <cell r="G2479">
            <v>2828</v>
          </cell>
          <cell r="H2479">
            <v>2828</v>
          </cell>
          <cell r="I2479">
            <v>2828</v>
          </cell>
          <cell r="J2479">
            <v>2828</v>
          </cell>
          <cell r="K2479">
            <v>2828</v>
          </cell>
          <cell r="L2479">
            <v>2828</v>
          </cell>
          <cell r="M2479">
            <v>2828</v>
          </cell>
          <cell r="N2479">
            <v>2828</v>
          </cell>
          <cell r="O2479">
            <v>2828</v>
          </cell>
          <cell r="P2479">
            <v>2828</v>
          </cell>
          <cell r="Q2479">
            <v>2822</v>
          </cell>
        </row>
        <row r="2480">
          <cell r="B2480" t="str">
            <v>31101042907</v>
          </cell>
          <cell r="C2480" t="str">
            <v>31101</v>
          </cell>
          <cell r="D2480">
            <v>2907</v>
          </cell>
          <cell r="E2480">
            <v>12800</v>
          </cell>
          <cell r="F2480">
            <v>1067</v>
          </cell>
          <cell r="G2480">
            <v>1067</v>
          </cell>
          <cell r="H2480">
            <v>1067</v>
          </cell>
          <cell r="I2480">
            <v>1067</v>
          </cell>
          <cell r="J2480">
            <v>1067</v>
          </cell>
          <cell r="K2480">
            <v>1067</v>
          </cell>
          <cell r="L2480">
            <v>1067</v>
          </cell>
          <cell r="M2480">
            <v>1067</v>
          </cell>
          <cell r="N2480">
            <v>1067</v>
          </cell>
          <cell r="O2480">
            <v>1067</v>
          </cell>
          <cell r="P2480">
            <v>1067</v>
          </cell>
          <cell r="Q2480">
            <v>1063</v>
          </cell>
        </row>
        <row r="2481">
          <cell r="B2481" t="str">
            <v>31101042908</v>
          </cell>
          <cell r="C2481" t="str">
            <v>31101</v>
          </cell>
          <cell r="D2481">
            <v>2908</v>
          </cell>
          <cell r="E2481">
            <v>18000</v>
          </cell>
          <cell r="F2481">
            <v>1500</v>
          </cell>
          <cell r="G2481">
            <v>1500</v>
          </cell>
          <cell r="H2481">
            <v>1500</v>
          </cell>
          <cell r="I2481">
            <v>1500</v>
          </cell>
          <cell r="J2481">
            <v>1500</v>
          </cell>
          <cell r="K2481">
            <v>1500</v>
          </cell>
          <cell r="L2481">
            <v>1500</v>
          </cell>
          <cell r="M2481">
            <v>1500</v>
          </cell>
          <cell r="N2481">
            <v>1500</v>
          </cell>
          <cell r="O2481">
            <v>1500</v>
          </cell>
          <cell r="P2481">
            <v>1500</v>
          </cell>
          <cell r="Q2481">
            <v>1500</v>
          </cell>
        </row>
        <row r="2482">
          <cell r="B2482" t="str">
            <v>31101043101</v>
          </cell>
          <cell r="C2482" t="str">
            <v>31101</v>
          </cell>
          <cell r="D2482">
            <v>3101</v>
          </cell>
          <cell r="E2482">
            <v>6400</v>
          </cell>
          <cell r="F2482">
            <v>533</v>
          </cell>
          <cell r="G2482">
            <v>533</v>
          </cell>
          <cell r="H2482">
            <v>533</v>
          </cell>
          <cell r="I2482">
            <v>533</v>
          </cell>
          <cell r="J2482">
            <v>533</v>
          </cell>
          <cell r="K2482">
            <v>533</v>
          </cell>
          <cell r="L2482">
            <v>533</v>
          </cell>
          <cell r="M2482">
            <v>533</v>
          </cell>
          <cell r="N2482">
            <v>533</v>
          </cell>
          <cell r="O2482">
            <v>533</v>
          </cell>
          <cell r="P2482">
            <v>533</v>
          </cell>
          <cell r="Q2482">
            <v>537</v>
          </cell>
        </row>
        <row r="2483">
          <cell r="B2483" t="str">
            <v>31101043302</v>
          </cell>
          <cell r="C2483" t="str">
            <v>31101</v>
          </cell>
          <cell r="D2483">
            <v>3302</v>
          </cell>
          <cell r="E2483">
            <v>134916</v>
          </cell>
          <cell r="F2483">
            <v>11243</v>
          </cell>
          <cell r="G2483">
            <v>11243</v>
          </cell>
          <cell r="H2483">
            <v>11243</v>
          </cell>
          <cell r="I2483">
            <v>11243</v>
          </cell>
          <cell r="J2483">
            <v>11243</v>
          </cell>
          <cell r="K2483">
            <v>11243</v>
          </cell>
          <cell r="L2483">
            <v>11243</v>
          </cell>
          <cell r="M2483">
            <v>11243</v>
          </cell>
          <cell r="N2483">
            <v>11243</v>
          </cell>
          <cell r="O2483">
            <v>11243</v>
          </cell>
          <cell r="P2483">
            <v>11243</v>
          </cell>
          <cell r="Q2483">
            <v>11243</v>
          </cell>
        </row>
        <row r="2484">
          <cell r="B2484" t="str">
            <v>31101043303</v>
          </cell>
          <cell r="C2484" t="str">
            <v>31101</v>
          </cell>
          <cell r="D2484">
            <v>3303</v>
          </cell>
          <cell r="E2484">
            <v>112300</v>
          </cell>
          <cell r="F2484">
            <v>9358</v>
          </cell>
          <cell r="G2484">
            <v>9358</v>
          </cell>
          <cell r="H2484">
            <v>9358</v>
          </cell>
          <cell r="I2484">
            <v>9358</v>
          </cell>
          <cell r="J2484">
            <v>9358</v>
          </cell>
          <cell r="K2484">
            <v>9358</v>
          </cell>
          <cell r="L2484">
            <v>9358</v>
          </cell>
          <cell r="M2484">
            <v>9358</v>
          </cell>
          <cell r="N2484">
            <v>9358</v>
          </cell>
          <cell r="O2484">
            <v>9358</v>
          </cell>
          <cell r="P2484">
            <v>9358</v>
          </cell>
          <cell r="Q2484">
            <v>9362</v>
          </cell>
        </row>
        <row r="2485">
          <cell r="B2485" t="str">
            <v>31102042202</v>
          </cell>
          <cell r="C2485" t="str">
            <v>31102</v>
          </cell>
          <cell r="D2485">
            <v>2202</v>
          </cell>
          <cell r="E2485">
            <v>150</v>
          </cell>
          <cell r="F2485">
            <v>12</v>
          </cell>
          <cell r="G2485">
            <v>12</v>
          </cell>
          <cell r="H2485">
            <v>12</v>
          </cell>
          <cell r="I2485">
            <v>12</v>
          </cell>
          <cell r="J2485">
            <v>12</v>
          </cell>
          <cell r="K2485">
            <v>12</v>
          </cell>
          <cell r="L2485">
            <v>12</v>
          </cell>
          <cell r="M2485">
            <v>12</v>
          </cell>
          <cell r="N2485">
            <v>12</v>
          </cell>
          <cell r="O2485">
            <v>12</v>
          </cell>
          <cell r="P2485">
            <v>12</v>
          </cell>
          <cell r="Q2485">
            <v>18</v>
          </cell>
        </row>
        <row r="2486">
          <cell r="B2486" t="str">
            <v>31102042207</v>
          </cell>
          <cell r="C2486" t="str">
            <v>31102</v>
          </cell>
          <cell r="D2486">
            <v>2207</v>
          </cell>
          <cell r="E2486">
            <v>16776</v>
          </cell>
          <cell r="F2486">
            <v>1398</v>
          </cell>
          <cell r="G2486">
            <v>1398</v>
          </cell>
          <cell r="H2486">
            <v>1398</v>
          </cell>
          <cell r="I2486">
            <v>1398</v>
          </cell>
          <cell r="J2486">
            <v>1398</v>
          </cell>
          <cell r="K2486">
            <v>1398</v>
          </cell>
          <cell r="L2486">
            <v>1398</v>
          </cell>
          <cell r="M2486">
            <v>1398</v>
          </cell>
          <cell r="N2486">
            <v>1398</v>
          </cell>
          <cell r="O2486">
            <v>1398</v>
          </cell>
          <cell r="P2486">
            <v>1398</v>
          </cell>
          <cell r="Q2486">
            <v>1398</v>
          </cell>
        </row>
        <row r="2487">
          <cell r="B2487" t="str">
            <v>31102042701</v>
          </cell>
          <cell r="C2487" t="str">
            <v>31102</v>
          </cell>
          <cell r="D2487">
            <v>2701</v>
          </cell>
          <cell r="E2487">
            <v>65700</v>
          </cell>
          <cell r="F2487">
            <v>5475</v>
          </cell>
          <cell r="G2487">
            <v>5475</v>
          </cell>
          <cell r="H2487">
            <v>5475</v>
          </cell>
          <cell r="I2487">
            <v>5475</v>
          </cell>
          <cell r="J2487">
            <v>5475</v>
          </cell>
          <cell r="K2487">
            <v>5475</v>
          </cell>
          <cell r="L2487">
            <v>5475</v>
          </cell>
          <cell r="M2487">
            <v>5475</v>
          </cell>
          <cell r="N2487">
            <v>5475</v>
          </cell>
          <cell r="O2487">
            <v>5475</v>
          </cell>
          <cell r="P2487">
            <v>5475</v>
          </cell>
          <cell r="Q2487">
            <v>5475</v>
          </cell>
        </row>
        <row r="2488">
          <cell r="B2488" t="str">
            <v>31102042900</v>
          </cell>
          <cell r="C2488" t="str">
            <v>31102</v>
          </cell>
          <cell r="D2488">
            <v>2900</v>
          </cell>
          <cell r="E2488">
            <v>15200</v>
          </cell>
          <cell r="F2488">
            <v>1267</v>
          </cell>
          <cell r="G2488">
            <v>1267</v>
          </cell>
          <cell r="H2488">
            <v>1267</v>
          </cell>
          <cell r="I2488">
            <v>1267</v>
          </cell>
          <cell r="J2488">
            <v>1267</v>
          </cell>
          <cell r="K2488">
            <v>1267</v>
          </cell>
          <cell r="L2488">
            <v>1267</v>
          </cell>
          <cell r="M2488">
            <v>1267</v>
          </cell>
          <cell r="N2488">
            <v>1267</v>
          </cell>
          <cell r="O2488">
            <v>1267</v>
          </cell>
          <cell r="P2488">
            <v>1267</v>
          </cell>
          <cell r="Q2488">
            <v>1263</v>
          </cell>
        </row>
        <row r="2489">
          <cell r="B2489" t="str">
            <v>31102042907</v>
          </cell>
          <cell r="C2489" t="str">
            <v>31102</v>
          </cell>
          <cell r="D2489">
            <v>2907</v>
          </cell>
          <cell r="E2489">
            <v>32100</v>
          </cell>
          <cell r="F2489">
            <v>2675</v>
          </cell>
          <cell r="G2489">
            <v>2675</v>
          </cell>
          <cell r="H2489">
            <v>2675</v>
          </cell>
          <cell r="I2489">
            <v>2675</v>
          </cell>
          <cell r="J2489">
            <v>2675</v>
          </cell>
          <cell r="K2489">
            <v>2675</v>
          </cell>
          <cell r="L2489">
            <v>2675</v>
          </cell>
          <cell r="M2489">
            <v>2675</v>
          </cell>
          <cell r="N2489">
            <v>2675</v>
          </cell>
          <cell r="O2489">
            <v>2675</v>
          </cell>
          <cell r="P2489">
            <v>2675</v>
          </cell>
          <cell r="Q2489">
            <v>2675</v>
          </cell>
        </row>
        <row r="2490">
          <cell r="B2490" t="str">
            <v>31102042908</v>
          </cell>
          <cell r="C2490" t="str">
            <v>31102</v>
          </cell>
          <cell r="D2490">
            <v>2908</v>
          </cell>
          <cell r="E2490">
            <v>12800</v>
          </cell>
          <cell r="F2490">
            <v>1067</v>
          </cell>
          <cell r="G2490">
            <v>1067</v>
          </cell>
          <cell r="H2490">
            <v>1067</v>
          </cell>
          <cell r="I2490">
            <v>1067</v>
          </cell>
          <cell r="J2490">
            <v>1067</v>
          </cell>
          <cell r="K2490">
            <v>1067</v>
          </cell>
          <cell r="L2490">
            <v>1067</v>
          </cell>
          <cell r="M2490">
            <v>1067</v>
          </cell>
          <cell r="N2490">
            <v>1067</v>
          </cell>
          <cell r="O2490">
            <v>1067</v>
          </cell>
          <cell r="P2490">
            <v>1067</v>
          </cell>
          <cell r="Q2490">
            <v>1063</v>
          </cell>
        </row>
        <row r="2491">
          <cell r="B2491" t="str">
            <v>31102043101</v>
          </cell>
          <cell r="C2491" t="str">
            <v>31102</v>
          </cell>
          <cell r="D2491">
            <v>3101</v>
          </cell>
          <cell r="E2491">
            <v>26500</v>
          </cell>
          <cell r="F2491">
            <v>2208</v>
          </cell>
          <cell r="G2491">
            <v>2208</v>
          </cell>
          <cell r="H2491">
            <v>2208</v>
          </cell>
          <cell r="I2491">
            <v>2208</v>
          </cell>
          <cell r="J2491">
            <v>2208</v>
          </cell>
          <cell r="K2491">
            <v>2208</v>
          </cell>
          <cell r="L2491">
            <v>2208</v>
          </cell>
          <cell r="M2491">
            <v>2208</v>
          </cell>
          <cell r="N2491">
            <v>2208</v>
          </cell>
          <cell r="O2491">
            <v>2208</v>
          </cell>
          <cell r="P2491">
            <v>2208</v>
          </cell>
          <cell r="Q2491">
            <v>2212</v>
          </cell>
        </row>
        <row r="2492">
          <cell r="B2492" t="str">
            <v>31102043302</v>
          </cell>
          <cell r="C2492" t="str">
            <v>31102</v>
          </cell>
          <cell r="D2492">
            <v>3302</v>
          </cell>
          <cell r="E2492">
            <v>64900</v>
          </cell>
          <cell r="F2492">
            <v>5408</v>
          </cell>
          <cell r="G2492">
            <v>5408</v>
          </cell>
          <cell r="H2492">
            <v>5408</v>
          </cell>
          <cell r="I2492">
            <v>5408</v>
          </cell>
          <cell r="J2492">
            <v>5408</v>
          </cell>
          <cell r="K2492">
            <v>5408</v>
          </cell>
          <cell r="L2492">
            <v>5408</v>
          </cell>
          <cell r="M2492">
            <v>5408</v>
          </cell>
          <cell r="N2492">
            <v>5408</v>
          </cell>
          <cell r="O2492">
            <v>5408</v>
          </cell>
          <cell r="P2492">
            <v>5408</v>
          </cell>
          <cell r="Q2492">
            <v>5412</v>
          </cell>
        </row>
        <row r="2493">
          <cell r="B2493" t="str">
            <v>31102043303</v>
          </cell>
          <cell r="C2493" t="str">
            <v>31102</v>
          </cell>
          <cell r="D2493">
            <v>3303</v>
          </cell>
          <cell r="E2493">
            <v>2100</v>
          </cell>
          <cell r="F2493">
            <v>175</v>
          </cell>
          <cell r="G2493">
            <v>175</v>
          </cell>
          <cell r="H2493">
            <v>175</v>
          </cell>
          <cell r="I2493">
            <v>175</v>
          </cell>
          <cell r="J2493">
            <v>175</v>
          </cell>
          <cell r="K2493">
            <v>175</v>
          </cell>
          <cell r="L2493">
            <v>175</v>
          </cell>
          <cell r="M2493">
            <v>175</v>
          </cell>
          <cell r="N2493">
            <v>175</v>
          </cell>
          <cell r="O2493">
            <v>175</v>
          </cell>
          <cell r="P2493">
            <v>175</v>
          </cell>
          <cell r="Q2493">
            <v>175</v>
          </cell>
        </row>
        <row r="2494">
          <cell r="B2494" t="str">
            <v>31103042202</v>
          </cell>
          <cell r="C2494" t="str">
            <v>31103</v>
          </cell>
          <cell r="D2494">
            <v>2202</v>
          </cell>
          <cell r="E2494">
            <v>90146</v>
          </cell>
          <cell r="F2494">
            <v>7512</v>
          </cell>
          <cell r="G2494">
            <v>7512</v>
          </cell>
          <cell r="H2494">
            <v>7512</v>
          </cell>
          <cell r="I2494">
            <v>7512</v>
          </cell>
          <cell r="J2494">
            <v>7512</v>
          </cell>
          <cell r="K2494">
            <v>7512</v>
          </cell>
          <cell r="L2494">
            <v>7512</v>
          </cell>
          <cell r="M2494">
            <v>7512</v>
          </cell>
          <cell r="N2494">
            <v>7512</v>
          </cell>
          <cell r="O2494">
            <v>7512</v>
          </cell>
          <cell r="P2494">
            <v>7512</v>
          </cell>
          <cell r="Q2494">
            <v>7514</v>
          </cell>
        </row>
        <row r="2495">
          <cell r="B2495" t="str">
            <v>31103042701</v>
          </cell>
          <cell r="C2495" t="str">
            <v>31103</v>
          </cell>
          <cell r="D2495">
            <v>2701</v>
          </cell>
          <cell r="E2495">
            <v>98700</v>
          </cell>
          <cell r="F2495">
            <v>8225</v>
          </cell>
          <cell r="G2495">
            <v>8225</v>
          </cell>
          <cell r="H2495">
            <v>8225</v>
          </cell>
          <cell r="I2495">
            <v>8225</v>
          </cell>
          <cell r="J2495">
            <v>8225</v>
          </cell>
          <cell r="K2495">
            <v>8225</v>
          </cell>
          <cell r="L2495">
            <v>8225</v>
          </cell>
          <cell r="M2495">
            <v>8225</v>
          </cell>
          <cell r="N2495">
            <v>8225</v>
          </cell>
          <cell r="O2495">
            <v>8225</v>
          </cell>
          <cell r="P2495">
            <v>8225</v>
          </cell>
          <cell r="Q2495">
            <v>8225</v>
          </cell>
        </row>
        <row r="2496">
          <cell r="B2496" t="str">
            <v>31103042900</v>
          </cell>
          <cell r="C2496" t="str">
            <v>31103</v>
          </cell>
          <cell r="D2496">
            <v>2900</v>
          </cell>
          <cell r="E2496">
            <v>36800</v>
          </cell>
          <cell r="F2496">
            <v>3067</v>
          </cell>
          <cell r="G2496">
            <v>3067</v>
          </cell>
          <cell r="H2496">
            <v>3067</v>
          </cell>
          <cell r="I2496">
            <v>3067</v>
          </cell>
          <cell r="J2496">
            <v>3067</v>
          </cell>
          <cell r="K2496">
            <v>3067</v>
          </cell>
          <cell r="L2496">
            <v>3067</v>
          </cell>
          <cell r="M2496">
            <v>3067</v>
          </cell>
          <cell r="N2496">
            <v>3067</v>
          </cell>
          <cell r="O2496">
            <v>3067</v>
          </cell>
          <cell r="P2496">
            <v>3067</v>
          </cell>
          <cell r="Q2496">
            <v>3063</v>
          </cell>
        </row>
        <row r="2497">
          <cell r="B2497" t="str">
            <v>31103042907</v>
          </cell>
          <cell r="C2497" t="str">
            <v>31103</v>
          </cell>
          <cell r="D2497">
            <v>2907</v>
          </cell>
          <cell r="E2497">
            <v>26800</v>
          </cell>
          <cell r="F2497">
            <v>2233</v>
          </cell>
          <cell r="G2497">
            <v>2233</v>
          </cell>
          <cell r="H2497">
            <v>2233</v>
          </cell>
          <cell r="I2497">
            <v>2233</v>
          </cell>
          <cell r="J2497">
            <v>2233</v>
          </cell>
          <cell r="K2497">
            <v>2233</v>
          </cell>
          <cell r="L2497">
            <v>2233</v>
          </cell>
          <cell r="M2497">
            <v>2233</v>
          </cell>
          <cell r="N2497">
            <v>2233</v>
          </cell>
          <cell r="O2497">
            <v>2233</v>
          </cell>
          <cell r="P2497">
            <v>2233</v>
          </cell>
          <cell r="Q2497">
            <v>2237</v>
          </cell>
        </row>
        <row r="2498">
          <cell r="B2498" t="str">
            <v>31103042908</v>
          </cell>
          <cell r="C2498" t="str">
            <v>31103</v>
          </cell>
          <cell r="D2498">
            <v>2908</v>
          </cell>
          <cell r="E2498">
            <v>12800</v>
          </cell>
          <cell r="F2498">
            <v>1067</v>
          </cell>
          <cell r="G2498">
            <v>1067</v>
          </cell>
          <cell r="H2498">
            <v>1067</v>
          </cell>
          <cell r="I2498">
            <v>1067</v>
          </cell>
          <cell r="J2498">
            <v>1067</v>
          </cell>
          <cell r="K2498">
            <v>1067</v>
          </cell>
          <cell r="L2498">
            <v>1067</v>
          </cell>
          <cell r="M2498">
            <v>1067</v>
          </cell>
          <cell r="N2498">
            <v>1067</v>
          </cell>
          <cell r="O2498">
            <v>1067</v>
          </cell>
          <cell r="P2498">
            <v>1067</v>
          </cell>
          <cell r="Q2498">
            <v>1063</v>
          </cell>
        </row>
        <row r="2499">
          <cell r="B2499" t="str">
            <v>31103043101</v>
          </cell>
          <cell r="C2499" t="str">
            <v>31103</v>
          </cell>
          <cell r="D2499">
            <v>3101</v>
          </cell>
          <cell r="E2499">
            <v>9200</v>
          </cell>
          <cell r="F2499">
            <v>767</v>
          </cell>
          <cell r="G2499">
            <v>767</v>
          </cell>
          <cell r="H2499">
            <v>767</v>
          </cell>
          <cell r="I2499">
            <v>767</v>
          </cell>
          <cell r="J2499">
            <v>767</v>
          </cell>
          <cell r="K2499">
            <v>767</v>
          </cell>
          <cell r="L2499">
            <v>767</v>
          </cell>
          <cell r="M2499">
            <v>767</v>
          </cell>
          <cell r="N2499">
            <v>767</v>
          </cell>
          <cell r="O2499">
            <v>767</v>
          </cell>
          <cell r="P2499">
            <v>767</v>
          </cell>
          <cell r="Q2499">
            <v>763</v>
          </cell>
        </row>
        <row r="2500">
          <cell r="B2500" t="str">
            <v>31103043302</v>
          </cell>
          <cell r="C2500" t="str">
            <v>31103</v>
          </cell>
          <cell r="D2500">
            <v>3302</v>
          </cell>
          <cell r="E2500">
            <v>118900</v>
          </cell>
          <cell r="F2500">
            <v>9908</v>
          </cell>
          <cell r="G2500">
            <v>9908</v>
          </cell>
          <cell r="H2500">
            <v>9908</v>
          </cell>
          <cell r="I2500">
            <v>9908</v>
          </cell>
          <cell r="J2500">
            <v>9908</v>
          </cell>
          <cell r="K2500">
            <v>9908</v>
          </cell>
          <cell r="L2500">
            <v>9908</v>
          </cell>
          <cell r="M2500">
            <v>9908</v>
          </cell>
          <cell r="N2500">
            <v>9908</v>
          </cell>
          <cell r="O2500">
            <v>9908</v>
          </cell>
          <cell r="P2500">
            <v>9908</v>
          </cell>
          <cell r="Q2500">
            <v>9912</v>
          </cell>
        </row>
        <row r="2501">
          <cell r="B2501" t="str">
            <v>31103043303</v>
          </cell>
          <cell r="C2501" t="str">
            <v>31103</v>
          </cell>
          <cell r="D2501">
            <v>3303</v>
          </cell>
          <cell r="E2501">
            <v>5400</v>
          </cell>
          <cell r="F2501">
            <v>450</v>
          </cell>
          <cell r="G2501">
            <v>450</v>
          </cell>
          <cell r="H2501">
            <v>450</v>
          </cell>
          <cell r="I2501">
            <v>450</v>
          </cell>
          <cell r="J2501">
            <v>450</v>
          </cell>
          <cell r="K2501">
            <v>450</v>
          </cell>
          <cell r="L2501">
            <v>450</v>
          </cell>
          <cell r="M2501">
            <v>450</v>
          </cell>
          <cell r="N2501">
            <v>450</v>
          </cell>
          <cell r="O2501">
            <v>450</v>
          </cell>
          <cell r="P2501">
            <v>450</v>
          </cell>
          <cell r="Q2501">
            <v>450</v>
          </cell>
        </row>
        <row r="2502">
          <cell r="B2502" t="str">
            <v>31104042202</v>
          </cell>
          <cell r="C2502" t="str">
            <v>31104</v>
          </cell>
          <cell r="D2502">
            <v>2202</v>
          </cell>
          <cell r="E2502">
            <v>90738</v>
          </cell>
          <cell r="F2502">
            <v>7561</v>
          </cell>
          <cell r="G2502">
            <v>7561</v>
          </cell>
          <cell r="H2502">
            <v>7561</v>
          </cell>
          <cell r="I2502">
            <v>7561</v>
          </cell>
          <cell r="J2502">
            <v>7561</v>
          </cell>
          <cell r="K2502">
            <v>7561</v>
          </cell>
          <cell r="L2502">
            <v>7561</v>
          </cell>
          <cell r="M2502">
            <v>7561</v>
          </cell>
          <cell r="N2502">
            <v>7561</v>
          </cell>
          <cell r="O2502">
            <v>7561</v>
          </cell>
          <cell r="P2502">
            <v>7561</v>
          </cell>
          <cell r="Q2502">
            <v>7567</v>
          </cell>
        </row>
        <row r="2503">
          <cell r="B2503" t="str">
            <v>31104042701</v>
          </cell>
          <cell r="C2503" t="str">
            <v>31104</v>
          </cell>
          <cell r="D2503">
            <v>2701</v>
          </cell>
          <cell r="E2503">
            <v>93100</v>
          </cell>
          <cell r="F2503">
            <v>7758</v>
          </cell>
          <cell r="G2503">
            <v>7758</v>
          </cell>
          <cell r="H2503">
            <v>7758</v>
          </cell>
          <cell r="I2503">
            <v>7758</v>
          </cell>
          <cell r="J2503">
            <v>7758</v>
          </cell>
          <cell r="K2503">
            <v>7758</v>
          </cell>
          <cell r="L2503">
            <v>7758</v>
          </cell>
          <cell r="M2503">
            <v>7758</v>
          </cell>
          <cell r="N2503">
            <v>7758</v>
          </cell>
          <cell r="O2503">
            <v>7758</v>
          </cell>
          <cell r="P2503">
            <v>7758</v>
          </cell>
          <cell r="Q2503">
            <v>7762</v>
          </cell>
        </row>
        <row r="2504">
          <cell r="B2504" t="str">
            <v>31104042900</v>
          </cell>
          <cell r="C2504" t="str">
            <v>31104</v>
          </cell>
          <cell r="D2504">
            <v>2900</v>
          </cell>
          <cell r="E2504">
            <v>37200</v>
          </cell>
          <cell r="F2504">
            <v>3100</v>
          </cell>
          <cell r="G2504">
            <v>3100</v>
          </cell>
          <cell r="H2504">
            <v>3100</v>
          </cell>
          <cell r="I2504">
            <v>3100</v>
          </cell>
          <cell r="J2504">
            <v>3100</v>
          </cell>
          <cell r="K2504">
            <v>3100</v>
          </cell>
          <cell r="L2504">
            <v>3100</v>
          </cell>
          <cell r="M2504">
            <v>3100</v>
          </cell>
          <cell r="N2504">
            <v>3100</v>
          </cell>
          <cell r="O2504">
            <v>3100</v>
          </cell>
          <cell r="P2504">
            <v>3100</v>
          </cell>
          <cell r="Q2504">
            <v>3100</v>
          </cell>
        </row>
        <row r="2505">
          <cell r="B2505" t="str">
            <v>31104042907</v>
          </cell>
          <cell r="C2505" t="str">
            <v>31104</v>
          </cell>
          <cell r="D2505">
            <v>2907</v>
          </cell>
          <cell r="E2505">
            <v>21400</v>
          </cell>
          <cell r="F2505">
            <v>1783</v>
          </cell>
          <cell r="G2505">
            <v>1783</v>
          </cell>
          <cell r="H2505">
            <v>1783</v>
          </cell>
          <cell r="I2505">
            <v>1783</v>
          </cell>
          <cell r="J2505">
            <v>1783</v>
          </cell>
          <cell r="K2505">
            <v>1783</v>
          </cell>
          <cell r="L2505">
            <v>1783</v>
          </cell>
          <cell r="M2505">
            <v>1783</v>
          </cell>
          <cell r="N2505">
            <v>1783</v>
          </cell>
          <cell r="O2505">
            <v>1783</v>
          </cell>
          <cell r="P2505">
            <v>1783</v>
          </cell>
          <cell r="Q2505">
            <v>1787</v>
          </cell>
        </row>
        <row r="2506">
          <cell r="B2506" t="str">
            <v>31104042908</v>
          </cell>
          <cell r="C2506" t="str">
            <v>31104</v>
          </cell>
          <cell r="D2506">
            <v>2908</v>
          </cell>
          <cell r="E2506">
            <v>8600</v>
          </cell>
          <cell r="F2506">
            <v>717</v>
          </cell>
          <cell r="G2506">
            <v>717</v>
          </cell>
          <cell r="H2506">
            <v>717</v>
          </cell>
          <cell r="I2506">
            <v>717</v>
          </cell>
          <cell r="J2506">
            <v>717</v>
          </cell>
          <cell r="K2506">
            <v>717</v>
          </cell>
          <cell r="L2506">
            <v>717</v>
          </cell>
          <cell r="M2506">
            <v>717</v>
          </cell>
          <cell r="N2506">
            <v>717</v>
          </cell>
          <cell r="O2506">
            <v>717</v>
          </cell>
          <cell r="P2506">
            <v>717</v>
          </cell>
          <cell r="Q2506">
            <v>713</v>
          </cell>
        </row>
        <row r="2507">
          <cell r="B2507" t="str">
            <v>31104043101</v>
          </cell>
          <cell r="C2507" t="str">
            <v>31104</v>
          </cell>
          <cell r="D2507">
            <v>3101</v>
          </cell>
          <cell r="E2507">
            <v>9200</v>
          </cell>
          <cell r="F2507">
            <v>767</v>
          </cell>
          <cell r="G2507">
            <v>767</v>
          </cell>
          <cell r="H2507">
            <v>767</v>
          </cell>
          <cell r="I2507">
            <v>767</v>
          </cell>
          <cell r="J2507">
            <v>767</v>
          </cell>
          <cell r="K2507">
            <v>767</v>
          </cell>
          <cell r="L2507">
            <v>767</v>
          </cell>
          <cell r="M2507">
            <v>767</v>
          </cell>
          <cell r="N2507">
            <v>767</v>
          </cell>
          <cell r="O2507">
            <v>767</v>
          </cell>
          <cell r="P2507">
            <v>767</v>
          </cell>
          <cell r="Q2507">
            <v>763</v>
          </cell>
        </row>
        <row r="2508">
          <cell r="B2508" t="str">
            <v>31104043302</v>
          </cell>
          <cell r="C2508" t="str">
            <v>31104</v>
          </cell>
          <cell r="D2508">
            <v>3302</v>
          </cell>
          <cell r="E2508">
            <v>108100</v>
          </cell>
          <cell r="F2508">
            <v>9008</v>
          </cell>
          <cell r="G2508">
            <v>9008</v>
          </cell>
          <cell r="H2508">
            <v>9008</v>
          </cell>
          <cell r="I2508">
            <v>9008</v>
          </cell>
          <cell r="J2508">
            <v>9008</v>
          </cell>
          <cell r="K2508">
            <v>9008</v>
          </cell>
          <cell r="L2508">
            <v>9008</v>
          </cell>
          <cell r="M2508">
            <v>9008</v>
          </cell>
          <cell r="N2508">
            <v>9008</v>
          </cell>
          <cell r="O2508">
            <v>9008</v>
          </cell>
          <cell r="P2508">
            <v>9008</v>
          </cell>
          <cell r="Q2508">
            <v>9012</v>
          </cell>
        </row>
        <row r="2509">
          <cell r="B2509" t="str">
            <v>31104043303</v>
          </cell>
          <cell r="C2509" t="str">
            <v>31104</v>
          </cell>
          <cell r="D2509">
            <v>3303</v>
          </cell>
          <cell r="E2509">
            <v>3200</v>
          </cell>
          <cell r="F2509">
            <v>267</v>
          </cell>
          <cell r="G2509">
            <v>267</v>
          </cell>
          <cell r="H2509">
            <v>267</v>
          </cell>
          <cell r="I2509">
            <v>267</v>
          </cell>
          <cell r="J2509">
            <v>267</v>
          </cell>
          <cell r="K2509">
            <v>267</v>
          </cell>
          <cell r="L2509">
            <v>267</v>
          </cell>
          <cell r="M2509">
            <v>267</v>
          </cell>
          <cell r="N2509">
            <v>267</v>
          </cell>
          <cell r="O2509">
            <v>267</v>
          </cell>
          <cell r="P2509">
            <v>267</v>
          </cell>
          <cell r="Q2509">
            <v>263</v>
          </cell>
        </row>
        <row r="2510">
          <cell r="B2510" t="str">
            <v>31105042202</v>
          </cell>
          <cell r="C2510" t="str">
            <v>31105</v>
          </cell>
          <cell r="D2510">
            <v>2202</v>
          </cell>
          <cell r="E2510">
            <v>759</v>
          </cell>
          <cell r="F2510">
            <v>63</v>
          </cell>
          <cell r="G2510">
            <v>63</v>
          </cell>
          <cell r="H2510">
            <v>63</v>
          </cell>
          <cell r="I2510">
            <v>63</v>
          </cell>
          <cell r="J2510">
            <v>63</v>
          </cell>
          <cell r="K2510">
            <v>63</v>
          </cell>
          <cell r="L2510">
            <v>63</v>
          </cell>
          <cell r="M2510">
            <v>63</v>
          </cell>
          <cell r="N2510">
            <v>63</v>
          </cell>
          <cell r="O2510">
            <v>63</v>
          </cell>
          <cell r="P2510">
            <v>63</v>
          </cell>
          <cell r="Q2510">
            <v>66</v>
          </cell>
        </row>
        <row r="2511">
          <cell r="B2511" t="str">
            <v>31105042701</v>
          </cell>
          <cell r="C2511" t="str">
            <v>31105</v>
          </cell>
          <cell r="D2511">
            <v>2701</v>
          </cell>
          <cell r="E2511">
            <v>327000</v>
          </cell>
          <cell r="F2511">
            <v>27250</v>
          </cell>
          <cell r="G2511">
            <v>27250</v>
          </cell>
          <cell r="H2511">
            <v>27250</v>
          </cell>
          <cell r="I2511">
            <v>27250</v>
          </cell>
          <cell r="J2511">
            <v>27250</v>
          </cell>
          <cell r="K2511">
            <v>27250</v>
          </cell>
          <cell r="L2511">
            <v>27250</v>
          </cell>
          <cell r="M2511">
            <v>27250</v>
          </cell>
          <cell r="N2511">
            <v>27250</v>
          </cell>
          <cell r="O2511">
            <v>27250</v>
          </cell>
          <cell r="P2511">
            <v>27250</v>
          </cell>
          <cell r="Q2511">
            <v>27250</v>
          </cell>
        </row>
        <row r="2512">
          <cell r="B2512" t="str">
            <v>31105042900</v>
          </cell>
          <cell r="C2512" t="str">
            <v>31105</v>
          </cell>
          <cell r="D2512">
            <v>2900</v>
          </cell>
          <cell r="E2512">
            <v>111700</v>
          </cell>
          <cell r="F2512">
            <v>9308</v>
          </cell>
          <cell r="G2512">
            <v>9308</v>
          </cell>
          <cell r="H2512">
            <v>9308</v>
          </cell>
          <cell r="I2512">
            <v>9308</v>
          </cell>
          <cell r="J2512">
            <v>9308</v>
          </cell>
          <cell r="K2512">
            <v>9308</v>
          </cell>
          <cell r="L2512">
            <v>9308</v>
          </cell>
          <cell r="M2512">
            <v>9308</v>
          </cell>
          <cell r="N2512">
            <v>9308</v>
          </cell>
          <cell r="O2512">
            <v>9308</v>
          </cell>
          <cell r="P2512">
            <v>9308</v>
          </cell>
          <cell r="Q2512">
            <v>9312</v>
          </cell>
        </row>
        <row r="2513">
          <cell r="B2513" t="str">
            <v>31105042907</v>
          </cell>
          <cell r="C2513" t="str">
            <v>31105</v>
          </cell>
          <cell r="D2513">
            <v>2907</v>
          </cell>
          <cell r="E2513">
            <v>144800</v>
          </cell>
          <cell r="F2513">
            <v>12067</v>
          </cell>
          <cell r="G2513">
            <v>12067</v>
          </cell>
          <cell r="H2513">
            <v>12067</v>
          </cell>
          <cell r="I2513">
            <v>12067</v>
          </cell>
          <cell r="J2513">
            <v>12067</v>
          </cell>
          <cell r="K2513">
            <v>12067</v>
          </cell>
          <cell r="L2513">
            <v>12067</v>
          </cell>
          <cell r="M2513">
            <v>12067</v>
          </cell>
          <cell r="N2513">
            <v>12067</v>
          </cell>
          <cell r="O2513">
            <v>12067</v>
          </cell>
          <cell r="P2513">
            <v>12067</v>
          </cell>
          <cell r="Q2513">
            <v>12063</v>
          </cell>
        </row>
        <row r="2514">
          <cell r="B2514" t="str">
            <v>31105042908</v>
          </cell>
          <cell r="C2514" t="str">
            <v>31105</v>
          </cell>
          <cell r="D2514">
            <v>2908</v>
          </cell>
          <cell r="E2514">
            <v>32100</v>
          </cell>
          <cell r="F2514">
            <v>2675</v>
          </cell>
          <cell r="G2514">
            <v>2675</v>
          </cell>
          <cell r="H2514">
            <v>2675</v>
          </cell>
          <cell r="I2514">
            <v>2675</v>
          </cell>
          <cell r="J2514">
            <v>2675</v>
          </cell>
          <cell r="K2514">
            <v>2675</v>
          </cell>
          <cell r="L2514">
            <v>2675</v>
          </cell>
          <cell r="M2514">
            <v>2675</v>
          </cell>
          <cell r="N2514">
            <v>2675</v>
          </cell>
          <cell r="O2514">
            <v>2675</v>
          </cell>
          <cell r="P2514">
            <v>2675</v>
          </cell>
          <cell r="Q2514">
            <v>2675</v>
          </cell>
        </row>
        <row r="2515">
          <cell r="B2515" t="str">
            <v>31105043101</v>
          </cell>
          <cell r="C2515" t="str">
            <v>31105</v>
          </cell>
          <cell r="D2515">
            <v>3101</v>
          </cell>
          <cell r="E2515">
            <v>51400</v>
          </cell>
          <cell r="F2515">
            <v>4283</v>
          </cell>
          <cell r="G2515">
            <v>4283</v>
          </cell>
          <cell r="H2515">
            <v>4283</v>
          </cell>
          <cell r="I2515">
            <v>4283</v>
          </cell>
          <cell r="J2515">
            <v>4283</v>
          </cell>
          <cell r="K2515">
            <v>4283</v>
          </cell>
          <cell r="L2515">
            <v>4283</v>
          </cell>
          <cell r="M2515">
            <v>4283</v>
          </cell>
          <cell r="N2515">
            <v>4283</v>
          </cell>
          <cell r="O2515">
            <v>4283</v>
          </cell>
          <cell r="P2515">
            <v>4283</v>
          </cell>
          <cell r="Q2515">
            <v>4287</v>
          </cell>
        </row>
        <row r="2516">
          <cell r="B2516" t="str">
            <v>31105043302</v>
          </cell>
          <cell r="C2516" t="str">
            <v>31105</v>
          </cell>
          <cell r="D2516">
            <v>3302</v>
          </cell>
          <cell r="E2516">
            <v>442400</v>
          </cell>
          <cell r="F2516">
            <v>36866</v>
          </cell>
          <cell r="G2516">
            <v>36866</v>
          </cell>
          <cell r="H2516">
            <v>36866</v>
          </cell>
          <cell r="I2516">
            <v>36866</v>
          </cell>
          <cell r="J2516">
            <v>36866</v>
          </cell>
          <cell r="K2516">
            <v>36866</v>
          </cell>
          <cell r="L2516">
            <v>36866</v>
          </cell>
          <cell r="M2516">
            <v>36866</v>
          </cell>
          <cell r="N2516">
            <v>36866</v>
          </cell>
          <cell r="O2516">
            <v>36866</v>
          </cell>
          <cell r="P2516">
            <v>36866</v>
          </cell>
          <cell r="Q2516">
            <v>36874</v>
          </cell>
        </row>
        <row r="2517">
          <cell r="B2517" t="str">
            <v>31105043303</v>
          </cell>
          <cell r="C2517" t="str">
            <v>31105</v>
          </cell>
          <cell r="D2517">
            <v>3303</v>
          </cell>
          <cell r="E2517">
            <v>6400</v>
          </cell>
          <cell r="F2517">
            <v>533</v>
          </cell>
          <cell r="G2517">
            <v>533</v>
          </cell>
          <cell r="H2517">
            <v>533</v>
          </cell>
          <cell r="I2517">
            <v>533</v>
          </cell>
          <cell r="J2517">
            <v>533</v>
          </cell>
          <cell r="K2517">
            <v>533</v>
          </cell>
          <cell r="L2517">
            <v>533</v>
          </cell>
          <cell r="M2517">
            <v>533</v>
          </cell>
          <cell r="N2517">
            <v>533</v>
          </cell>
          <cell r="O2517">
            <v>533</v>
          </cell>
          <cell r="P2517">
            <v>533</v>
          </cell>
          <cell r="Q2517">
            <v>537</v>
          </cell>
        </row>
        <row r="2518">
          <cell r="B2518" t="str">
            <v>31106042202</v>
          </cell>
          <cell r="C2518" t="str">
            <v>31106</v>
          </cell>
          <cell r="D2518">
            <v>2202</v>
          </cell>
          <cell r="E2518">
            <v>231</v>
          </cell>
          <cell r="F2518">
            <v>19</v>
          </cell>
          <cell r="G2518">
            <v>19</v>
          </cell>
          <cell r="H2518">
            <v>19</v>
          </cell>
          <cell r="I2518">
            <v>19</v>
          </cell>
          <cell r="J2518">
            <v>19</v>
          </cell>
          <cell r="K2518">
            <v>19</v>
          </cell>
          <cell r="L2518">
            <v>19</v>
          </cell>
          <cell r="M2518">
            <v>19</v>
          </cell>
          <cell r="N2518">
            <v>19</v>
          </cell>
          <cell r="O2518">
            <v>19</v>
          </cell>
          <cell r="P2518">
            <v>19</v>
          </cell>
          <cell r="Q2518">
            <v>22</v>
          </cell>
        </row>
        <row r="2519">
          <cell r="B2519" t="str">
            <v>31106042701</v>
          </cell>
          <cell r="C2519" t="str">
            <v>31106</v>
          </cell>
          <cell r="D2519">
            <v>2701</v>
          </cell>
          <cell r="E2519">
            <v>76600</v>
          </cell>
          <cell r="F2519">
            <v>6383</v>
          </cell>
          <cell r="G2519">
            <v>6383</v>
          </cell>
          <cell r="H2519">
            <v>6383</v>
          </cell>
          <cell r="I2519">
            <v>6383</v>
          </cell>
          <cell r="J2519">
            <v>6383</v>
          </cell>
          <cell r="K2519">
            <v>6383</v>
          </cell>
          <cell r="L2519">
            <v>6383</v>
          </cell>
          <cell r="M2519">
            <v>6383</v>
          </cell>
          <cell r="N2519">
            <v>6383</v>
          </cell>
          <cell r="O2519">
            <v>6383</v>
          </cell>
          <cell r="P2519">
            <v>6383</v>
          </cell>
          <cell r="Q2519">
            <v>6387</v>
          </cell>
        </row>
        <row r="2520">
          <cell r="B2520" t="str">
            <v>31106042900</v>
          </cell>
          <cell r="C2520" t="str">
            <v>31106</v>
          </cell>
          <cell r="D2520">
            <v>2900</v>
          </cell>
          <cell r="E2520">
            <v>42600</v>
          </cell>
          <cell r="F2520">
            <v>3550</v>
          </cell>
          <cell r="G2520">
            <v>3550</v>
          </cell>
          <cell r="H2520">
            <v>3550</v>
          </cell>
          <cell r="I2520">
            <v>3550</v>
          </cell>
          <cell r="J2520">
            <v>3550</v>
          </cell>
          <cell r="K2520">
            <v>3550</v>
          </cell>
          <cell r="L2520">
            <v>3550</v>
          </cell>
          <cell r="M2520">
            <v>3550</v>
          </cell>
          <cell r="N2520">
            <v>3550</v>
          </cell>
          <cell r="O2520">
            <v>3550</v>
          </cell>
          <cell r="P2520">
            <v>3550</v>
          </cell>
          <cell r="Q2520">
            <v>3550</v>
          </cell>
        </row>
        <row r="2521">
          <cell r="B2521" t="str">
            <v>31106042907</v>
          </cell>
          <cell r="C2521" t="str">
            <v>31106</v>
          </cell>
          <cell r="D2521">
            <v>2907</v>
          </cell>
          <cell r="E2521">
            <v>107000</v>
          </cell>
          <cell r="F2521">
            <v>8917</v>
          </cell>
          <cell r="G2521">
            <v>8917</v>
          </cell>
          <cell r="H2521">
            <v>8917</v>
          </cell>
          <cell r="I2521">
            <v>8917</v>
          </cell>
          <cell r="J2521">
            <v>8917</v>
          </cell>
          <cell r="K2521">
            <v>8917</v>
          </cell>
          <cell r="L2521">
            <v>8917</v>
          </cell>
          <cell r="M2521">
            <v>8917</v>
          </cell>
          <cell r="N2521">
            <v>8917</v>
          </cell>
          <cell r="O2521">
            <v>8917</v>
          </cell>
          <cell r="P2521">
            <v>8917</v>
          </cell>
          <cell r="Q2521">
            <v>8913</v>
          </cell>
        </row>
        <row r="2522">
          <cell r="B2522" t="str">
            <v>31106042908</v>
          </cell>
          <cell r="C2522" t="str">
            <v>31106</v>
          </cell>
          <cell r="D2522">
            <v>2908</v>
          </cell>
          <cell r="E2522">
            <v>25500</v>
          </cell>
          <cell r="F2522">
            <v>2125</v>
          </cell>
          <cell r="G2522">
            <v>2125</v>
          </cell>
          <cell r="H2522">
            <v>2125</v>
          </cell>
          <cell r="I2522">
            <v>2125</v>
          </cell>
          <cell r="J2522">
            <v>2125</v>
          </cell>
          <cell r="K2522">
            <v>2125</v>
          </cell>
          <cell r="L2522">
            <v>2125</v>
          </cell>
          <cell r="M2522">
            <v>2125</v>
          </cell>
          <cell r="N2522">
            <v>2125</v>
          </cell>
          <cell r="O2522">
            <v>2125</v>
          </cell>
          <cell r="P2522">
            <v>2125</v>
          </cell>
          <cell r="Q2522">
            <v>2125</v>
          </cell>
        </row>
        <row r="2523">
          <cell r="B2523" t="str">
            <v>31106043101</v>
          </cell>
          <cell r="C2523" t="str">
            <v>31106</v>
          </cell>
          <cell r="D2523">
            <v>3101</v>
          </cell>
          <cell r="E2523">
            <v>48200</v>
          </cell>
          <cell r="F2523">
            <v>4017</v>
          </cell>
          <cell r="G2523">
            <v>4017</v>
          </cell>
          <cell r="H2523">
            <v>4017</v>
          </cell>
          <cell r="I2523">
            <v>4017</v>
          </cell>
          <cell r="J2523">
            <v>4017</v>
          </cell>
          <cell r="K2523">
            <v>4017</v>
          </cell>
          <cell r="L2523">
            <v>4017</v>
          </cell>
          <cell r="M2523">
            <v>4017</v>
          </cell>
          <cell r="N2523">
            <v>4017</v>
          </cell>
          <cell r="O2523">
            <v>4017</v>
          </cell>
          <cell r="P2523">
            <v>4017</v>
          </cell>
          <cell r="Q2523">
            <v>4013</v>
          </cell>
        </row>
        <row r="2524">
          <cell r="B2524" t="str">
            <v>31106043302</v>
          </cell>
          <cell r="C2524" t="str">
            <v>31106</v>
          </cell>
          <cell r="D2524">
            <v>3302</v>
          </cell>
          <cell r="E2524">
            <v>98100</v>
          </cell>
          <cell r="F2524">
            <v>8175</v>
          </cell>
          <cell r="G2524">
            <v>8175</v>
          </cell>
          <cell r="H2524">
            <v>8175</v>
          </cell>
          <cell r="I2524">
            <v>8175</v>
          </cell>
          <cell r="J2524">
            <v>8175</v>
          </cell>
          <cell r="K2524">
            <v>8175</v>
          </cell>
          <cell r="L2524">
            <v>8175</v>
          </cell>
          <cell r="M2524">
            <v>8175</v>
          </cell>
          <cell r="N2524">
            <v>8175</v>
          </cell>
          <cell r="O2524">
            <v>8175</v>
          </cell>
          <cell r="P2524">
            <v>8175</v>
          </cell>
          <cell r="Q2524">
            <v>8175</v>
          </cell>
        </row>
        <row r="2525">
          <cell r="B2525" t="str">
            <v>31106043303</v>
          </cell>
          <cell r="C2525" t="str">
            <v>31106</v>
          </cell>
          <cell r="D2525">
            <v>3303</v>
          </cell>
          <cell r="E2525">
            <v>10700</v>
          </cell>
          <cell r="F2525">
            <v>892</v>
          </cell>
          <cell r="G2525">
            <v>892</v>
          </cell>
          <cell r="H2525">
            <v>892</v>
          </cell>
          <cell r="I2525">
            <v>892</v>
          </cell>
          <cell r="J2525">
            <v>892</v>
          </cell>
          <cell r="K2525">
            <v>892</v>
          </cell>
          <cell r="L2525">
            <v>892</v>
          </cell>
          <cell r="M2525">
            <v>892</v>
          </cell>
          <cell r="N2525">
            <v>892</v>
          </cell>
          <cell r="O2525">
            <v>892</v>
          </cell>
          <cell r="P2525">
            <v>892</v>
          </cell>
          <cell r="Q2525">
            <v>888</v>
          </cell>
        </row>
        <row r="2526">
          <cell r="B2526" t="str">
            <v>31107042701</v>
          </cell>
          <cell r="C2526" t="str">
            <v>31107</v>
          </cell>
          <cell r="D2526">
            <v>2701</v>
          </cell>
          <cell r="E2526">
            <v>43700</v>
          </cell>
          <cell r="F2526">
            <v>3642</v>
          </cell>
          <cell r="G2526">
            <v>3642</v>
          </cell>
          <cell r="H2526">
            <v>3642</v>
          </cell>
          <cell r="I2526">
            <v>3642</v>
          </cell>
          <cell r="J2526">
            <v>3642</v>
          </cell>
          <cell r="K2526">
            <v>3642</v>
          </cell>
          <cell r="L2526">
            <v>3642</v>
          </cell>
          <cell r="M2526">
            <v>3642</v>
          </cell>
          <cell r="N2526">
            <v>3642</v>
          </cell>
          <cell r="O2526">
            <v>3642</v>
          </cell>
          <cell r="P2526">
            <v>3642</v>
          </cell>
          <cell r="Q2526">
            <v>3638</v>
          </cell>
        </row>
        <row r="2527">
          <cell r="B2527" t="str">
            <v>31107042900</v>
          </cell>
          <cell r="C2527" t="str">
            <v>31107</v>
          </cell>
          <cell r="D2527">
            <v>2900</v>
          </cell>
          <cell r="E2527">
            <v>30000</v>
          </cell>
          <cell r="F2527">
            <v>2500</v>
          </cell>
          <cell r="G2527">
            <v>2500</v>
          </cell>
          <cell r="H2527">
            <v>2500</v>
          </cell>
          <cell r="I2527">
            <v>2500</v>
          </cell>
          <cell r="J2527">
            <v>2500</v>
          </cell>
          <cell r="K2527">
            <v>2500</v>
          </cell>
          <cell r="L2527">
            <v>2500</v>
          </cell>
          <cell r="M2527">
            <v>2500</v>
          </cell>
          <cell r="N2527">
            <v>2500</v>
          </cell>
          <cell r="O2527">
            <v>2500</v>
          </cell>
          <cell r="P2527">
            <v>2500</v>
          </cell>
          <cell r="Q2527">
            <v>2500</v>
          </cell>
        </row>
        <row r="2528">
          <cell r="B2528" t="str">
            <v>31107042907</v>
          </cell>
          <cell r="C2528" t="str">
            <v>31107</v>
          </cell>
          <cell r="D2528">
            <v>2907</v>
          </cell>
          <cell r="E2528">
            <v>53500</v>
          </cell>
          <cell r="F2528">
            <v>4458</v>
          </cell>
          <cell r="G2528">
            <v>4458</v>
          </cell>
          <cell r="H2528">
            <v>4458</v>
          </cell>
          <cell r="I2528">
            <v>4458</v>
          </cell>
          <cell r="J2528">
            <v>4458</v>
          </cell>
          <cell r="K2528">
            <v>4458</v>
          </cell>
          <cell r="L2528">
            <v>4458</v>
          </cell>
          <cell r="M2528">
            <v>4458</v>
          </cell>
          <cell r="N2528">
            <v>4458</v>
          </cell>
          <cell r="O2528">
            <v>4458</v>
          </cell>
          <cell r="P2528">
            <v>4458</v>
          </cell>
          <cell r="Q2528">
            <v>4462</v>
          </cell>
        </row>
        <row r="2529">
          <cell r="B2529" t="str">
            <v>31107042908</v>
          </cell>
          <cell r="C2529" t="str">
            <v>31107</v>
          </cell>
          <cell r="D2529">
            <v>2908</v>
          </cell>
          <cell r="E2529">
            <v>26800</v>
          </cell>
          <cell r="F2529">
            <v>2233</v>
          </cell>
          <cell r="G2529">
            <v>2233</v>
          </cell>
          <cell r="H2529">
            <v>2233</v>
          </cell>
          <cell r="I2529">
            <v>2233</v>
          </cell>
          <cell r="J2529">
            <v>2233</v>
          </cell>
          <cell r="K2529">
            <v>2233</v>
          </cell>
          <cell r="L2529">
            <v>2233</v>
          </cell>
          <cell r="M2529">
            <v>2233</v>
          </cell>
          <cell r="N2529">
            <v>2233</v>
          </cell>
          <cell r="O2529">
            <v>2233</v>
          </cell>
          <cell r="P2529">
            <v>2233</v>
          </cell>
          <cell r="Q2529">
            <v>2237</v>
          </cell>
        </row>
        <row r="2530">
          <cell r="B2530" t="str">
            <v>31107043101</v>
          </cell>
          <cell r="C2530" t="str">
            <v>31107</v>
          </cell>
          <cell r="D2530">
            <v>3101</v>
          </cell>
          <cell r="E2530">
            <v>21400</v>
          </cell>
          <cell r="F2530">
            <v>1783</v>
          </cell>
          <cell r="G2530">
            <v>1783</v>
          </cell>
          <cell r="H2530">
            <v>1783</v>
          </cell>
          <cell r="I2530">
            <v>1783</v>
          </cell>
          <cell r="J2530">
            <v>1783</v>
          </cell>
          <cell r="K2530">
            <v>1783</v>
          </cell>
          <cell r="L2530">
            <v>1783</v>
          </cell>
          <cell r="M2530">
            <v>1783</v>
          </cell>
          <cell r="N2530">
            <v>1783</v>
          </cell>
          <cell r="O2530">
            <v>1783</v>
          </cell>
          <cell r="P2530">
            <v>1783</v>
          </cell>
          <cell r="Q2530">
            <v>1787</v>
          </cell>
        </row>
        <row r="2531">
          <cell r="B2531" t="str">
            <v>31107043302</v>
          </cell>
          <cell r="C2531" t="str">
            <v>31107</v>
          </cell>
          <cell r="D2531">
            <v>3302</v>
          </cell>
          <cell r="E2531">
            <v>54100</v>
          </cell>
          <cell r="F2531">
            <v>4508</v>
          </cell>
          <cell r="G2531">
            <v>4508</v>
          </cell>
          <cell r="H2531">
            <v>4508</v>
          </cell>
          <cell r="I2531">
            <v>4508</v>
          </cell>
          <cell r="J2531">
            <v>4508</v>
          </cell>
          <cell r="K2531">
            <v>4508</v>
          </cell>
          <cell r="L2531">
            <v>4508</v>
          </cell>
          <cell r="M2531">
            <v>4508</v>
          </cell>
          <cell r="N2531">
            <v>4508</v>
          </cell>
          <cell r="O2531">
            <v>4508</v>
          </cell>
          <cell r="P2531">
            <v>4508</v>
          </cell>
          <cell r="Q2531">
            <v>4512</v>
          </cell>
        </row>
        <row r="2532">
          <cell r="B2532" t="str">
            <v>31108042202</v>
          </cell>
          <cell r="C2532" t="str">
            <v>31108</v>
          </cell>
          <cell r="D2532">
            <v>2202</v>
          </cell>
          <cell r="E2532">
            <v>195960</v>
          </cell>
          <cell r="F2532">
            <v>16330</v>
          </cell>
          <cell r="G2532">
            <v>16330</v>
          </cell>
          <cell r="H2532">
            <v>16330</v>
          </cell>
          <cell r="I2532">
            <v>16330</v>
          </cell>
          <cell r="J2532">
            <v>16330</v>
          </cell>
          <cell r="K2532">
            <v>16330</v>
          </cell>
          <cell r="L2532">
            <v>16330</v>
          </cell>
          <cell r="M2532">
            <v>16330</v>
          </cell>
          <cell r="N2532">
            <v>16330</v>
          </cell>
          <cell r="O2532">
            <v>16330</v>
          </cell>
          <cell r="P2532">
            <v>16330</v>
          </cell>
          <cell r="Q2532">
            <v>16330</v>
          </cell>
        </row>
        <row r="2533">
          <cell r="B2533" t="str">
            <v>31108042207</v>
          </cell>
          <cell r="C2533" t="str">
            <v>31108</v>
          </cell>
          <cell r="D2533">
            <v>2207</v>
          </cell>
          <cell r="E2533">
            <v>1200</v>
          </cell>
          <cell r="F2533">
            <v>100</v>
          </cell>
          <cell r="G2533">
            <v>100</v>
          </cell>
          <cell r="H2533">
            <v>100</v>
          </cell>
          <cell r="I2533">
            <v>100</v>
          </cell>
          <cell r="J2533">
            <v>100</v>
          </cell>
          <cell r="K2533">
            <v>100</v>
          </cell>
          <cell r="L2533">
            <v>100</v>
          </cell>
          <cell r="M2533">
            <v>100</v>
          </cell>
          <cell r="N2533">
            <v>100</v>
          </cell>
          <cell r="O2533">
            <v>100</v>
          </cell>
          <cell r="P2533">
            <v>100</v>
          </cell>
          <cell r="Q2533">
            <v>100</v>
          </cell>
        </row>
        <row r="2534">
          <cell r="B2534" t="str">
            <v>31108042701</v>
          </cell>
          <cell r="C2534" t="str">
            <v>31108</v>
          </cell>
          <cell r="D2534">
            <v>2701</v>
          </cell>
          <cell r="E2534">
            <v>19600</v>
          </cell>
          <cell r="F2534">
            <v>1633</v>
          </cell>
          <cell r="G2534">
            <v>1633</v>
          </cell>
          <cell r="H2534">
            <v>1633</v>
          </cell>
          <cell r="I2534">
            <v>1633</v>
          </cell>
          <cell r="J2534">
            <v>1633</v>
          </cell>
          <cell r="K2534">
            <v>1633</v>
          </cell>
          <cell r="L2534">
            <v>1633</v>
          </cell>
          <cell r="M2534">
            <v>1633</v>
          </cell>
          <cell r="N2534">
            <v>1633</v>
          </cell>
          <cell r="O2534">
            <v>1633</v>
          </cell>
          <cell r="P2534">
            <v>1633</v>
          </cell>
          <cell r="Q2534">
            <v>1637</v>
          </cell>
        </row>
        <row r="2535">
          <cell r="B2535" t="str">
            <v>31108042900</v>
          </cell>
          <cell r="C2535" t="str">
            <v>31108</v>
          </cell>
          <cell r="D2535">
            <v>2900</v>
          </cell>
          <cell r="E2535">
            <v>38700</v>
          </cell>
          <cell r="F2535">
            <v>3225</v>
          </cell>
          <cell r="G2535">
            <v>3225</v>
          </cell>
          <cell r="H2535">
            <v>3225</v>
          </cell>
          <cell r="I2535">
            <v>3225</v>
          </cell>
          <cell r="J2535">
            <v>3225</v>
          </cell>
          <cell r="K2535">
            <v>3225</v>
          </cell>
          <cell r="L2535">
            <v>3225</v>
          </cell>
          <cell r="M2535">
            <v>3225</v>
          </cell>
          <cell r="N2535">
            <v>3225</v>
          </cell>
          <cell r="O2535">
            <v>3225</v>
          </cell>
          <cell r="P2535">
            <v>3225</v>
          </cell>
          <cell r="Q2535">
            <v>3225</v>
          </cell>
        </row>
        <row r="2536">
          <cell r="B2536" t="str">
            <v>31108042907</v>
          </cell>
          <cell r="C2536" t="str">
            <v>31108</v>
          </cell>
          <cell r="D2536">
            <v>2907</v>
          </cell>
          <cell r="E2536">
            <v>112400</v>
          </cell>
          <cell r="F2536">
            <v>9367</v>
          </cell>
          <cell r="G2536">
            <v>9367</v>
          </cell>
          <cell r="H2536">
            <v>9367</v>
          </cell>
          <cell r="I2536">
            <v>9367</v>
          </cell>
          <cell r="J2536">
            <v>9367</v>
          </cell>
          <cell r="K2536">
            <v>9367</v>
          </cell>
          <cell r="L2536">
            <v>9367</v>
          </cell>
          <cell r="M2536">
            <v>9367</v>
          </cell>
          <cell r="N2536">
            <v>9367</v>
          </cell>
          <cell r="O2536">
            <v>9367</v>
          </cell>
          <cell r="P2536">
            <v>9367</v>
          </cell>
          <cell r="Q2536">
            <v>9363</v>
          </cell>
        </row>
        <row r="2537">
          <cell r="B2537" t="str">
            <v>31108042908</v>
          </cell>
          <cell r="C2537" t="str">
            <v>31108</v>
          </cell>
          <cell r="D2537">
            <v>2908</v>
          </cell>
          <cell r="E2537">
            <v>25700</v>
          </cell>
          <cell r="F2537">
            <v>2142</v>
          </cell>
          <cell r="G2537">
            <v>2142</v>
          </cell>
          <cell r="H2537">
            <v>2142</v>
          </cell>
          <cell r="I2537">
            <v>2142</v>
          </cell>
          <cell r="J2537">
            <v>2142</v>
          </cell>
          <cell r="K2537">
            <v>2142</v>
          </cell>
          <cell r="L2537">
            <v>2142</v>
          </cell>
          <cell r="M2537">
            <v>2142</v>
          </cell>
          <cell r="N2537">
            <v>2142</v>
          </cell>
          <cell r="O2537">
            <v>2142</v>
          </cell>
          <cell r="P2537">
            <v>2142</v>
          </cell>
          <cell r="Q2537">
            <v>2138</v>
          </cell>
        </row>
        <row r="2538">
          <cell r="B2538" t="str">
            <v>31108043101</v>
          </cell>
          <cell r="C2538" t="str">
            <v>31108</v>
          </cell>
          <cell r="D2538">
            <v>3101</v>
          </cell>
          <cell r="E2538">
            <v>15700</v>
          </cell>
          <cell r="F2538">
            <v>1308</v>
          </cell>
          <cell r="G2538">
            <v>1308</v>
          </cell>
          <cell r="H2538">
            <v>1308</v>
          </cell>
          <cell r="I2538">
            <v>1308</v>
          </cell>
          <cell r="J2538">
            <v>1308</v>
          </cell>
          <cell r="K2538">
            <v>1308</v>
          </cell>
          <cell r="L2538">
            <v>1308</v>
          </cell>
          <cell r="M2538">
            <v>1308</v>
          </cell>
          <cell r="N2538">
            <v>1308</v>
          </cell>
          <cell r="O2538">
            <v>1308</v>
          </cell>
          <cell r="P2538">
            <v>1308</v>
          </cell>
          <cell r="Q2538">
            <v>1312</v>
          </cell>
        </row>
        <row r="2539">
          <cell r="B2539" t="str">
            <v>31108043302</v>
          </cell>
          <cell r="C2539" t="str">
            <v>31108</v>
          </cell>
          <cell r="D2539">
            <v>3302</v>
          </cell>
          <cell r="E2539">
            <v>42372</v>
          </cell>
          <cell r="F2539">
            <v>3531</v>
          </cell>
          <cell r="G2539">
            <v>3531</v>
          </cell>
          <cell r="H2539">
            <v>3531</v>
          </cell>
          <cell r="I2539">
            <v>3531</v>
          </cell>
          <cell r="J2539">
            <v>3531</v>
          </cell>
          <cell r="K2539">
            <v>3531</v>
          </cell>
          <cell r="L2539">
            <v>3531</v>
          </cell>
          <cell r="M2539">
            <v>3531</v>
          </cell>
          <cell r="N2539">
            <v>3531</v>
          </cell>
          <cell r="O2539">
            <v>3531</v>
          </cell>
          <cell r="P2539">
            <v>3531</v>
          </cell>
          <cell r="Q2539">
            <v>3531</v>
          </cell>
        </row>
        <row r="2540">
          <cell r="B2540" t="str">
            <v>31108043303</v>
          </cell>
          <cell r="C2540" t="str">
            <v>31108</v>
          </cell>
          <cell r="D2540">
            <v>3303</v>
          </cell>
          <cell r="E2540">
            <v>10700</v>
          </cell>
          <cell r="F2540">
            <v>892</v>
          </cell>
          <cell r="G2540">
            <v>892</v>
          </cell>
          <cell r="H2540">
            <v>892</v>
          </cell>
          <cell r="I2540">
            <v>892</v>
          </cell>
          <cell r="J2540">
            <v>892</v>
          </cell>
          <cell r="K2540">
            <v>892</v>
          </cell>
          <cell r="L2540">
            <v>892</v>
          </cell>
          <cell r="M2540">
            <v>892</v>
          </cell>
          <cell r="N2540">
            <v>892</v>
          </cell>
          <cell r="O2540">
            <v>892</v>
          </cell>
          <cell r="P2540">
            <v>892</v>
          </cell>
          <cell r="Q2540">
            <v>888</v>
          </cell>
        </row>
        <row r="2541">
          <cell r="B2541" t="str">
            <v>31109042202</v>
          </cell>
          <cell r="C2541" t="str">
            <v>31109</v>
          </cell>
          <cell r="D2541">
            <v>2202</v>
          </cell>
          <cell r="E2541">
            <v>231</v>
          </cell>
          <cell r="F2541">
            <v>19</v>
          </cell>
          <cell r="G2541">
            <v>19</v>
          </cell>
          <cell r="H2541">
            <v>19</v>
          </cell>
          <cell r="I2541">
            <v>19</v>
          </cell>
          <cell r="J2541">
            <v>19</v>
          </cell>
          <cell r="K2541">
            <v>19</v>
          </cell>
          <cell r="L2541">
            <v>19</v>
          </cell>
          <cell r="M2541">
            <v>19</v>
          </cell>
          <cell r="N2541">
            <v>19</v>
          </cell>
          <cell r="O2541">
            <v>19</v>
          </cell>
          <cell r="P2541">
            <v>19</v>
          </cell>
          <cell r="Q2541">
            <v>22</v>
          </cell>
        </row>
        <row r="2542">
          <cell r="B2542" t="str">
            <v>31109042701</v>
          </cell>
          <cell r="C2542" t="str">
            <v>31109</v>
          </cell>
          <cell r="D2542">
            <v>2701</v>
          </cell>
          <cell r="E2542">
            <v>39200</v>
          </cell>
          <cell r="F2542">
            <v>3267</v>
          </cell>
          <cell r="G2542">
            <v>3267</v>
          </cell>
          <cell r="H2542">
            <v>3267</v>
          </cell>
          <cell r="I2542">
            <v>3267</v>
          </cell>
          <cell r="J2542">
            <v>3267</v>
          </cell>
          <cell r="K2542">
            <v>3267</v>
          </cell>
          <cell r="L2542">
            <v>3267</v>
          </cell>
          <cell r="M2542">
            <v>3267</v>
          </cell>
          <cell r="N2542">
            <v>3267</v>
          </cell>
          <cell r="O2542">
            <v>3267</v>
          </cell>
          <cell r="P2542">
            <v>3267</v>
          </cell>
          <cell r="Q2542">
            <v>3263</v>
          </cell>
        </row>
        <row r="2543">
          <cell r="B2543" t="str">
            <v>31109042900</v>
          </cell>
          <cell r="C2543" t="str">
            <v>31109</v>
          </cell>
          <cell r="D2543">
            <v>2900</v>
          </cell>
          <cell r="E2543">
            <v>37500</v>
          </cell>
          <cell r="F2543">
            <v>3125</v>
          </cell>
          <cell r="G2543">
            <v>3125</v>
          </cell>
          <cell r="H2543">
            <v>3125</v>
          </cell>
          <cell r="I2543">
            <v>3125</v>
          </cell>
          <cell r="J2543">
            <v>3125</v>
          </cell>
          <cell r="K2543">
            <v>3125</v>
          </cell>
          <cell r="L2543">
            <v>3125</v>
          </cell>
          <cell r="M2543">
            <v>3125</v>
          </cell>
          <cell r="N2543">
            <v>3125</v>
          </cell>
          <cell r="O2543">
            <v>3125</v>
          </cell>
          <cell r="P2543">
            <v>3125</v>
          </cell>
          <cell r="Q2543">
            <v>3125</v>
          </cell>
        </row>
        <row r="2544">
          <cell r="B2544" t="str">
            <v>31109042907</v>
          </cell>
          <cell r="C2544" t="str">
            <v>31109</v>
          </cell>
          <cell r="D2544">
            <v>2907</v>
          </cell>
          <cell r="E2544">
            <v>36400</v>
          </cell>
          <cell r="F2544">
            <v>3033</v>
          </cell>
          <cell r="G2544">
            <v>3033</v>
          </cell>
          <cell r="H2544">
            <v>3033</v>
          </cell>
          <cell r="I2544">
            <v>3033</v>
          </cell>
          <cell r="J2544">
            <v>3033</v>
          </cell>
          <cell r="K2544">
            <v>3033</v>
          </cell>
          <cell r="L2544">
            <v>3033</v>
          </cell>
          <cell r="M2544">
            <v>3033</v>
          </cell>
          <cell r="N2544">
            <v>3033</v>
          </cell>
          <cell r="O2544">
            <v>3033</v>
          </cell>
          <cell r="P2544">
            <v>3033</v>
          </cell>
          <cell r="Q2544">
            <v>3037</v>
          </cell>
        </row>
        <row r="2545">
          <cell r="B2545" t="str">
            <v>31109042908</v>
          </cell>
          <cell r="C2545" t="str">
            <v>31109</v>
          </cell>
          <cell r="D2545">
            <v>2908</v>
          </cell>
          <cell r="E2545">
            <v>25500</v>
          </cell>
          <cell r="F2545">
            <v>2125</v>
          </cell>
          <cell r="G2545">
            <v>2125</v>
          </cell>
          <cell r="H2545">
            <v>2125</v>
          </cell>
          <cell r="I2545">
            <v>2125</v>
          </cell>
          <cell r="J2545">
            <v>2125</v>
          </cell>
          <cell r="K2545">
            <v>2125</v>
          </cell>
          <cell r="L2545">
            <v>2125</v>
          </cell>
          <cell r="M2545">
            <v>2125</v>
          </cell>
          <cell r="N2545">
            <v>2125</v>
          </cell>
          <cell r="O2545">
            <v>2125</v>
          </cell>
          <cell r="P2545">
            <v>2125</v>
          </cell>
          <cell r="Q2545">
            <v>2125</v>
          </cell>
        </row>
        <row r="2546">
          <cell r="B2546" t="str">
            <v>31109043101</v>
          </cell>
          <cell r="C2546" t="str">
            <v>31109</v>
          </cell>
          <cell r="D2546">
            <v>3101</v>
          </cell>
          <cell r="E2546">
            <v>16100</v>
          </cell>
          <cell r="F2546">
            <v>1342</v>
          </cell>
          <cell r="G2546">
            <v>1342</v>
          </cell>
          <cell r="H2546">
            <v>1342</v>
          </cell>
          <cell r="I2546">
            <v>1342</v>
          </cell>
          <cell r="J2546">
            <v>1342</v>
          </cell>
          <cell r="K2546">
            <v>1342</v>
          </cell>
          <cell r="L2546">
            <v>1342</v>
          </cell>
          <cell r="M2546">
            <v>1342</v>
          </cell>
          <cell r="N2546">
            <v>1342</v>
          </cell>
          <cell r="O2546">
            <v>1342</v>
          </cell>
          <cell r="P2546">
            <v>1342</v>
          </cell>
          <cell r="Q2546">
            <v>1338</v>
          </cell>
        </row>
        <row r="2547">
          <cell r="B2547" t="str">
            <v>31109043302</v>
          </cell>
          <cell r="C2547" t="str">
            <v>31109</v>
          </cell>
          <cell r="D2547">
            <v>3302</v>
          </cell>
          <cell r="E2547">
            <v>64900</v>
          </cell>
          <cell r="F2547">
            <v>5408</v>
          </cell>
          <cell r="G2547">
            <v>5408</v>
          </cell>
          <cell r="H2547">
            <v>5408</v>
          </cell>
          <cell r="I2547">
            <v>5408</v>
          </cell>
          <cell r="J2547">
            <v>5408</v>
          </cell>
          <cell r="K2547">
            <v>5408</v>
          </cell>
          <cell r="L2547">
            <v>5408</v>
          </cell>
          <cell r="M2547">
            <v>5408</v>
          </cell>
          <cell r="N2547">
            <v>5408</v>
          </cell>
          <cell r="O2547">
            <v>5408</v>
          </cell>
          <cell r="P2547">
            <v>5408</v>
          </cell>
          <cell r="Q2547">
            <v>5412</v>
          </cell>
        </row>
        <row r="2548">
          <cell r="B2548" t="str">
            <v>31109043303</v>
          </cell>
          <cell r="C2548" t="str">
            <v>31109</v>
          </cell>
          <cell r="D2548">
            <v>3303</v>
          </cell>
          <cell r="E2548">
            <v>8000</v>
          </cell>
          <cell r="F2548">
            <v>667</v>
          </cell>
          <cell r="G2548">
            <v>667</v>
          </cell>
          <cell r="H2548">
            <v>667</v>
          </cell>
          <cell r="I2548">
            <v>667</v>
          </cell>
          <cell r="J2548">
            <v>667</v>
          </cell>
          <cell r="K2548">
            <v>667</v>
          </cell>
          <cell r="L2548">
            <v>667</v>
          </cell>
          <cell r="M2548">
            <v>667</v>
          </cell>
          <cell r="N2548">
            <v>667</v>
          </cell>
          <cell r="O2548">
            <v>667</v>
          </cell>
          <cell r="P2548">
            <v>667</v>
          </cell>
          <cell r="Q2548">
            <v>663</v>
          </cell>
        </row>
        <row r="2549">
          <cell r="B2549" t="str">
            <v>31110042202</v>
          </cell>
          <cell r="C2549" t="str">
            <v>31110</v>
          </cell>
          <cell r="D2549">
            <v>2202</v>
          </cell>
          <cell r="E2549">
            <v>865</v>
          </cell>
          <cell r="F2549">
            <v>72</v>
          </cell>
          <cell r="G2549">
            <v>72</v>
          </cell>
          <cell r="H2549">
            <v>72</v>
          </cell>
          <cell r="I2549">
            <v>72</v>
          </cell>
          <cell r="J2549">
            <v>72</v>
          </cell>
          <cell r="K2549">
            <v>72</v>
          </cell>
          <cell r="L2549">
            <v>72</v>
          </cell>
          <cell r="M2549">
            <v>72</v>
          </cell>
          <cell r="N2549">
            <v>72</v>
          </cell>
          <cell r="O2549">
            <v>72</v>
          </cell>
          <cell r="P2549">
            <v>72</v>
          </cell>
          <cell r="Q2549">
            <v>73</v>
          </cell>
        </row>
        <row r="2550">
          <cell r="B2550" t="str">
            <v>31110042701</v>
          </cell>
          <cell r="C2550" t="str">
            <v>31110</v>
          </cell>
          <cell r="D2550">
            <v>2701</v>
          </cell>
          <cell r="E2550">
            <v>32700</v>
          </cell>
          <cell r="F2550">
            <v>2725</v>
          </cell>
          <cell r="G2550">
            <v>2725</v>
          </cell>
          <cell r="H2550">
            <v>2725</v>
          </cell>
          <cell r="I2550">
            <v>2725</v>
          </cell>
          <cell r="J2550">
            <v>2725</v>
          </cell>
          <cell r="K2550">
            <v>2725</v>
          </cell>
          <cell r="L2550">
            <v>2725</v>
          </cell>
          <cell r="M2550">
            <v>2725</v>
          </cell>
          <cell r="N2550">
            <v>2725</v>
          </cell>
          <cell r="O2550">
            <v>2725</v>
          </cell>
          <cell r="P2550">
            <v>2725</v>
          </cell>
          <cell r="Q2550">
            <v>2725</v>
          </cell>
        </row>
        <row r="2551">
          <cell r="B2551" t="str">
            <v>31110042900</v>
          </cell>
          <cell r="C2551" t="str">
            <v>31110</v>
          </cell>
          <cell r="D2551">
            <v>2900</v>
          </cell>
          <cell r="E2551">
            <v>32100</v>
          </cell>
          <cell r="F2551">
            <v>2675</v>
          </cell>
          <cell r="G2551">
            <v>2675</v>
          </cell>
          <cell r="H2551">
            <v>2675</v>
          </cell>
          <cell r="I2551">
            <v>2675</v>
          </cell>
          <cell r="J2551">
            <v>2675</v>
          </cell>
          <cell r="K2551">
            <v>2675</v>
          </cell>
          <cell r="L2551">
            <v>2675</v>
          </cell>
          <cell r="M2551">
            <v>2675</v>
          </cell>
          <cell r="N2551">
            <v>2675</v>
          </cell>
          <cell r="O2551">
            <v>2675</v>
          </cell>
          <cell r="P2551">
            <v>2675</v>
          </cell>
          <cell r="Q2551">
            <v>2675</v>
          </cell>
        </row>
        <row r="2552">
          <cell r="B2552" t="str">
            <v>31110042907</v>
          </cell>
          <cell r="C2552" t="str">
            <v>31110</v>
          </cell>
          <cell r="D2552">
            <v>2907</v>
          </cell>
          <cell r="E2552">
            <v>12800</v>
          </cell>
          <cell r="F2552">
            <v>1067</v>
          </cell>
          <cell r="G2552">
            <v>1067</v>
          </cell>
          <cell r="H2552">
            <v>1067</v>
          </cell>
          <cell r="I2552">
            <v>1067</v>
          </cell>
          <cell r="J2552">
            <v>1067</v>
          </cell>
          <cell r="K2552">
            <v>1067</v>
          </cell>
          <cell r="L2552">
            <v>1067</v>
          </cell>
          <cell r="M2552">
            <v>1067</v>
          </cell>
          <cell r="N2552">
            <v>1067</v>
          </cell>
          <cell r="O2552">
            <v>1067</v>
          </cell>
          <cell r="P2552">
            <v>1067</v>
          </cell>
          <cell r="Q2552">
            <v>1063</v>
          </cell>
        </row>
        <row r="2553">
          <cell r="B2553" t="str">
            <v>31110042908</v>
          </cell>
          <cell r="C2553" t="str">
            <v>31110</v>
          </cell>
          <cell r="D2553">
            <v>2908</v>
          </cell>
          <cell r="E2553">
            <v>5400</v>
          </cell>
          <cell r="F2553">
            <v>450</v>
          </cell>
          <cell r="G2553">
            <v>450</v>
          </cell>
          <cell r="H2553">
            <v>450</v>
          </cell>
          <cell r="I2553">
            <v>450</v>
          </cell>
          <cell r="J2553">
            <v>450</v>
          </cell>
          <cell r="K2553">
            <v>450</v>
          </cell>
          <cell r="L2553">
            <v>450</v>
          </cell>
          <cell r="M2553">
            <v>450</v>
          </cell>
          <cell r="N2553">
            <v>450</v>
          </cell>
          <cell r="O2553">
            <v>450</v>
          </cell>
          <cell r="P2553">
            <v>450</v>
          </cell>
          <cell r="Q2553">
            <v>450</v>
          </cell>
        </row>
        <row r="2554">
          <cell r="B2554" t="str">
            <v>31110043101</v>
          </cell>
          <cell r="C2554" t="str">
            <v>31110</v>
          </cell>
          <cell r="D2554">
            <v>3101</v>
          </cell>
          <cell r="E2554">
            <v>6400</v>
          </cell>
          <cell r="F2554">
            <v>533</v>
          </cell>
          <cell r="G2554">
            <v>533</v>
          </cell>
          <cell r="H2554">
            <v>533</v>
          </cell>
          <cell r="I2554">
            <v>533</v>
          </cell>
          <cell r="J2554">
            <v>533</v>
          </cell>
          <cell r="K2554">
            <v>533</v>
          </cell>
          <cell r="L2554">
            <v>533</v>
          </cell>
          <cell r="M2554">
            <v>533</v>
          </cell>
          <cell r="N2554">
            <v>533</v>
          </cell>
          <cell r="O2554">
            <v>533</v>
          </cell>
          <cell r="P2554">
            <v>533</v>
          </cell>
          <cell r="Q2554">
            <v>537</v>
          </cell>
        </row>
        <row r="2555">
          <cell r="B2555" t="str">
            <v>31110043302</v>
          </cell>
          <cell r="C2555" t="str">
            <v>31110</v>
          </cell>
          <cell r="D2555">
            <v>3302</v>
          </cell>
          <cell r="E2555">
            <v>50100</v>
          </cell>
          <cell r="F2555">
            <v>4175</v>
          </cell>
          <cell r="G2555">
            <v>4175</v>
          </cell>
          <cell r="H2555">
            <v>4175</v>
          </cell>
          <cell r="I2555">
            <v>4175</v>
          </cell>
          <cell r="J2555">
            <v>4175</v>
          </cell>
          <cell r="K2555">
            <v>4175</v>
          </cell>
          <cell r="L2555">
            <v>4175</v>
          </cell>
          <cell r="M2555">
            <v>4175</v>
          </cell>
          <cell r="N2555">
            <v>4175</v>
          </cell>
          <cell r="O2555">
            <v>4175</v>
          </cell>
          <cell r="P2555">
            <v>4175</v>
          </cell>
          <cell r="Q2555">
            <v>4175</v>
          </cell>
        </row>
        <row r="2556">
          <cell r="B2556" t="str">
            <v>31110043303</v>
          </cell>
          <cell r="C2556" t="str">
            <v>31110</v>
          </cell>
          <cell r="D2556">
            <v>3303</v>
          </cell>
          <cell r="E2556">
            <v>6400</v>
          </cell>
          <cell r="F2556">
            <v>533</v>
          </cell>
          <cell r="G2556">
            <v>533</v>
          </cell>
          <cell r="H2556">
            <v>533</v>
          </cell>
          <cell r="I2556">
            <v>533</v>
          </cell>
          <cell r="J2556">
            <v>533</v>
          </cell>
          <cell r="K2556">
            <v>533</v>
          </cell>
          <cell r="L2556">
            <v>533</v>
          </cell>
          <cell r="M2556">
            <v>533</v>
          </cell>
          <cell r="N2556">
            <v>533</v>
          </cell>
          <cell r="O2556">
            <v>533</v>
          </cell>
          <cell r="P2556">
            <v>533</v>
          </cell>
          <cell r="Q2556">
            <v>537</v>
          </cell>
        </row>
        <row r="2557">
          <cell r="B2557" t="str">
            <v>31111042202</v>
          </cell>
          <cell r="C2557" t="str">
            <v>31111</v>
          </cell>
          <cell r="D2557">
            <v>2202</v>
          </cell>
          <cell r="E2557">
            <v>150</v>
          </cell>
          <cell r="F2557">
            <v>13</v>
          </cell>
          <cell r="G2557">
            <v>13</v>
          </cell>
          <cell r="H2557">
            <v>13</v>
          </cell>
          <cell r="I2557">
            <v>13</v>
          </cell>
          <cell r="J2557">
            <v>13</v>
          </cell>
          <cell r="K2557">
            <v>13</v>
          </cell>
          <cell r="L2557">
            <v>13</v>
          </cell>
          <cell r="M2557">
            <v>13</v>
          </cell>
          <cell r="N2557">
            <v>13</v>
          </cell>
          <cell r="O2557">
            <v>13</v>
          </cell>
          <cell r="P2557">
            <v>13</v>
          </cell>
          <cell r="Q2557">
            <v>7</v>
          </cell>
        </row>
        <row r="2558">
          <cell r="B2558" t="str">
            <v>31111042701</v>
          </cell>
          <cell r="C2558" t="str">
            <v>31111</v>
          </cell>
          <cell r="D2558">
            <v>2701</v>
          </cell>
          <cell r="E2558">
            <v>55100</v>
          </cell>
          <cell r="F2558">
            <v>4592</v>
          </cell>
          <cell r="G2558">
            <v>4592</v>
          </cell>
          <cell r="H2558">
            <v>4592</v>
          </cell>
          <cell r="I2558">
            <v>4592</v>
          </cell>
          <cell r="J2558">
            <v>4592</v>
          </cell>
          <cell r="K2558">
            <v>4592</v>
          </cell>
          <cell r="L2558">
            <v>4592</v>
          </cell>
          <cell r="M2558">
            <v>4592</v>
          </cell>
          <cell r="N2558">
            <v>4592</v>
          </cell>
          <cell r="O2558">
            <v>4592</v>
          </cell>
          <cell r="P2558">
            <v>4592</v>
          </cell>
          <cell r="Q2558">
            <v>4588</v>
          </cell>
        </row>
        <row r="2559">
          <cell r="B2559" t="str">
            <v>31111042900</v>
          </cell>
          <cell r="C2559" t="str">
            <v>31111</v>
          </cell>
          <cell r="D2559">
            <v>2900</v>
          </cell>
          <cell r="E2559">
            <v>26100</v>
          </cell>
          <cell r="F2559">
            <v>2175</v>
          </cell>
          <cell r="G2559">
            <v>2175</v>
          </cell>
          <cell r="H2559">
            <v>2175</v>
          </cell>
          <cell r="I2559">
            <v>2175</v>
          </cell>
          <cell r="J2559">
            <v>2175</v>
          </cell>
          <cell r="K2559">
            <v>2175</v>
          </cell>
          <cell r="L2559">
            <v>2175</v>
          </cell>
          <cell r="M2559">
            <v>2175</v>
          </cell>
          <cell r="N2559">
            <v>2175</v>
          </cell>
          <cell r="O2559">
            <v>2175</v>
          </cell>
          <cell r="P2559">
            <v>2175</v>
          </cell>
          <cell r="Q2559">
            <v>2175</v>
          </cell>
        </row>
        <row r="2560">
          <cell r="B2560" t="str">
            <v>31111042907</v>
          </cell>
          <cell r="C2560" t="str">
            <v>31111</v>
          </cell>
          <cell r="D2560">
            <v>2907</v>
          </cell>
          <cell r="E2560">
            <v>21400</v>
          </cell>
          <cell r="F2560">
            <v>1783</v>
          </cell>
          <cell r="G2560">
            <v>1783</v>
          </cell>
          <cell r="H2560">
            <v>1783</v>
          </cell>
          <cell r="I2560">
            <v>1783</v>
          </cell>
          <cell r="J2560">
            <v>1783</v>
          </cell>
          <cell r="K2560">
            <v>1783</v>
          </cell>
          <cell r="L2560">
            <v>1783</v>
          </cell>
          <cell r="M2560">
            <v>1783</v>
          </cell>
          <cell r="N2560">
            <v>1783</v>
          </cell>
          <cell r="O2560">
            <v>1783</v>
          </cell>
          <cell r="P2560">
            <v>1783</v>
          </cell>
          <cell r="Q2560">
            <v>1787</v>
          </cell>
        </row>
        <row r="2561">
          <cell r="B2561" t="str">
            <v>31111042908</v>
          </cell>
          <cell r="C2561" t="str">
            <v>31111</v>
          </cell>
          <cell r="D2561">
            <v>2908</v>
          </cell>
          <cell r="E2561">
            <v>6400</v>
          </cell>
          <cell r="F2561">
            <v>533</v>
          </cell>
          <cell r="G2561">
            <v>533</v>
          </cell>
          <cell r="H2561">
            <v>533</v>
          </cell>
          <cell r="I2561">
            <v>533</v>
          </cell>
          <cell r="J2561">
            <v>533</v>
          </cell>
          <cell r="K2561">
            <v>533</v>
          </cell>
          <cell r="L2561">
            <v>533</v>
          </cell>
          <cell r="M2561">
            <v>533</v>
          </cell>
          <cell r="N2561">
            <v>533</v>
          </cell>
          <cell r="O2561">
            <v>533</v>
          </cell>
          <cell r="P2561">
            <v>533</v>
          </cell>
          <cell r="Q2561">
            <v>537</v>
          </cell>
        </row>
        <row r="2562">
          <cell r="B2562" t="str">
            <v>31111043101</v>
          </cell>
          <cell r="C2562" t="str">
            <v>31111</v>
          </cell>
          <cell r="D2562">
            <v>3101</v>
          </cell>
          <cell r="E2562">
            <v>38500</v>
          </cell>
          <cell r="F2562">
            <v>3208</v>
          </cell>
          <cell r="G2562">
            <v>3208</v>
          </cell>
          <cell r="H2562">
            <v>3208</v>
          </cell>
          <cell r="I2562">
            <v>3208</v>
          </cell>
          <cell r="J2562">
            <v>3208</v>
          </cell>
          <cell r="K2562">
            <v>3208</v>
          </cell>
          <cell r="L2562">
            <v>3208</v>
          </cell>
          <cell r="M2562">
            <v>3208</v>
          </cell>
          <cell r="N2562">
            <v>3208</v>
          </cell>
          <cell r="O2562">
            <v>3208</v>
          </cell>
          <cell r="P2562">
            <v>3208</v>
          </cell>
          <cell r="Q2562">
            <v>3212</v>
          </cell>
        </row>
        <row r="2563">
          <cell r="B2563" t="str">
            <v>31111043302</v>
          </cell>
          <cell r="C2563" t="str">
            <v>31111</v>
          </cell>
          <cell r="D2563">
            <v>3302</v>
          </cell>
          <cell r="E2563">
            <v>54900</v>
          </cell>
          <cell r="F2563">
            <v>4575</v>
          </cell>
          <cell r="G2563">
            <v>4575</v>
          </cell>
          <cell r="H2563">
            <v>4575</v>
          </cell>
          <cell r="I2563">
            <v>4575</v>
          </cell>
          <cell r="J2563">
            <v>4575</v>
          </cell>
          <cell r="K2563">
            <v>4575</v>
          </cell>
          <cell r="L2563">
            <v>4575</v>
          </cell>
          <cell r="M2563">
            <v>4575</v>
          </cell>
          <cell r="N2563">
            <v>4575</v>
          </cell>
          <cell r="O2563">
            <v>4575</v>
          </cell>
          <cell r="P2563">
            <v>4575</v>
          </cell>
          <cell r="Q2563">
            <v>4575</v>
          </cell>
        </row>
        <row r="2564">
          <cell r="B2564" t="str">
            <v>31111043303</v>
          </cell>
          <cell r="C2564" t="str">
            <v>31111</v>
          </cell>
          <cell r="D2564">
            <v>3303</v>
          </cell>
          <cell r="E2564">
            <v>2600</v>
          </cell>
          <cell r="F2564">
            <v>217</v>
          </cell>
          <cell r="G2564">
            <v>217</v>
          </cell>
          <cell r="H2564">
            <v>217</v>
          </cell>
          <cell r="I2564">
            <v>217</v>
          </cell>
          <cell r="J2564">
            <v>217</v>
          </cell>
          <cell r="K2564">
            <v>217</v>
          </cell>
          <cell r="L2564">
            <v>217</v>
          </cell>
          <cell r="M2564">
            <v>217</v>
          </cell>
          <cell r="N2564">
            <v>217</v>
          </cell>
          <cell r="O2564">
            <v>217</v>
          </cell>
          <cell r="P2564">
            <v>217</v>
          </cell>
          <cell r="Q2564">
            <v>213</v>
          </cell>
        </row>
        <row r="2565">
          <cell r="B2565" t="str">
            <v>31200031302</v>
          </cell>
          <cell r="C2565" t="str">
            <v>31200</v>
          </cell>
          <cell r="D2565">
            <v>1302</v>
          </cell>
          <cell r="E2565">
            <v>54300</v>
          </cell>
          <cell r="F2565">
            <v>4525</v>
          </cell>
          <cell r="G2565">
            <v>4525</v>
          </cell>
          <cell r="H2565">
            <v>4525</v>
          </cell>
          <cell r="I2565">
            <v>4525</v>
          </cell>
          <cell r="J2565">
            <v>4525</v>
          </cell>
          <cell r="K2565">
            <v>4525</v>
          </cell>
          <cell r="L2565">
            <v>4525</v>
          </cell>
          <cell r="M2565">
            <v>4525</v>
          </cell>
          <cell r="N2565">
            <v>4525</v>
          </cell>
          <cell r="O2565">
            <v>4525</v>
          </cell>
          <cell r="P2565">
            <v>4525</v>
          </cell>
          <cell r="Q2565">
            <v>4525</v>
          </cell>
        </row>
        <row r="2566">
          <cell r="B2566" t="str">
            <v>31200032103</v>
          </cell>
          <cell r="C2566" t="str">
            <v>31200</v>
          </cell>
          <cell r="D2566">
            <v>2103</v>
          </cell>
          <cell r="E2566">
            <v>125300</v>
          </cell>
          <cell r="F2566">
            <v>10442</v>
          </cell>
          <cell r="G2566">
            <v>10442</v>
          </cell>
          <cell r="H2566">
            <v>10442</v>
          </cell>
          <cell r="I2566">
            <v>10442</v>
          </cell>
          <cell r="J2566">
            <v>10442</v>
          </cell>
          <cell r="K2566">
            <v>10442</v>
          </cell>
          <cell r="L2566">
            <v>10442</v>
          </cell>
          <cell r="M2566">
            <v>10442</v>
          </cell>
          <cell r="N2566">
            <v>10442</v>
          </cell>
          <cell r="O2566">
            <v>10442</v>
          </cell>
          <cell r="P2566">
            <v>10442</v>
          </cell>
          <cell r="Q2566">
            <v>10438</v>
          </cell>
        </row>
        <row r="2567">
          <cell r="B2567" t="str">
            <v>31200032202</v>
          </cell>
          <cell r="C2567" t="str">
            <v>31200</v>
          </cell>
          <cell r="D2567">
            <v>2202</v>
          </cell>
          <cell r="E2567">
            <v>46836</v>
          </cell>
          <cell r="F2567">
            <v>3903</v>
          </cell>
          <cell r="G2567">
            <v>3903</v>
          </cell>
          <cell r="H2567">
            <v>3903</v>
          </cell>
          <cell r="I2567">
            <v>3903</v>
          </cell>
          <cell r="J2567">
            <v>3903</v>
          </cell>
          <cell r="K2567">
            <v>3903</v>
          </cell>
          <cell r="L2567">
            <v>3903</v>
          </cell>
          <cell r="M2567">
            <v>3903</v>
          </cell>
          <cell r="N2567">
            <v>3903</v>
          </cell>
          <cell r="O2567">
            <v>3903</v>
          </cell>
          <cell r="P2567">
            <v>3903</v>
          </cell>
          <cell r="Q2567">
            <v>3903</v>
          </cell>
        </row>
        <row r="2568">
          <cell r="B2568" t="str">
            <v>31200032207</v>
          </cell>
          <cell r="C2568" t="str">
            <v>31200</v>
          </cell>
          <cell r="D2568">
            <v>2207</v>
          </cell>
          <cell r="E2568">
            <v>37807</v>
          </cell>
          <cell r="F2568">
            <v>3151</v>
          </cell>
          <cell r="G2568">
            <v>3151</v>
          </cell>
          <cell r="H2568">
            <v>3151</v>
          </cell>
          <cell r="I2568">
            <v>3151</v>
          </cell>
          <cell r="J2568">
            <v>3151</v>
          </cell>
          <cell r="K2568">
            <v>3151</v>
          </cell>
          <cell r="L2568">
            <v>3151</v>
          </cell>
          <cell r="M2568">
            <v>3151</v>
          </cell>
          <cell r="N2568">
            <v>3151</v>
          </cell>
          <cell r="O2568">
            <v>3151</v>
          </cell>
          <cell r="P2568">
            <v>3151</v>
          </cell>
          <cell r="Q2568">
            <v>3146</v>
          </cell>
        </row>
        <row r="2569">
          <cell r="B2569" t="str">
            <v>31200032208</v>
          </cell>
          <cell r="C2569" t="str">
            <v>31200</v>
          </cell>
          <cell r="D2569">
            <v>2208</v>
          </cell>
          <cell r="E2569">
            <v>2462</v>
          </cell>
          <cell r="F2569">
            <v>205</v>
          </cell>
          <cell r="G2569">
            <v>205</v>
          </cell>
          <cell r="H2569">
            <v>205</v>
          </cell>
          <cell r="I2569">
            <v>205</v>
          </cell>
          <cell r="J2569">
            <v>205</v>
          </cell>
          <cell r="K2569">
            <v>205</v>
          </cell>
          <cell r="L2569">
            <v>205</v>
          </cell>
          <cell r="M2569">
            <v>205</v>
          </cell>
          <cell r="N2569">
            <v>205</v>
          </cell>
          <cell r="O2569">
            <v>205</v>
          </cell>
          <cell r="P2569">
            <v>205</v>
          </cell>
          <cell r="Q2569">
            <v>207</v>
          </cell>
        </row>
        <row r="2570">
          <cell r="B2570" t="str">
            <v>31200032306</v>
          </cell>
          <cell r="C2570" t="str">
            <v>31200</v>
          </cell>
          <cell r="D2570">
            <v>2306</v>
          </cell>
          <cell r="E2570">
            <v>7200</v>
          </cell>
          <cell r="F2570">
            <v>600</v>
          </cell>
          <cell r="G2570">
            <v>600</v>
          </cell>
          <cell r="H2570">
            <v>600</v>
          </cell>
          <cell r="I2570">
            <v>600</v>
          </cell>
          <cell r="J2570">
            <v>600</v>
          </cell>
          <cell r="K2570">
            <v>600</v>
          </cell>
          <cell r="L2570">
            <v>600</v>
          </cell>
          <cell r="M2570">
            <v>600</v>
          </cell>
          <cell r="N2570">
            <v>600</v>
          </cell>
          <cell r="O2570">
            <v>600</v>
          </cell>
          <cell r="P2570">
            <v>600</v>
          </cell>
          <cell r="Q2570">
            <v>600</v>
          </cell>
        </row>
        <row r="2571">
          <cell r="B2571" t="str">
            <v>31200032701</v>
          </cell>
          <cell r="C2571" t="str">
            <v>31200</v>
          </cell>
          <cell r="D2571">
            <v>2701</v>
          </cell>
          <cell r="E2571">
            <v>43200</v>
          </cell>
          <cell r="F2571">
            <v>3600</v>
          </cell>
          <cell r="G2571">
            <v>3600</v>
          </cell>
          <cell r="H2571">
            <v>3600</v>
          </cell>
          <cell r="I2571">
            <v>3600</v>
          </cell>
          <cell r="J2571">
            <v>3600</v>
          </cell>
          <cell r="K2571">
            <v>3600</v>
          </cell>
          <cell r="L2571">
            <v>3600</v>
          </cell>
          <cell r="M2571">
            <v>3600</v>
          </cell>
          <cell r="N2571">
            <v>3600</v>
          </cell>
          <cell r="O2571">
            <v>3600</v>
          </cell>
          <cell r="P2571">
            <v>3600</v>
          </cell>
          <cell r="Q2571">
            <v>3600</v>
          </cell>
        </row>
        <row r="2572">
          <cell r="B2572" t="str">
            <v>31200032702</v>
          </cell>
          <cell r="C2572" t="str">
            <v>31200</v>
          </cell>
          <cell r="D2572">
            <v>2702</v>
          </cell>
          <cell r="E2572">
            <v>14100</v>
          </cell>
          <cell r="F2572">
            <v>1175</v>
          </cell>
          <cell r="G2572">
            <v>1175</v>
          </cell>
          <cell r="H2572">
            <v>1175</v>
          </cell>
          <cell r="I2572">
            <v>1175</v>
          </cell>
          <cell r="J2572">
            <v>1175</v>
          </cell>
          <cell r="K2572">
            <v>1175</v>
          </cell>
          <cell r="L2572">
            <v>1175</v>
          </cell>
          <cell r="M2572">
            <v>1175</v>
          </cell>
          <cell r="N2572">
            <v>1175</v>
          </cell>
          <cell r="O2572">
            <v>1175</v>
          </cell>
          <cell r="P2572">
            <v>1175</v>
          </cell>
          <cell r="Q2572">
            <v>1175</v>
          </cell>
        </row>
        <row r="2573">
          <cell r="B2573" t="str">
            <v>31200032705</v>
          </cell>
          <cell r="C2573" t="str">
            <v>31200</v>
          </cell>
          <cell r="D2573">
            <v>2705</v>
          </cell>
          <cell r="E2573">
            <v>7100</v>
          </cell>
          <cell r="F2573">
            <v>592</v>
          </cell>
          <cell r="G2573">
            <v>592</v>
          </cell>
          <cell r="H2573">
            <v>592</v>
          </cell>
          <cell r="I2573">
            <v>592</v>
          </cell>
          <cell r="J2573">
            <v>592</v>
          </cell>
          <cell r="K2573">
            <v>592</v>
          </cell>
          <cell r="L2573">
            <v>592</v>
          </cell>
          <cell r="M2573">
            <v>592</v>
          </cell>
          <cell r="N2573">
            <v>592</v>
          </cell>
          <cell r="O2573">
            <v>592</v>
          </cell>
          <cell r="P2573">
            <v>592</v>
          </cell>
          <cell r="Q2573">
            <v>588</v>
          </cell>
        </row>
        <row r="2574">
          <cell r="B2574" t="str">
            <v>31200032800</v>
          </cell>
          <cell r="C2574" t="str">
            <v>31200</v>
          </cell>
          <cell r="D2574">
            <v>2800</v>
          </cell>
          <cell r="E2574">
            <v>15100</v>
          </cell>
          <cell r="F2574">
            <v>1258</v>
          </cell>
          <cell r="G2574">
            <v>1258</v>
          </cell>
          <cell r="H2574">
            <v>1258</v>
          </cell>
          <cell r="I2574">
            <v>1258</v>
          </cell>
          <cell r="J2574">
            <v>1258</v>
          </cell>
          <cell r="K2574">
            <v>1258</v>
          </cell>
          <cell r="L2574">
            <v>1258</v>
          </cell>
          <cell r="M2574">
            <v>1258</v>
          </cell>
          <cell r="N2574">
            <v>1258</v>
          </cell>
          <cell r="O2574">
            <v>1258</v>
          </cell>
          <cell r="P2574">
            <v>1258</v>
          </cell>
          <cell r="Q2574">
            <v>1262</v>
          </cell>
        </row>
        <row r="2575">
          <cell r="B2575" t="str">
            <v>31200032900</v>
          </cell>
          <cell r="C2575" t="str">
            <v>31200</v>
          </cell>
          <cell r="D2575">
            <v>2900</v>
          </cell>
          <cell r="E2575">
            <v>105000</v>
          </cell>
          <cell r="F2575">
            <v>8750</v>
          </cell>
          <cell r="G2575">
            <v>8750</v>
          </cell>
          <cell r="H2575">
            <v>8750</v>
          </cell>
          <cell r="I2575">
            <v>8750</v>
          </cell>
          <cell r="J2575">
            <v>8750</v>
          </cell>
          <cell r="K2575">
            <v>8750</v>
          </cell>
          <cell r="L2575">
            <v>8750</v>
          </cell>
          <cell r="M2575">
            <v>8750</v>
          </cell>
          <cell r="N2575">
            <v>8750</v>
          </cell>
          <cell r="O2575">
            <v>8750</v>
          </cell>
          <cell r="P2575">
            <v>8750</v>
          </cell>
          <cell r="Q2575">
            <v>8750</v>
          </cell>
        </row>
        <row r="2576">
          <cell r="B2576" t="str">
            <v>31200032907</v>
          </cell>
          <cell r="C2576" t="str">
            <v>31200</v>
          </cell>
          <cell r="D2576">
            <v>2907</v>
          </cell>
          <cell r="E2576">
            <v>107000</v>
          </cell>
          <cell r="F2576">
            <v>8917</v>
          </cell>
          <cell r="G2576">
            <v>8917</v>
          </cell>
          <cell r="H2576">
            <v>8917</v>
          </cell>
          <cell r="I2576">
            <v>8917</v>
          </cell>
          <cell r="J2576">
            <v>8917</v>
          </cell>
          <cell r="K2576">
            <v>8917</v>
          </cell>
          <cell r="L2576">
            <v>8917</v>
          </cell>
          <cell r="M2576">
            <v>8917</v>
          </cell>
          <cell r="N2576">
            <v>8917</v>
          </cell>
          <cell r="O2576">
            <v>8917</v>
          </cell>
          <cell r="P2576">
            <v>8917</v>
          </cell>
          <cell r="Q2576">
            <v>8913</v>
          </cell>
        </row>
        <row r="2577">
          <cell r="B2577" t="str">
            <v>31200032908</v>
          </cell>
          <cell r="C2577" t="str">
            <v>31200</v>
          </cell>
          <cell r="D2577">
            <v>2908</v>
          </cell>
          <cell r="E2577">
            <v>159200</v>
          </cell>
          <cell r="F2577">
            <v>13267</v>
          </cell>
          <cell r="G2577">
            <v>13267</v>
          </cell>
          <cell r="H2577">
            <v>13267</v>
          </cell>
          <cell r="I2577">
            <v>13267</v>
          </cell>
          <cell r="J2577">
            <v>13267</v>
          </cell>
          <cell r="K2577">
            <v>13267</v>
          </cell>
          <cell r="L2577">
            <v>13267</v>
          </cell>
          <cell r="M2577">
            <v>13267</v>
          </cell>
          <cell r="N2577">
            <v>13267</v>
          </cell>
          <cell r="O2577">
            <v>13267</v>
          </cell>
          <cell r="P2577">
            <v>13267</v>
          </cell>
          <cell r="Q2577">
            <v>13263</v>
          </cell>
        </row>
        <row r="2578">
          <cell r="B2578" t="str">
            <v>31200033101</v>
          </cell>
          <cell r="C2578" t="str">
            <v>31200</v>
          </cell>
          <cell r="D2578">
            <v>3101</v>
          </cell>
          <cell r="E2578">
            <v>57600</v>
          </cell>
          <cell r="F2578">
            <v>4800</v>
          </cell>
          <cell r="G2578">
            <v>4800</v>
          </cell>
          <cell r="H2578">
            <v>4800</v>
          </cell>
          <cell r="I2578">
            <v>4800</v>
          </cell>
          <cell r="J2578">
            <v>4800</v>
          </cell>
          <cell r="K2578">
            <v>4800</v>
          </cell>
          <cell r="L2578">
            <v>4800</v>
          </cell>
          <cell r="M2578">
            <v>4800</v>
          </cell>
          <cell r="N2578">
            <v>4800</v>
          </cell>
          <cell r="O2578">
            <v>4800</v>
          </cell>
          <cell r="P2578">
            <v>4800</v>
          </cell>
          <cell r="Q2578">
            <v>4800</v>
          </cell>
        </row>
        <row r="2579">
          <cell r="B2579" t="str">
            <v>31200033103</v>
          </cell>
          <cell r="C2579" t="str">
            <v>31200</v>
          </cell>
          <cell r="D2579">
            <v>3103</v>
          </cell>
          <cell r="E2579">
            <v>70500</v>
          </cell>
          <cell r="F2579">
            <v>5875</v>
          </cell>
          <cell r="G2579">
            <v>5875</v>
          </cell>
          <cell r="H2579">
            <v>5875</v>
          </cell>
          <cell r="I2579">
            <v>5875</v>
          </cell>
          <cell r="J2579">
            <v>5875</v>
          </cell>
          <cell r="K2579">
            <v>5875</v>
          </cell>
          <cell r="L2579">
            <v>5875</v>
          </cell>
          <cell r="M2579">
            <v>5875</v>
          </cell>
          <cell r="N2579">
            <v>5875</v>
          </cell>
          <cell r="O2579">
            <v>5875</v>
          </cell>
          <cell r="P2579">
            <v>5875</v>
          </cell>
          <cell r="Q2579">
            <v>5875</v>
          </cell>
        </row>
        <row r="2580">
          <cell r="B2580" t="str">
            <v>31200033302</v>
          </cell>
          <cell r="C2580" t="str">
            <v>31200</v>
          </cell>
          <cell r="D2580">
            <v>3302</v>
          </cell>
          <cell r="E2580">
            <v>143900</v>
          </cell>
          <cell r="F2580">
            <v>11992</v>
          </cell>
          <cell r="G2580">
            <v>11992</v>
          </cell>
          <cell r="H2580">
            <v>11992</v>
          </cell>
          <cell r="I2580">
            <v>11992</v>
          </cell>
          <cell r="J2580">
            <v>11992</v>
          </cell>
          <cell r="K2580">
            <v>11992</v>
          </cell>
          <cell r="L2580">
            <v>11992</v>
          </cell>
          <cell r="M2580">
            <v>11992</v>
          </cell>
          <cell r="N2580">
            <v>11992</v>
          </cell>
          <cell r="O2580">
            <v>11992</v>
          </cell>
          <cell r="P2580">
            <v>11992</v>
          </cell>
          <cell r="Q2580">
            <v>11988</v>
          </cell>
        </row>
        <row r="2581">
          <cell r="B2581" t="str">
            <v>31200033303</v>
          </cell>
          <cell r="C2581" t="str">
            <v>31200</v>
          </cell>
          <cell r="D2581">
            <v>3303</v>
          </cell>
          <cell r="E2581">
            <v>21500</v>
          </cell>
          <cell r="F2581">
            <v>1792</v>
          </cell>
          <cell r="G2581">
            <v>1792</v>
          </cell>
          <cell r="H2581">
            <v>1792</v>
          </cell>
          <cell r="I2581">
            <v>1792</v>
          </cell>
          <cell r="J2581">
            <v>1792</v>
          </cell>
          <cell r="K2581">
            <v>1792</v>
          </cell>
          <cell r="L2581">
            <v>1792</v>
          </cell>
          <cell r="M2581">
            <v>1792</v>
          </cell>
          <cell r="N2581">
            <v>1792</v>
          </cell>
          <cell r="O2581">
            <v>1792</v>
          </cell>
          <cell r="P2581">
            <v>1792</v>
          </cell>
          <cell r="Q2581">
            <v>1788</v>
          </cell>
        </row>
        <row r="2582">
          <cell r="B2582" t="str">
            <v>30400041302</v>
          </cell>
          <cell r="C2582" t="str">
            <v>30400</v>
          </cell>
          <cell r="D2582">
            <v>1302</v>
          </cell>
          <cell r="E2582">
            <v>117300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>
            <v>0</v>
          </cell>
        </row>
        <row r="2583">
          <cell r="B2583" t="str">
            <v>30400042103</v>
          </cell>
          <cell r="C2583" t="str">
            <v>30400</v>
          </cell>
          <cell r="D2583">
            <v>2103</v>
          </cell>
          <cell r="E2583">
            <v>2400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Q2583">
            <v>0</v>
          </cell>
        </row>
        <row r="2584">
          <cell r="B2584" t="str">
            <v>30400042201</v>
          </cell>
          <cell r="C2584" t="str">
            <v>30400</v>
          </cell>
          <cell r="D2584">
            <v>2201</v>
          </cell>
          <cell r="E2584">
            <v>3000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Q2584">
            <v>0</v>
          </cell>
        </row>
        <row r="2585">
          <cell r="B2585" t="str">
            <v>30400042202</v>
          </cell>
          <cell r="C2585" t="str">
            <v>30400</v>
          </cell>
          <cell r="D2585">
            <v>2202</v>
          </cell>
          <cell r="E2585">
            <v>250801</v>
          </cell>
          <cell r="F2585">
            <v>0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</row>
        <row r="2586">
          <cell r="B2586" t="str">
            <v>30400042207</v>
          </cell>
          <cell r="C2586" t="str">
            <v>30400</v>
          </cell>
          <cell r="D2586">
            <v>2207</v>
          </cell>
          <cell r="E2586">
            <v>73754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</row>
        <row r="2587">
          <cell r="B2587" t="str">
            <v>30400042208</v>
          </cell>
          <cell r="C2587" t="str">
            <v>30400</v>
          </cell>
          <cell r="D2587">
            <v>2208</v>
          </cell>
          <cell r="E2587">
            <v>25623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Q2587">
            <v>0</v>
          </cell>
        </row>
        <row r="2588">
          <cell r="B2588" t="str">
            <v>30400042502</v>
          </cell>
          <cell r="C2588" t="str">
            <v>30400</v>
          </cell>
          <cell r="D2588">
            <v>2502</v>
          </cell>
          <cell r="E2588">
            <v>786722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</row>
        <row r="2589">
          <cell r="B2589" t="str">
            <v>30400042701</v>
          </cell>
          <cell r="C2589" t="str">
            <v>30400</v>
          </cell>
          <cell r="D2589">
            <v>2701</v>
          </cell>
          <cell r="E2589">
            <v>55500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Q2589">
            <v>0</v>
          </cell>
        </row>
        <row r="2590">
          <cell r="B2590" t="str">
            <v>30400042705</v>
          </cell>
          <cell r="C2590" t="str">
            <v>30400</v>
          </cell>
          <cell r="D2590">
            <v>2705</v>
          </cell>
          <cell r="E2590">
            <v>10700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</row>
        <row r="2591">
          <cell r="B2591" t="str">
            <v>30400042800</v>
          </cell>
          <cell r="C2591" t="str">
            <v>30400</v>
          </cell>
          <cell r="D2591">
            <v>2800</v>
          </cell>
          <cell r="E2591">
            <v>583100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</row>
        <row r="2592">
          <cell r="B2592" t="str">
            <v>30400042900</v>
          </cell>
          <cell r="C2592" t="str">
            <v>30400</v>
          </cell>
          <cell r="D2592">
            <v>2900</v>
          </cell>
          <cell r="E2592">
            <v>133300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</row>
        <row r="2593">
          <cell r="B2593" t="str">
            <v>30400042907</v>
          </cell>
          <cell r="C2593" t="str">
            <v>30400</v>
          </cell>
          <cell r="D2593">
            <v>2907</v>
          </cell>
          <cell r="E2593">
            <v>196700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0</v>
          </cell>
        </row>
        <row r="2594">
          <cell r="B2594" t="str">
            <v>30400042908</v>
          </cell>
          <cell r="C2594" t="str">
            <v>30400</v>
          </cell>
          <cell r="D2594">
            <v>2908</v>
          </cell>
          <cell r="E2594">
            <v>104400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0</v>
          </cell>
        </row>
        <row r="2595">
          <cell r="B2595" t="str">
            <v>30400042913</v>
          </cell>
          <cell r="C2595" t="str">
            <v>30400</v>
          </cell>
          <cell r="D2595">
            <v>2913</v>
          </cell>
          <cell r="E2595">
            <v>1000000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0</v>
          </cell>
        </row>
        <row r="2596">
          <cell r="B2596" t="str">
            <v>30400043101</v>
          </cell>
          <cell r="C2596" t="str">
            <v>30400</v>
          </cell>
          <cell r="D2596">
            <v>3101</v>
          </cell>
          <cell r="E2596">
            <v>80500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0</v>
          </cell>
        </row>
        <row r="2597">
          <cell r="B2597" t="str">
            <v>30400043103</v>
          </cell>
          <cell r="C2597" t="str">
            <v>30400</v>
          </cell>
          <cell r="D2597">
            <v>3103</v>
          </cell>
          <cell r="E2597">
            <v>13400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0</v>
          </cell>
        </row>
        <row r="2598">
          <cell r="B2598" t="str">
            <v>30400043106</v>
          </cell>
          <cell r="C2598" t="str">
            <v>30400</v>
          </cell>
          <cell r="D2598">
            <v>3106</v>
          </cell>
          <cell r="E2598">
            <v>1800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</row>
        <row r="2599">
          <cell r="B2599" t="str">
            <v>30400043302</v>
          </cell>
          <cell r="C2599" t="str">
            <v>30400</v>
          </cell>
          <cell r="D2599">
            <v>3302</v>
          </cell>
          <cell r="E2599">
            <v>127100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0</v>
          </cell>
        </row>
        <row r="2600">
          <cell r="B2600" t="str">
            <v>30400043303</v>
          </cell>
          <cell r="C2600" t="str">
            <v>30400</v>
          </cell>
          <cell r="D2600">
            <v>3303</v>
          </cell>
          <cell r="E2600">
            <v>58600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Q2600">
            <v>0</v>
          </cell>
        </row>
        <row r="2601">
          <cell r="B2601" t="str">
            <v>30404041302</v>
          </cell>
          <cell r="C2601" t="str">
            <v>30404</v>
          </cell>
          <cell r="D2601">
            <v>1302</v>
          </cell>
          <cell r="E2601">
            <v>162400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Q2601">
            <v>0</v>
          </cell>
        </row>
        <row r="2602">
          <cell r="B2602" t="str">
            <v>30404042103</v>
          </cell>
          <cell r="C2602" t="str">
            <v>30404</v>
          </cell>
          <cell r="D2602">
            <v>2103</v>
          </cell>
          <cell r="E2602">
            <v>8400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Q2602">
            <v>0</v>
          </cell>
        </row>
        <row r="2603">
          <cell r="B2603" t="str">
            <v>30404042201</v>
          </cell>
          <cell r="C2603" t="str">
            <v>30404</v>
          </cell>
          <cell r="D2603">
            <v>2201</v>
          </cell>
          <cell r="E2603">
            <v>1800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</row>
        <row r="2604">
          <cell r="B2604" t="str">
            <v>30404042202</v>
          </cell>
          <cell r="C2604" t="str">
            <v>30404</v>
          </cell>
          <cell r="D2604">
            <v>2202</v>
          </cell>
          <cell r="E2604">
            <v>58204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</row>
        <row r="2605">
          <cell r="B2605" t="str">
            <v>30404042207</v>
          </cell>
          <cell r="C2605" t="str">
            <v>30404</v>
          </cell>
          <cell r="D2605">
            <v>2207</v>
          </cell>
          <cell r="E2605">
            <v>62699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0</v>
          </cell>
        </row>
        <row r="2606">
          <cell r="B2606" t="str">
            <v>30404042208</v>
          </cell>
          <cell r="C2606" t="str">
            <v>30404</v>
          </cell>
          <cell r="D2606">
            <v>2208</v>
          </cell>
          <cell r="E2606">
            <v>5712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Q2606">
            <v>0</v>
          </cell>
        </row>
        <row r="2607">
          <cell r="B2607" t="str">
            <v>30404042306</v>
          </cell>
          <cell r="C2607" t="str">
            <v>30404</v>
          </cell>
          <cell r="D2607">
            <v>2306</v>
          </cell>
          <cell r="E2607">
            <v>89450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</row>
        <row r="2608">
          <cell r="B2608" t="str">
            <v>30404042701</v>
          </cell>
          <cell r="C2608" t="str">
            <v>30404</v>
          </cell>
          <cell r="D2608">
            <v>2701</v>
          </cell>
          <cell r="E2608">
            <v>48000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0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>
            <v>0</v>
          </cell>
        </row>
        <row r="2609">
          <cell r="B2609" t="str">
            <v>30404042702</v>
          </cell>
          <cell r="C2609" t="str">
            <v>30404</v>
          </cell>
          <cell r="D2609">
            <v>2702</v>
          </cell>
          <cell r="E2609">
            <v>5900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Q2609">
            <v>0</v>
          </cell>
        </row>
        <row r="2610">
          <cell r="B2610" t="str">
            <v>30404042705</v>
          </cell>
          <cell r="C2610" t="str">
            <v>30404</v>
          </cell>
          <cell r="D2610">
            <v>2705</v>
          </cell>
          <cell r="E2610">
            <v>13400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</row>
        <row r="2611">
          <cell r="B2611" t="str">
            <v>30404042900</v>
          </cell>
          <cell r="C2611" t="str">
            <v>30404</v>
          </cell>
          <cell r="D2611">
            <v>2900</v>
          </cell>
          <cell r="E2611">
            <v>55500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Q2611">
            <v>0</v>
          </cell>
        </row>
        <row r="2612">
          <cell r="B2612" t="str">
            <v>30404042907</v>
          </cell>
          <cell r="C2612" t="str">
            <v>30404</v>
          </cell>
          <cell r="D2612">
            <v>2907</v>
          </cell>
          <cell r="E2612">
            <v>63700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Q2612">
            <v>0</v>
          </cell>
        </row>
        <row r="2613">
          <cell r="B2613" t="str">
            <v>30404042908</v>
          </cell>
          <cell r="C2613" t="str">
            <v>30404</v>
          </cell>
          <cell r="D2613">
            <v>2908</v>
          </cell>
          <cell r="E2613">
            <v>60000</v>
          </cell>
          <cell r="F2613">
            <v>0</v>
          </cell>
          <cell r="G2613">
            <v>0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Q2613">
            <v>0</v>
          </cell>
        </row>
        <row r="2614">
          <cell r="B2614" t="str">
            <v>30404043101</v>
          </cell>
          <cell r="C2614" t="str">
            <v>30404</v>
          </cell>
          <cell r="D2614">
            <v>3101</v>
          </cell>
          <cell r="E2614">
            <v>26000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</row>
        <row r="2615">
          <cell r="B2615" t="str">
            <v>30404043103</v>
          </cell>
          <cell r="C2615" t="str">
            <v>30404</v>
          </cell>
          <cell r="D2615">
            <v>3103</v>
          </cell>
          <cell r="E2615">
            <v>87550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Q2615">
            <v>0</v>
          </cell>
        </row>
        <row r="2616">
          <cell r="B2616" t="str">
            <v>30404043106</v>
          </cell>
          <cell r="C2616" t="str">
            <v>30404</v>
          </cell>
          <cell r="D2616">
            <v>3106</v>
          </cell>
          <cell r="E2616">
            <v>10000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</row>
        <row r="2617">
          <cell r="B2617" t="str">
            <v>30404043302</v>
          </cell>
          <cell r="C2617" t="str">
            <v>30404</v>
          </cell>
          <cell r="D2617">
            <v>3302</v>
          </cell>
          <cell r="E2617">
            <v>77300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>
            <v>0</v>
          </cell>
        </row>
        <row r="2618">
          <cell r="B2618" t="str">
            <v>30404043303</v>
          </cell>
          <cell r="C2618" t="str">
            <v>30404</v>
          </cell>
          <cell r="D2618">
            <v>3303</v>
          </cell>
          <cell r="E2618">
            <v>10600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</row>
        <row r="2619">
          <cell r="B2619" t="str">
            <v>30405041302</v>
          </cell>
          <cell r="C2619" t="str">
            <v>30405</v>
          </cell>
          <cell r="D2619">
            <v>1302</v>
          </cell>
          <cell r="E2619">
            <v>350100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</row>
        <row r="2620">
          <cell r="B2620" t="str">
            <v>30405042103</v>
          </cell>
          <cell r="C2620" t="str">
            <v>30405</v>
          </cell>
          <cell r="D2620">
            <v>2103</v>
          </cell>
          <cell r="E2620">
            <v>46300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Q2620">
            <v>0</v>
          </cell>
        </row>
        <row r="2621">
          <cell r="B2621" t="str">
            <v>30405042202</v>
          </cell>
          <cell r="C2621" t="str">
            <v>30405</v>
          </cell>
          <cell r="D2621">
            <v>2202</v>
          </cell>
          <cell r="E2621">
            <v>142146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0</v>
          </cell>
        </row>
        <row r="2622">
          <cell r="B2622" t="str">
            <v>30405042207</v>
          </cell>
          <cell r="C2622" t="str">
            <v>30405</v>
          </cell>
          <cell r="D2622">
            <v>2207</v>
          </cell>
          <cell r="E2622">
            <v>10378</v>
          </cell>
          <cell r="F2622">
            <v>0</v>
          </cell>
          <cell r="G2622">
            <v>0</v>
          </cell>
          <cell r="H2622">
            <v>0</v>
          </cell>
          <cell r="I2622">
            <v>0</v>
          </cell>
          <cell r="J2622">
            <v>0</v>
          </cell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0</v>
          </cell>
          <cell r="P2622">
            <v>0</v>
          </cell>
          <cell r="Q2622">
            <v>0</v>
          </cell>
        </row>
        <row r="2623">
          <cell r="B2623" t="str">
            <v>30405042208</v>
          </cell>
          <cell r="C2623" t="str">
            <v>30405</v>
          </cell>
          <cell r="D2623">
            <v>2208</v>
          </cell>
          <cell r="E2623">
            <v>3196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</row>
        <row r="2624">
          <cell r="B2624" t="str">
            <v>30405042306</v>
          </cell>
          <cell r="C2624" t="str">
            <v>30405</v>
          </cell>
          <cell r="D2624">
            <v>2306</v>
          </cell>
          <cell r="E2624">
            <v>53500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</row>
        <row r="2625">
          <cell r="B2625" t="str">
            <v>30405042701</v>
          </cell>
          <cell r="C2625" t="str">
            <v>30405</v>
          </cell>
          <cell r="D2625">
            <v>2701</v>
          </cell>
          <cell r="E2625">
            <v>83100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  <cell r="K2625">
            <v>0</v>
          </cell>
          <cell r="L2625">
            <v>0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>
            <v>0</v>
          </cell>
        </row>
        <row r="2626">
          <cell r="B2626" t="str">
            <v>30405042702</v>
          </cell>
          <cell r="C2626" t="str">
            <v>30405</v>
          </cell>
          <cell r="D2626">
            <v>2702</v>
          </cell>
          <cell r="E2626">
            <v>58500</v>
          </cell>
          <cell r="F2626">
            <v>0</v>
          </cell>
          <cell r="G2626">
            <v>0</v>
          </cell>
          <cell r="H2626">
            <v>0</v>
          </cell>
          <cell r="I2626">
            <v>0</v>
          </cell>
          <cell r="J2626">
            <v>0</v>
          </cell>
          <cell r="K2626">
            <v>0</v>
          </cell>
          <cell r="L2626">
            <v>0</v>
          </cell>
          <cell r="M2626">
            <v>0</v>
          </cell>
          <cell r="N2626">
            <v>0</v>
          </cell>
          <cell r="O2626">
            <v>0</v>
          </cell>
          <cell r="P2626">
            <v>0</v>
          </cell>
          <cell r="Q2626">
            <v>0</v>
          </cell>
        </row>
        <row r="2627">
          <cell r="B2627" t="str">
            <v>30405042705</v>
          </cell>
          <cell r="C2627" t="str">
            <v>30405</v>
          </cell>
          <cell r="D2627">
            <v>2705</v>
          </cell>
          <cell r="E2627">
            <v>157500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Q2627">
            <v>0</v>
          </cell>
        </row>
        <row r="2628">
          <cell r="B2628" t="str">
            <v>30405042900</v>
          </cell>
          <cell r="C2628" t="str">
            <v>30405</v>
          </cell>
          <cell r="D2628">
            <v>2900</v>
          </cell>
          <cell r="E2628">
            <v>112950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  <cell r="K2628">
            <v>0</v>
          </cell>
          <cell r="L2628">
            <v>0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Q2628">
            <v>0</v>
          </cell>
        </row>
        <row r="2629">
          <cell r="B2629" t="str">
            <v>30405042907</v>
          </cell>
          <cell r="C2629" t="str">
            <v>30405</v>
          </cell>
          <cell r="D2629">
            <v>2907</v>
          </cell>
          <cell r="E2629">
            <v>108100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</row>
        <row r="2630">
          <cell r="B2630" t="str">
            <v>30405042908</v>
          </cell>
          <cell r="C2630" t="str">
            <v>30405</v>
          </cell>
          <cell r="D2630">
            <v>2908</v>
          </cell>
          <cell r="E2630">
            <v>25700</v>
          </cell>
          <cell r="F2630">
            <v>0</v>
          </cell>
          <cell r="G2630">
            <v>0</v>
          </cell>
          <cell r="H2630">
            <v>0</v>
          </cell>
          <cell r="I2630">
            <v>0</v>
          </cell>
          <cell r="J2630">
            <v>0</v>
          </cell>
          <cell r="K2630">
            <v>0</v>
          </cell>
          <cell r="L2630">
            <v>0</v>
          </cell>
          <cell r="M2630">
            <v>0</v>
          </cell>
          <cell r="N2630">
            <v>0</v>
          </cell>
          <cell r="O2630">
            <v>0</v>
          </cell>
          <cell r="P2630">
            <v>0</v>
          </cell>
          <cell r="Q2630">
            <v>0</v>
          </cell>
        </row>
        <row r="2631">
          <cell r="B2631" t="str">
            <v>30405043101</v>
          </cell>
          <cell r="C2631" t="str">
            <v>30405</v>
          </cell>
          <cell r="D2631">
            <v>3101</v>
          </cell>
          <cell r="E2631">
            <v>142900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</row>
        <row r="2632">
          <cell r="B2632" t="str">
            <v>30405043103</v>
          </cell>
          <cell r="C2632" t="str">
            <v>30405</v>
          </cell>
          <cell r="D2632">
            <v>3103</v>
          </cell>
          <cell r="E2632">
            <v>69250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</row>
        <row r="2633">
          <cell r="B2633" t="str">
            <v>30405043106</v>
          </cell>
          <cell r="C2633" t="str">
            <v>30405</v>
          </cell>
          <cell r="D2633">
            <v>3106</v>
          </cell>
          <cell r="E2633">
            <v>1300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</row>
        <row r="2634">
          <cell r="B2634" t="str">
            <v>30405043302</v>
          </cell>
          <cell r="C2634" t="str">
            <v>30405</v>
          </cell>
          <cell r="D2634">
            <v>3302</v>
          </cell>
          <cell r="E2634">
            <v>138700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</row>
        <row r="2635">
          <cell r="B2635" t="str">
            <v>30405043303</v>
          </cell>
          <cell r="C2635" t="str">
            <v>30405</v>
          </cell>
          <cell r="D2635">
            <v>3303</v>
          </cell>
          <cell r="E2635">
            <v>45700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</row>
        <row r="2636">
          <cell r="B2636" t="str">
            <v>30408041302</v>
          </cell>
          <cell r="C2636" t="str">
            <v>30408</v>
          </cell>
          <cell r="D2636">
            <v>1302</v>
          </cell>
          <cell r="E2636">
            <v>343000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0</v>
          </cell>
          <cell r="M2636">
            <v>0</v>
          </cell>
          <cell r="N2636">
            <v>0</v>
          </cell>
          <cell r="O2636">
            <v>0</v>
          </cell>
          <cell r="P2636">
            <v>0</v>
          </cell>
          <cell r="Q2636">
            <v>0</v>
          </cell>
        </row>
        <row r="2637">
          <cell r="B2637" t="str">
            <v>30408042103</v>
          </cell>
          <cell r="C2637" t="str">
            <v>30408</v>
          </cell>
          <cell r="D2637">
            <v>2103</v>
          </cell>
          <cell r="E2637">
            <v>46300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Q2637">
            <v>0</v>
          </cell>
        </row>
        <row r="2638">
          <cell r="B2638" t="str">
            <v>30408042201</v>
          </cell>
          <cell r="C2638" t="str">
            <v>30408</v>
          </cell>
          <cell r="D2638">
            <v>2201</v>
          </cell>
          <cell r="E2638">
            <v>4500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Q2638">
            <v>0</v>
          </cell>
        </row>
        <row r="2639">
          <cell r="B2639" t="str">
            <v>30408042202</v>
          </cell>
          <cell r="C2639" t="str">
            <v>30408</v>
          </cell>
          <cell r="D2639">
            <v>2202</v>
          </cell>
          <cell r="E2639">
            <v>207804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Q2639">
            <v>0</v>
          </cell>
        </row>
        <row r="2640">
          <cell r="B2640" t="str">
            <v>30408042207</v>
          </cell>
          <cell r="C2640" t="str">
            <v>30408</v>
          </cell>
          <cell r="D2640">
            <v>2207</v>
          </cell>
          <cell r="E2640">
            <v>39954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  <cell r="K2640">
            <v>0</v>
          </cell>
          <cell r="L2640">
            <v>0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Q2640">
            <v>0</v>
          </cell>
        </row>
        <row r="2641">
          <cell r="B2641" t="str">
            <v>30408042208</v>
          </cell>
          <cell r="C2641" t="str">
            <v>30408</v>
          </cell>
          <cell r="D2641">
            <v>2208</v>
          </cell>
          <cell r="E2641">
            <v>7608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Q2641">
            <v>0</v>
          </cell>
        </row>
        <row r="2642">
          <cell r="B2642" t="str">
            <v>30408042306</v>
          </cell>
          <cell r="C2642" t="str">
            <v>30408</v>
          </cell>
          <cell r="D2642">
            <v>2306</v>
          </cell>
          <cell r="E2642">
            <v>25200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Q2642">
            <v>0</v>
          </cell>
        </row>
        <row r="2643">
          <cell r="B2643" t="str">
            <v>30408042402</v>
          </cell>
          <cell r="C2643" t="str">
            <v>30408</v>
          </cell>
          <cell r="D2643">
            <v>2402</v>
          </cell>
          <cell r="E2643">
            <v>510000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</row>
        <row r="2644">
          <cell r="B2644" t="str">
            <v>30408042701</v>
          </cell>
          <cell r="C2644" t="str">
            <v>30408</v>
          </cell>
          <cell r="D2644">
            <v>2701</v>
          </cell>
          <cell r="E2644">
            <v>79200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</row>
        <row r="2645">
          <cell r="B2645" t="str">
            <v>30408042702</v>
          </cell>
          <cell r="C2645" t="str">
            <v>30408</v>
          </cell>
          <cell r="D2645">
            <v>2702</v>
          </cell>
          <cell r="E2645">
            <v>64500</v>
          </cell>
          <cell r="F2645">
            <v>0</v>
          </cell>
          <cell r="G2645">
            <v>0</v>
          </cell>
          <cell r="H2645">
            <v>0</v>
          </cell>
          <cell r="I2645">
            <v>0</v>
          </cell>
          <cell r="J2645">
            <v>0</v>
          </cell>
          <cell r="K2645">
            <v>0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</row>
        <row r="2646">
          <cell r="B2646" t="str">
            <v>30408042705</v>
          </cell>
          <cell r="C2646" t="str">
            <v>30408</v>
          </cell>
          <cell r="D2646">
            <v>2705</v>
          </cell>
          <cell r="E2646">
            <v>52700</v>
          </cell>
          <cell r="F2646">
            <v>0</v>
          </cell>
          <cell r="G2646">
            <v>0</v>
          </cell>
          <cell r="H2646">
            <v>0</v>
          </cell>
          <cell r="I2646">
            <v>0</v>
          </cell>
          <cell r="J2646">
            <v>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Q2646">
            <v>0</v>
          </cell>
        </row>
        <row r="2647">
          <cell r="B2647" t="str">
            <v>30408042900</v>
          </cell>
          <cell r="C2647" t="str">
            <v>30408</v>
          </cell>
          <cell r="D2647">
            <v>2900</v>
          </cell>
          <cell r="E2647">
            <v>58100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</row>
        <row r="2648">
          <cell r="B2648" t="str">
            <v>30408042907</v>
          </cell>
          <cell r="C2648" t="str">
            <v>30408</v>
          </cell>
          <cell r="D2648">
            <v>2907</v>
          </cell>
          <cell r="E2648">
            <v>90000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</row>
        <row r="2649">
          <cell r="B2649" t="str">
            <v>30408042908</v>
          </cell>
          <cell r="C2649" t="str">
            <v>30408</v>
          </cell>
          <cell r="D2649">
            <v>2908</v>
          </cell>
          <cell r="E2649">
            <v>57900</v>
          </cell>
          <cell r="F2649">
            <v>0</v>
          </cell>
          <cell r="G2649">
            <v>0</v>
          </cell>
          <cell r="H2649">
            <v>0</v>
          </cell>
          <cell r="I2649">
            <v>0</v>
          </cell>
          <cell r="J2649">
            <v>0</v>
          </cell>
          <cell r="K2649">
            <v>0</v>
          </cell>
          <cell r="L2649">
            <v>0</v>
          </cell>
          <cell r="M2649">
            <v>0</v>
          </cell>
          <cell r="N2649">
            <v>0</v>
          </cell>
          <cell r="O2649">
            <v>0</v>
          </cell>
          <cell r="P2649">
            <v>0</v>
          </cell>
          <cell r="Q2649">
            <v>0</v>
          </cell>
        </row>
        <row r="2650">
          <cell r="B2650" t="str">
            <v>30408043101</v>
          </cell>
          <cell r="C2650" t="str">
            <v>30408</v>
          </cell>
          <cell r="D2650">
            <v>3101</v>
          </cell>
          <cell r="E2650">
            <v>101700</v>
          </cell>
          <cell r="F2650">
            <v>0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</row>
        <row r="2651">
          <cell r="B2651" t="str">
            <v>30408043103</v>
          </cell>
          <cell r="C2651" t="str">
            <v>30408</v>
          </cell>
          <cell r="D2651">
            <v>3103</v>
          </cell>
          <cell r="E2651">
            <v>871500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</row>
        <row r="2652">
          <cell r="B2652" t="str">
            <v>30408043106</v>
          </cell>
          <cell r="C2652" t="str">
            <v>30408</v>
          </cell>
          <cell r="D2652">
            <v>3106</v>
          </cell>
          <cell r="E2652">
            <v>4700</v>
          </cell>
          <cell r="F2652">
            <v>0</v>
          </cell>
          <cell r="G2652">
            <v>0</v>
          </cell>
          <cell r="H2652">
            <v>0</v>
          </cell>
          <cell r="I2652">
            <v>0</v>
          </cell>
          <cell r="J2652">
            <v>0</v>
          </cell>
          <cell r="K2652">
            <v>0</v>
          </cell>
          <cell r="L2652">
            <v>0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Q2652">
            <v>0</v>
          </cell>
        </row>
        <row r="2653">
          <cell r="B2653" t="str">
            <v>30408043302</v>
          </cell>
          <cell r="C2653" t="str">
            <v>30408</v>
          </cell>
          <cell r="D2653">
            <v>3302</v>
          </cell>
          <cell r="E2653">
            <v>112400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</row>
        <row r="2654">
          <cell r="B2654" t="str">
            <v>30408043303</v>
          </cell>
          <cell r="C2654" t="str">
            <v>30408</v>
          </cell>
          <cell r="D2654">
            <v>3303</v>
          </cell>
          <cell r="E2654">
            <v>28500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</row>
        <row r="2655">
          <cell r="B2655" t="str">
            <v>30406041302</v>
          </cell>
          <cell r="C2655" t="str">
            <v>30406</v>
          </cell>
          <cell r="D2655">
            <v>1302</v>
          </cell>
          <cell r="E2655">
            <v>343000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>
            <v>0</v>
          </cell>
        </row>
        <row r="2656">
          <cell r="B2656" t="str">
            <v>30406042103</v>
          </cell>
          <cell r="C2656" t="str">
            <v>30406</v>
          </cell>
          <cell r="D2656">
            <v>2103</v>
          </cell>
          <cell r="E2656">
            <v>46300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</row>
        <row r="2657">
          <cell r="B2657" t="str">
            <v>30406042202</v>
          </cell>
          <cell r="C2657" t="str">
            <v>30406</v>
          </cell>
          <cell r="D2657">
            <v>2202</v>
          </cell>
          <cell r="E2657">
            <v>54376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</row>
        <row r="2658">
          <cell r="B2658" t="str">
            <v>30406042207</v>
          </cell>
          <cell r="C2658" t="str">
            <v>30406</v>
          </cell>
          <cell r="D2658">
            <v>2207</v>
          </cell>
          <cell r="E2658">
            <v>14197</v>
          </cell>
          <cell r="F2658">
            <v>0</v>
          </cell>
          <cell r="G2658">
            <v>0</v>
          </cell>
          <cell r="H2658">
            <v>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</row>
        <row r="2659">
          <cell r="B2659" t="str">
            <v>30406042208</v>
          </cell>
          <cell r="C2659" t="str">
            <v>30406</v>
          </cell>
          <cell r="D2659">
            <v>2208</v>
          </cell>
          <cell r="E2659">
            <v>2121</v>
          </cell>
          <cell r="F2659">
            <v>0</v>
          </cell>
          <cell r="G2659">
            <v>0</v>
          </cell>
          <cell r="H2659">
            <v>0</v>
          </cell>
          <cell r="I2659">
            <v>0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</row>
        <row r="2660">
          <cell r="B2660" t="str">
            <v>30406042306</v>
          </cell>
          <cell r="C2660" t="str">
            <v>30406</v>
          </cell>
          <cell r="D2660">
            <v>2306</v>
          </cell>
          <cell r="E2660">
            <v>18400</v>
          </cell>
          <cell r="F2660">
            <v>0</v>
          </cell>
          <cell r="G2660">
            <v>0</v>
          </cell>
          <cell r="H2660">
            <v>0</v>
          </cell>
          <cell r="I2660">
            <v>0</v>
          </cell>
          <cell r="J2660">
            <v>0</v>
          </cell>
          <cell r="K2660">
            <v>0</v>
          </cell>
          <cell r="L2660">
            <v>0</v>
          </cell>
          <cell r="M2660">
            <v>0</v>
          </cell>
          <cell r="N2660">
            <v>0</v>
          </cell>
          <cell r="O2660">
            <v>0</v>
          </cell>
          <cell r="P2660">
            <v>0</v>
          </cell>
          <cell r="Q2660">
            <v>0</v>
          </cell>
        </row>
        <row r="2661">
          <cell r="B2661" t="str">
            <v>30406042701</v>
          </cell>
          <cell r="C2661" t="str">
            <v>30406</v>
          </cell>
          <cell r="D2661">
            <v>2701</v>
          </cell>
          <cell r="E2661">
            <v>83200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</row>
        <row r="2662">
          <cell r="B2662" t="str">
            <v>30406042702</v>
          </cell>
          <cell r="C2662" t="str">
            <v>30406</v>
          </cell>
          <cell r="D2662">
            <v>2702</v>
          </cell>
          <cell r="E2662">
            <v>37800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</row>
        <row r="2663">
          <cell r="B2663" t="str">
            <v>30406042705</v>
          </cell>
          <cell r="C2663" t="str">
            <v>30406</v>
          </cell>
          <cell r="D2663">
            <v>2705</v>
          </cell>
          <cell r="E2663">
            <v>33900</v>
          </cell>
          <cell r="F2663">
            <v>0</v>
          </cell>
          <cell r="G2663">
            <v>0</v>
          </cell>
          <cell r="H2663">
            <v>0</v>
          </cell>
          <cell r="I2663">
            <v>0</v>
          </cell>
          <cell r="J2663">
            <v>0</v>
          </cell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Q2663">
            <v>0</v>
          </cell>
        </row>
        <row r="2664">
          <cell r="B2664" t="str">
            <v>30406042900</v>
          </cell>
          <cell r="C2664" t="str">
            <v>30406</v>
          </cell>
          <cell r="D2664">
            <v>2900</v>
          </cell>
          <cell r="E2664">
            <v>47600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</row>
        <row r="2665">
          <cell r="B2665" t="str">
            <v>30406042907</v>
          </cell>
          <cell r="C2665" t="str">
            <v>30406</v>
          </cell>
          <cell r="D2665">
            <v>2907</v>
          </cell>
          <cell r="E2665">
            <v>12600</v>
          </cell>
          <cell r="F2665">
            <v>0</v>
          </cell>
          <cell r="G2665">
            <v>0</v>
          </cell>
          <cell r="H2665">
            <v>0</v>
          </cell>
          <cell r="I2665">
            <v>0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Q2665">
            <v>0</v>
          </cell>
        </row>
        <row r="2666">
          <cell r="B2666" t="str">
            <v>30406042908</v>
          </cell>
          <cell r="C2666" t="str">
            <v>30406</v>
          </cell>
          <cell r="D2666">
            <v>2908</v>
          </cell>
          <cell r="E2666">
            <v>13300</v>
          </cell>
          <cell r="F2666">
            <v>0</v>
          </cell>
          <cell r="G2666">
            <v>0</v>
          </cell>
          <cell r="H2666">
            <v>0</v>
          </cell>
          <cell r="I2666">
            <v>0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  <cell r="Q2666">
            <v>0</v>
          </cell>
        </row>
        <row r="2667">
          <cell r="B2667" t="str">
            <v>30406043101</v>
          </cell>
          <cell r="C2667" t="str">
            <v>30406</v>
          </cell>
          <cell r="D2667">
            <v>3101</v>
          </cell>
          <cell r="E2667">
            <v>129235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</row>
        <row r="2668">
          <cell r="B2668" t="str">
            <v>30406043103</v>
          </cell>
          <cell r="C2668" t="str">
            <v>30406</v>
          </cell>
          <cell r="D2668">
            <v>3103</v>
          </cell>
          <cell r="E2668">
            <v>31300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</row>
        <row r="2669">
          <cell r="B2669" t="str">
            <v>30406043302</v>
          </cell>
          <cell r="C2669" t="str">
            <v>30406</v>
          </cell>
          <cell r="D2669">
            <v>3302</v>
          </cell>
          <cell r="E2669">
            <v>71300</v>
          </cell>
          <cell r="F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Q2669">
            <v>0</v>
          </cell>
        </row>
        <row r="2670">
          <cell r="B2670" t="str">
            <v>30406043303</v>
          </cell>
          <cell r="C2670" t="str">
            <v>30406</v>
          </cell>
          <cell r="D2670">
            <v>3303</v>
          </cell>
          <cell r="E2670">
            <v>36565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Q2670">
            <v>0</v>
          </cell>
        </row>
        <row r="2671">
          <cell r="B2671" t="str">
            <v>30407041302</v>
          </cell>
          <cell r="C2671" t="str">
            <v>30407</v>
          </cell>
          <cell r="D2671">
            <v>1302</v>
          </cell>
          <cell r="E2671">
            <v>274600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</row>
        <row r="2672">
          <cell r="B2672" t="str">
            <v>30407042103</v>
          </cell>
          <cell r="C2672" t="str">
            <v>30407</v>
          </cell>
          <cell r="D2672">
            <v>2103</v>
          </cell>
          <cell r="E2672">
            <v>46300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Q2672">
            <v>0</v>
          </cell>
        </row>
        <row r="2673">
          <cell r="B2673" t="str">
            <v>30407042202</v>
          </cell>
          <cell r="C2673" t="str">
            <v>30407</v>
          </cell>
          <cell r="D2673">
            <v>2202</v>
          </cell>
          <cell r="E2673">
            <v>90000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Q2673">
            <v>0</v>
          </cell>
        </row>
        <row r="2674">
          <cell r="B2674" t="str">
            <v>30407042207</v>
          </cell>
          <cell r="C2674" t="str">
            <v>30407</v>
          </cell>
          <cell r="D2674">
            <v>2207</v>
          </cell>
          <cell r="E2674">
            <v>15000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</row>
        <row r="2675">
          <cell r="B2675" t="str">
            <v>30407042208</v>
          </cell>
          <cell r="C2675" t="str">
            <v>30407</v>
          </cell>
          <cell r="D2675">
            <v>2208</v>
          </cell>
          <cell r="E2675">
            <v>1500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</row>
        <row r="2676">
          <cell r="B2676" t="str">
            <v>30407042306</v>
          </cell>
          <cell r="C2676" t="str">
            <v>30407</v>
          </cell>
          <cell r="D2676">
            <v>2306</v>
          </cell>
          <cell r="E2676">
            <v>145000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</row>
        <row r="2677">
          <cell r="B2677" t="str">
            <v>30407042701</v>
          </cell>
          <cell r="C2677" t="str">
            <v>30407</v>
          </cell>
          <cell r="D2677">
            <v>2701</v>
          </cell>
          <cell r="E2677">
            <v>80000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Q2677">
            <v>0</v>
          </cell>
        </row>
        <row r="2678">
          <cell r="B2678" t="str">
            <v>30407042702</v>
          </cell>
          <cell r="C2678" t="str">
            <v>30407</v>
          </cell>
          <cell r="D2678">
            <v>2702</v>
          </cell>
          <cell r="E2678">
            <v>30000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>
            <v>0</v>
          </cell>
        </row>
        <row r="2679">
          <cell r="B2679" t="str">
            <v>30407042705</v>
          </cell>
          <cell r="C2679" t="str">
            <v>30407</v>
          </cell>
          <cell r="D2679">
            <v>2705</v>
          </cell>
          <cell r="E2679">
            <v>30000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</row>
        <row r="2680">
          <cell r="B2680" t="str">
            <v>30407042800</v>
          </cell>
          <cell r="C2680" t="str">
            <v>30407</v>
          </cell>
          <cell r="D2680">
            <v>2800</v>
          </cell>
          <cell r="E2680">
            <v>5400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0</v>
          </cell>
        </row>
        <row r="2681">
          <cell r="B2681" t="str">
            <v>30407042900</v>
          </cell>
          <cell r="C2681" t="str">
            <v>30407</v>
          </cell>
          <cell r="D2681">
            <v>2900</v>
          </cell>
          <cell r="E2681">
            <v>180000</v>
          </cell>
          <cell r="F2681">
            <v>0</v>
          </cell>
          <cell r="G2681">
            <v>0</v>
          </cell>
          <cell r="H2681">
            <v>0</v>
          </cell>
          <cell r="I2681">
            <v>0</v>
          </cell>
          <cell r="J2681">
            <v>0</v>
          </cell>
          <cell r="K2681">
            <v>0</v>
          </cell>
          <cell r="L2681">
            <v>0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0</v>
          </cell>
        </row>
        <row r="2682">
          <cell r="B2682" t="str">
            <v>30407042905</v>
          </cell>
          <cell r="C2682" t="str">
            <v>30407</v>
          </cell>
          <cell r="D2682">
            <v>2905</v>
          </cell>
          <cell r="E2682">
            <v>559800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</row>
        <row r="2683">
          <cell r="B2683" t="str">
            <v>30407042907</v>
          </cell>
          <cell r="C2683" t="str">
            <v>30407</v>
          </cell>
          <cell r="D2683">
            <v>2907</v>
          </cell>
          <cell r="E2683">
            <v>47352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0</v>
          </cell>
        </row>
        <row r="2684">
          <cell r="B2684" t="str">
            <v>30407042908</v>
          </cell>
          <cell r="C2684" t="str">
            <v>30407</v>
          </cell>
          <cell r="D2684">
            <v>2908</v>
          </cell>
          <cell r="E2684">
            <v>12800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</row>
        <row r="2685">
          <cell r="B2685" t="str">
            <v>30407043101</v>
          </cell>
          <cell r="C2685" t="str">
            <v>30407</v>
          </cell>
          <cell r="D2685">
            <v>3101</v>
          </cell>
          <cell r="E2685">
            <v>60000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</row>
        <row r="2686">
          <cell r="B2686" t="str">
            <v>30407043103</v>
          </cell>
          <cell r="C2686" t="str">
            <v>30407</v>
          </cell>
          <cell r="D2686">
            <v>3103</v>
          </cell>
          <cell r="E2686">
            <v>30000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0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0</v>
          </cell>
        </row>
        <row r="2687">
          <cell r="B2687" t="str">
            <v>30407043106</v>
          </cell>
          <cell r="C2687" t="str">
            <v>30407</v>
          </cell>
          <cell r="D2687">
            <v>3106</v>
          </cell>
          <cell r="E2687">
            <v>300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0</v>
          </cell>
        </row>
        <row r="2688">
          <cell r="B2688" t="str">
            <v>30407043302</v>
          </cell>
          <cell r="C2688" t="str">
            <v>30407</v>
          </cell>
          <cell r="D2688">
            <v>3302</v>
          </cell>
          <cell r="E2688">
            <v>120000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0</v>
          </cell>
        </row>
        <row r="2689">
          <cell r="B2689" t="str">
            <v>30407043303</v>
          </cell>
          <cell r="C2689" t="str">
            <v>30407</v>
          </cell>
          <cell r="D2689">
            <v>3303</v>
          </cell>
          <cell r="E2689">
            <v>34300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</row>
        <row r="2690">
          <cell r="B2690" t="str">
            <v>31000062202</v>
          </cell>
          <cell r="C2690" t="str">
            <v>31000</v>
          </cell>
          <cell r="D2690">
            <v>2202</v>
          </cell>
          <cell r="E2690">
            <v>239630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0</v>
          </cell>
        </row>
        <row r="2691">
          <cell r="B2691" t="str">
            <v>31000062207</v>
          </cell>
          <cell r="C2691" t="str">
            <v>31000</v>
          </cell>
          <cell r="D2691">
            <v>2207</v>
          </cell>
          <cell r="E2691">
            <v>34911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0</v>
          </cell>
        </row>
        <row r="2692">
          <cell r="B2692" t="str">
            <v>31000062208</v>
          </cell>
          <cell r="C2692" t="str">
            <v>31000</v>
          </cell>
          <cell r="D2692">
            <v>2208</v>
          </cell>
          <cell r="E2692">
            <v>37500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</row>
        <row r="2693">
          <cell r="B2693" t="str">
            <v>31000062701</v>
          </cell>
          <cell r="C2693" t="str">
            <v>31000</v>
          </cell>
          <cell r="D2693">
            <v>2701</v>
          </cell>
          <cell r="E2693">
            <v>126100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0</v>
          </cell>
        </row>
        <row r="2694">
          <cell r="B2694" t="str">
            <v>31000063101</v>
          </cell>
          <cell r="C2694" t="str">
            <v>31000</v>
          </cell>
          <cell r="D2694">
            <v>3101</v>
          </cell>
          <cell r="E2694">
            <v>12000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</row>
        <row r="2695">
          <cell r="B2695" t="str">
            <v>31000063302</v>
          </cell>
          <cell r="C2695" t="str">
            <v>31000</v>
          </cell>
          <cell r="D2695">
            <v>3302</v>
          </cell>
          <cell r="E2695">
            <v>392800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</row>
        <row r="2696">
          <cell r="B2696" t="str">
            <v>31001062701</v>
          </cell>
          <cell r="C2696" t="str">
            <v>31001</v>
          </cell>
          <cell r="D2696">
            <v>2701</v>
          </cell>
          <cell r="E2696">
            <v>31200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</row>
        <row r="2697">
          <cell r="B2697" t="str">
            <v>31001063302</v>
          </cell>
          <cell r="C2697" t="str">
            <v>31001</v>
          </cell>
          <cell r="D2697">
            <v>3302</v>
          </cell>
          <cell r="E2697">
            <v>100100</v>
          </cell>
          <cell r="F2697">
            <v>0</v>
          </cell>
          <cell r="G2697">
            <v>0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0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0</v>
          </cell>
        </row>
        <row r="2698">
          <cell r="B2698" t="str">
            <v>31002062202</v>
          </cell>
          <cell r="C2698" t="str">
            <v>31002</v>
          </cell>
          <cell r="D2698">
            <v>2202</v>
          </cell>
          <cell r="E2698">
            <v>80617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0</v>
          </cell>
        </row>
        <row r="2699">
          <cell r="B2699" t="str">
            <v>31002062701</v>
          </cell>
          <cell r="C2699" t="str">
            <v>31002</v>
          </cell>
          <cell r="D2699">
            <v>2701</v>
          </cell>
          <cell r="E2699">
            <v>38200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0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0</v>
          </cell>
        </row>
        <row r="2700">
          <cell r="B2700" t="str">
            <v>31002063302</v>
          </cell>
          <cell r="C2700" t="str">
            <v>31002</v>
          </cell>
          <cell r="D2700">
            <v>3302</v>
          </cell>
          <cell r="E2700">
            <v>53900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0</v>
          </cell>
        </row>
        <row r="2701">
          <cell r="B2701" t="str">
            <v>31002063303</v>
          </cell>
          <cell r="C2701" t="str">
            <v>31002</v>
          </cell>
          <cell r="D2701">
            <v>3303</v>
          </cell>
          <cell r="E2701">
            <v>12600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0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0</v>
          </cell>
        </row>
        <row r="2702">
          <cell r="B2702" t="str">
            <v>31003063302</v>
          </cell>
          <cell r="C2702" t="str">
            <v>31003</v>
          </cell>
          <cell r="D2702">
            <v>3302</v>
          </cell>
          <cell r="E2702">
            <v>8800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</row>
        <row r="2703">
          <cell r="B2703" t="str">
            <v>31004062701</v>
          </cell>
          <cell r="C2703" t="str">
            <v>31004</v>
          </cell>
          <cell r="D2703">
            <v>2701</v>
          </cell>
          <cell r="E2703">
            <v>42000</v>
          </cell>
          <cell r="F2703">
            <v>0</v>
          </cell>
          <cell r="G2703">
            <v>0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0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0</v>
          </cell>
        </row>
        <row r="2704">
          <cell r="B2704" t="str">
            <v>31004063302</v>
          </cell>
          <cell r="C2704" t="str">
            <v>31004</v>
          </cell>
          <cell r="D2704">
            <v>3302</v>
          </cell>
          <cell r="E2704">
            <v>93800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0</v>
          </cell>
        </row>
        <row r="2705">
          <cell r="B2705" t="str">
            <v>31000062208</v>
          </cell>
          <cell r="C2705" t="str">
            <v>31000</v>
          </cell>
          <cell r="D2705">
            <v>2208</v>
          </cell>
          <cell r="E2705">
            <v>11353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0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0</v>
          </cell>
        </row>
        <row r="2706">
          <cell r="B2706" t="str">
            <v>30415041302</v>
          </cell>
          <cell r="C2706" t="str">
            <v>30415</v>
          </cell>
          <cell r="D2706">
            <v>1302</v>
          </cell>
          <cell r="E2706">
            <v>143400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0</v>
          </cell>
        </row>
        <row r="2707">
          <cell r="B2707" t="str">
            <v>30415042103</v>
          </cell>
          <cell r="C2707" t="str">
            <v>30415</v>
          </cell>
          <cell r="D2707">
            <v>2103</v>
          </cell>
          <cell r="E2707">
            <v>53100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Q2707">
            <v>0</v>
          </cell>
        </row>
        <row r="2708">
          <cell r="B2708" t="str">
            <v>30415042201</v>
          </cell>
          <cell r="C2708" t="str">
            <v>30415</v>
          </cell>
          <cell r="D2708">
            <v>2201</v>
          </cell>
          <cell r="E2708">
            <v>2800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Q2708">
            <v>0</v>
          </cell>
        </row>
        <row r="2709">
          <cell r="B2709" t="str">
            <v>30415042202</v>
          </cell>
          <cell r="C2709" t="str">
            <v>30415</v>
          </cell>
          <cell r="D2709">
            <v>2202</v>
          </cell>
          <cell r="E2709">
            <v>97870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Q2709">
            <v>0</v>
          </cell>
        </row>
        <row r="2710">
          <cell r="B2710" t="str">
            <v>30415042207</v>
          </cell>
          <cell r="C2710" t="str">
            <v>30415</v>
          </cell>
          <cell r="D2710">
            <v>2207</v>
          </cell>
          <cell r="E2710">
            <v>52471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Q2710">
            <v>0</v>
          </cell>
        </row>
        <row r="2711">
          <cell r="B2711" t="str">
            <v>30415042208</v>
          </cell>
          <cell r="C2711" t="str">
            <v>30415</v>
          </cell>
          <cell r="D2711">
            <v>2208</v>
          </cell>
          <cell r="E2711">
            <v>36421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>
            <v>0</v>
          </cell>
        </row>
        <row r="2712">
          <cell r="B2712" t="str">
            <v>30415042701</v>
          </cell>
          <cell r="C2712" t="str">
            <v>30415</v>
          </cell>
          <cell r="D2712">
            <v>2701</v>
          </cell>
          <cell r="E2712">
            <v>83900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Q2712">
            <v>0</v>
          </cell>
        </row>
        <row r="2713">
          <cell r="B2713" t="str">
            <v>30415042702</v>
          </cell>
          <cell r="C2713" t="str">
            <v>30415</v>
          </cell>
          <cell r="D2713">
            <v>2702</v>
          </cell>
          <cell r="E2713">
            <v>25700</v>
          </cell>
          <cell r="F2713">
            <v>0</v>
          </cell>
          <cell r="G2713">
            <v>0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</row>
        <row r="2714">
          <cell r="B2714" t="str">
            <v>30415042705</v>
          </cell>
          <cell r="C2714" t="str">
            <v>30415</v>
          </cell>
          <cell r="D2714">
            <v>2705</v>
          </cell>
          <cell r="E2714">
            <v>25700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Q2714">
            <v>0</v>
          </cell>
        </row>
        <row r="2715">
          <cell r="B2715" t="str">
            <v>30415042900</v>
          </cell>
          <cell r="C2715" t="str">
            <v>30415</v>
          </cell>
          <cell r="D2715">
            <v>2900</v>
          </cell>
          <cell r="E2715">
            <v>147700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Q2715">
            <v>0</v>
          </cell>
        </row>
        <row r="2716">
          <cell r="B2716" t="str">
            <v>30415042907</v>
          </cell>
          <cell r="C2716" t="str">
            <v>30415</v>
          </cell>
          <cell r="D2716">
            <v>2907</v>
          </cell>
          <cell r="E2716">
            <v>128400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</row>
        <row r="2717">
          <cell r="B2717" t="str">
            <v>30415042908</v>
          </cell>
          <cell r="C2717" t="str">
            <v>30415</v>
          </cell>
          <cell r="D2717">
            <v>2908</v>
          </cell>
          <cell r="E2717">
            <v>19300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</row>
        <row r="2718">
          <cell r="B2718" t="str">
            <v>30415043101</v>
          </cell>
          <cell r="C2718" t="str">
            <v>30415</v>
          </cell>
          <cell r="D2718">
            <v>3101</v>
          </cell>
          <cell r="E2718">
            <v>59900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</row>
        <row r="2719">
          <cell r="B2719" t="str">
            <v>30415043103</v>
          </cell>
          <cell r="C2719" t="str">
            <v>30415</v>
          </cell>
          <cell r="D2719">
            <v>3103</v>
          </cell>
          <cell r="E2719">
            <v>38500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</row>
        <row r="2720">
          <cell r="B2720" t="str">
            <v>30415043106</v>
          </cell>
          <cell r="C2720" t="str">
            <v>30415</v>
          </cell>
          <cell r="D2720">
            <v>3106</v>
          </cell>
          <cell r="E2720">
            <v>6400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0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Q2720">
            <v>0</v>
          </cell>
        </row>
        <row r="2721">
          <cell r="B2721" t="str">
            <v>30415043108</v>
          </cell>
          <cell r="C2721" t="str">
            <v>30415</v>
          </cell>
          <cell r="D2721">
            <v>3108</v>
          </cell>
          <cell r="E2721">
            <v>185300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Q2721">
            <v>0</v>
          </cell>
        </row>
        <row r="2722">
          <cell r="B2722" t="str">
            <v>30415043302</v>
          </cell>
          <cell r="C2722" t="str">
            <v>30415</v>
          </cell>
          <cell r="D2722">
            <v>3302</v>
          </cell>
          <cell r="E2722">
            <v>150300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</row>
        <row r="2723">
          <cell r="B2723" t="str">
            <v>30415043303</v>
          </cell>
          <cell r="C2723" t="str">
            <v>30415</v>
          </cell>
          <cell r="D2723">
            <v>3303</v>
          </cell>
          <cell r="E2723">
            <v>30400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</row>
        <row r="2724">
          <cell r="B2724" t="str">
            <v>30416042103</v>
          </cell>
          <cell r="C2724" t="str">
            <v>30416</v>
          </cell>
          <cell r="D2724">
            <v>2103</v>
          </cell>
          <cell r="E2724">
            <v>19500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Q2724">
            <v>0</v>
          </cell>
        </row>
        <row r="2725">
          <cell r="B2725" t="str">
            <v>30416042201</v>
          </cell>
          <cell r="C2725" t="str">
            <v>30416</v>
          </cell>
          <cell r="D2725">
            <v>2201</v>
          </cell>
          <cell r="E2725">
            <v>6400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  <cell r="L2725">
            <v>0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Q2725">
            <v>0</v>
          </cell>
        </row>
        <row r="2726">
          <cell r="B2726" t="str">
            <v>30416042202</v>
          </cell>
          <cell r="C2726" t="str">
            <v>30416</v>
          </cell>
          <cell r="D2726">
            <v>2202</v>
          </cell>
          <cell r="E2726">
            <v>84135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  <cell r="L2726">
            <v>0</v>
          </cell>
          <cell r="M2726">
            <v>0</v>
          </cell>
          <cell r="N2726">
            <v>0</v>
          </cell>
          <cell r="O2726">
            <v>0</v>
          </cell>
          <cell r="P2726">
            <v>0</v>
          </cell>
          <cell r="Q2726">
            <v>0</v>
          </cell>
        </row>
        <row r="2727">
          <cell r="B2727" t="str">
            <v>30416042207</v>
          </cell>
          <cell r="C2727" t="str">
            <v>30416</v>
          </cell>
          <cell r="D2727">
            <v>2207</v>
          </cell>
          <cell r="E2727">
            <v>37935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Q2727">
            <v>0</v>
          </cell>
        </row>
        <row r="2728">
          <cell r="B2728" t="str">
            <v>30416042208</v>
          </cell>
          <cell r="C2728" t="str">
            <v>30416</v>
          </cell>
          <cell r="D2728">
            <v>2208</v>
          </cell>
          <cell r="E2728">
            <v>5273</v>
          </cell>
          <cell r="F2728">
            <v>0</v>
          </cell>
          <cell r="G2728">
            <v>0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Q2728">
            <v>0</v>
          </cell>
        </row>
        <row r="2729">
          <cell r="B2729" t="str">
            <v>30416042701</v>
          </cell>
          <cell r="C2729" t="str">
            <v>30416</v>
          </cell>
          <cell r="D2729">
            <v>2701</v>
          </cell>
          <cell r="E2729">
            <v>27300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</row>
        <row r="2730">
          <cell r="B2730" t="str">
            <v>30416042702</v>
          </cell>
          <cell r="C2730" t="str">
            <v>30416</v>
          </cell>
          <cell r="D2730">
            <v>2702</v>
          </cell>
          <cell r="E2730">
            <v>19300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</row>
        <row r="2731">
          <cell r="B2731" t="str">
            <v>30416042900</v>
          </cell>
          <cell r="C2731" t="str">
            <v>30416</v>
          </cell>
          <cell r="D2731">
            <v>2900</v>
          </cell>
          <cell r="E2731">
            <v>57000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</row>
        <row r="2732">
          <cell r="B2732" t="str">
            <v>30416042907</v>
          </cell>
          <cell r="C2732" t="str">
            <v>30416</v>
          </cell>
          <cell r="D2732">
            <v>2907</v>
          </cell>
          <cell r="E2732">
            <v>19300</v>
          </cell>
          <cell r="F2732">
            <v>0</v>
          </cell>
          <cell r="G2732">
            <v>0</v>
          </cell>
          <cell r="H2732">
            <v>0</v>
          </cell>
          <cell r="I2732">
            <v>0</v>
          </cell>
          <cell r="J2732">
            <v>0</v>
          </cell>
          <cell r="K2732">
            <v>0</v>
          </cell>
          <cell r="L2732">
            <v>0</v>
          </cell>
          <cell r="M2732">
            <v>0</v>
          </cell>
          <cell r="N2732">
            <v>0</v>
          </cell>
          <cell r="O2732">
            <v>0</v>
          </cell>
          <cell r="P2732">
            <v>0</v>
          </cell>
          <cell r="Q2732">
            <v>0</v>
          </cell>
        </row>
        <row r="2733">
          <cell r="B2733" t="str">
            <v>30416042908</v>
          </cell>
          <cell r="C2733" t="str">
            <v>30416</v>
          </cell>
          <cell r="D2733">
            <v>2908</v>
          </cell>
          <cell r="E2733">
            <v>25700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>
            <v>0</v>
          </cell>
        </row>
        <row r="2734">
          <cell r="B2734" t="str">
            <v>30416043101</v>
          </cell>
          <cell r="C2734" t="str">
            <v>30416</v>
          </cell>
          <cell r="D2734">
            <v>3101</v>
          </cell>
          <cell r="E2734">
            <v>25700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</row>
        <row r="2735">
          <cell r="B2735" t="str">
            <v>30416043103</v>
          </cell>
          <cell r="C2735" t="str">
            <v>30416</v>
          </cell>
          <cell r="D2735">
            <v>3103</v>
          </cell>
          <cell r="E2735">
            <v>25700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>
            <v>0</v>
          </cell>
        </row>
        <row r="2736">
          <cell r="B2736" t="str">
            <v>30416043302</v>
          </cell>
          <cell r="C2736" t="str">
            <v>30416</v>
          </cell>
          <cell r="D2736">
            <v>3302</v>
          </cell>
          <cell r="E2736">
            <v>72500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  <cell r="K2736">
            <v>0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Q2736">
            <v>0</v>
          </cell>
        </row>
        <row r="2737">
          <cell r="B2737" t="str">
            <v>30416043303</v>
          </cell>
          <cell r="C2737" t="str">
            <v>30416</v>
          </cell>
          <cell r="D2737">
            <v>3303</v>
          </cell>
          <cell r="E2737">
            <v>10300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</row>
        <row r="2738">
          <cell r="B2738" t="str">
            <v>30417041302</v>
          </cell>
          <cell r="C2738" t="str">
            <v>30417</v>
          </cell>
          <cell r="D2738">
            <v>1302</v>
          </cell>
          <cell r="E2738">
            <v>88200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  <cell r="L2738">
            <v>0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</row>
        <row r="2739">
          <cell r="B2739" t="str">
            <v>30417042103</v>
          </cell>
          <cell r="C2739" t="str">
            <v>30417</v>
          </cell>
          <cell r="D2739">
            <v>2103</v>
          </cell>
          <cell r="E2739">
            <v>46300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</row>
        <row r="2740">
          <cell r="B2740" t="str">
            <v>30417042201</v>
          </cell>
          <cell r="C2740" t="str">
            <v>30417</v>
          </cell>
          <cell r="D2740">
            <v>2201</v>
          </cell>
          <cell r="E2740">
            <v>1300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</row>
        <row r="2741">
          <cell r="B2741" t="str">
            <v>30417042202</v>
          </cell>
          <cell r="C2741" t="str">
            <v>30417</v>
          </cell>
          <cell r="D2741">
            <v>2202</v>
          </cell>
          <cell r="E2741">
            <v>240751</v>
          </cell>
          <cell r="F2741">
            <v>0</v>
          </cell>
          <cell r="G2741">
            <v>0</v>
          </cell>
          <cell r="H2741">
            <v>0</v>
          </cell>
          <cell r="I2741">
            <v>0</v>
          </cell>
          <cell r="J2741">
            <v>0</v>
          </cell>
          <cell r="K2741">
            <v>0</v>
          </cell>
          <cell r="L2741">
            <v>0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0</v>
          </cell>
        </row>
        <row r="2742">
          <cell r="B2742" t="str">
            <v>30417042207</v>
          </cell>
          <cell r="C2742" t="str">
            <v>30417</v>
          </cell>
          <cell r="D2742">
            <v>2207</v>
          </cell>
          <cell r="E2742">
            <v>31142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0</v>
          </cell>
        </row>
        <row r="2743">
          <cell r="B2743" t="str">
            <v>30417042208</v>
          </cell>
          <cell r="C2743" t="str">
            <v>30417</v>
          </cell>
          <cell r="D2743">
            <v>2208</v>
          </cell>
          <cell r="E2743">
            <v>40297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0</v>
          </cell>
        </row>
        <row r="2744">
          <cell r="B2744" t="str">
            <v>30417042306</v>
          </cell>
          <cell r="C2744" t="str">
            <v>30417</v>
          </cell>
          <cell r="D2744">
            <v>2306</v>
          </cell>
          <cell r="E2744">
            <v>130700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</row>
        <row r="2745">
          <cell r="B2745" t="str">
            <v>30417042701</v>
          </cell>
          <cell r="C2745" t="str">
            <v>30417</v>
          </cell>
          <cell r="D2745">
            <v>2701</v>
          </cell>
          <cell r="E2745">
            <v>577000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  <cell r="K2745">
            <v>0</v>
          </cell>
          <cell r="L2745">
            <v>0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0</v>
          </cell>
        </row>
        <row r="2746">
          <cell r="B2746" t="str">
            <v>30417042702</v>
          </cell>
          <cell r="C2746" t="str">
            <v>30417</v>
          </cell>
          <cell r="D2746">
            <v>2702</v>
          </cell>
          <cell r="E2746">
            <v>4400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  <cell r="L2746">
            <v>0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0</v>
          </cell>
        </row>
        <row r="2747">
          <cell r="B2747" t="str">
            <v>30417042705</v>
          </cell>
          <cell r="C2747" t="str">
            <v>30417</v>
          </cell>
          <cell r="D2747">
            <v>2705</v>
          </cell>
          <cell r="E2747">
            <v>11000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</row>
        <row r="2748">
          <cell r="B2748" t="str">
            <v>30417042900</v>
          </cell>
          <cell r="C2748" t="str">
            <v>30417</v>
          </cell>
          <cell r="D2748">
            <v>2900</v>
          </cell>
          <cell r="E2748">
            <v>201600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0</v>
          </cell>
        </row>
        <row r="2749">
          <cell r="B2749" t="str">
            <v>30417042907</v>
          </cell>
          <cell r="C2749" t="str">
            <v>30417</v>
          </cell>
          <cell r="D2749">
            <v>2907</v>
          </cell>
          <cell r="E2749">
            <v>72700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</row>
        <row r="2750">
          <cell r="B2750" t="str">
            <v>30417042908</v>
          </cell>
          <cell r="C2750" t="str">
            <v>30417</v>
          </cell>
          <cell r="D2750">
            <v>2908</v>
          </cell>
          <cell r="E2750">
            <v>3700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</row>
        <row r="2751">
          <cell r="B2751" t="str">
            <v>30417043101</v>
          </cell>
          <cell r="C2751" t="str">
            <v>30417</v>
          </cell>
          <cell r="D2751">
            <v>3101</v>
          </cell>
          <cell r="E2751">
            <v>72600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</row>
        <row r="2752">
          <cell r="B2752" t="str">
            <v>30417043103</v>
          </cell>
          <cell r="C2752" t="str">
            <v>30417</v>
          </cell>
          <cell r="D2752">
            <v>3103</v>
          </cell>
          <cell r="E2752">
            <v>21100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  <cell r="K2752">
            <v>0</v>
          </cell>
          <cell r="L2752">
            <v>0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0</v>
          </cell>
        </row>
        <row r="2753">
          <cell r="B2753" t="str">
            <v>30417043106</v>
          </cell>
          <cell r="C2753" t="str">
            <v>30417</v>
          </cell>
          <cell r="D2753">
            <v>3106</v>
          </cell>
          <cell r="E2753">
            <v>300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  <cell r="K2753">
            <v>0</v>
          </cell>
          <cell r="L2753">
            <v>0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0</v>
          </cell>
        </row>
        <row r="2754">
          <cell r="B2754" t="str">
            <v>30417043302</v>
          </cell>
          <cell r="C2754" t="str">
            <v>30417</v>
          </cell>
          <cell r="D2754">
            <v>3302</v>
          </cell>
          <cell r="E2754">
            <v>518100</v>
          </cell>
          <cell r="F2754">
            <v>0</v>
          </cell>
          <cell r="G2754">
            <v>0</v>
          </cell>
          <cell r="H2754">
            <v>0</v>
          </cell>
          <cell r="I2754">
            <v>0</v>
          </cell>
          <cell r="J2754">
            <v>0</v>
          </cell>
          <cell r="K2754">
            <v>0</v>
          </cell>
          <cell r="L2754">
            <v>0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0</v>
          </cell>
        </row>
        <row r="2755">
          <cell r="B2755" t="str">
            <v>30417043303</v>
          </cell>
          <cell r="C2755" t="str">
            <v>30417</v>
          </cell>
          <cell r="D2755">
            <v>3303</v>
          </cell>
          <cell r="E2755">
            <v>13200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>
            <v>0</v>
          </cell>
          <cell r="K2755">
            <v>0</v>
          </cell>
          <cell r="L2755">
            <v>0</v>
          </cell>
          <cell r="M2755">
            <v>0</v>
          </cell>
          <cell r="N2755">
            <v>0</v>
          </cell>
          <cell r="O2755">
            <v>0</v>
          </cell>
          <cell r="P2755">
            <v>0</v>
          </cell>
          <cell r="Q2755">
            <v>0</v>
          </cell>
        </row>
        <row r="2756">
          <cell r="B2756" t="str">
            <v>30418041302</v>
          </cell>
          <cell r="C2756" t="str">
            <v>30418</v>
          </cell>
          <cell r="D2756">
            <v>1302</v>
          </cell>
          <cell r="E2756">
            <v>385000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  <cell r="K2756">
            <v>0</v>
          </cell>
          <cell r="L2756">
            <v>0</v>
          </cell>
          <cell r="M2756">
            <v>0</v>
          </cell>
          <cell r="N2756">
            <v>0</v>
          </cell>
          <cell r="O2756">
            <v>0</v>
          </cell>
          <cell r="P2756">
            <v>0</v>
          </cell>
          <cell r="Q2756">
            <v>0</v>
          </cell>
        </row>
        <row r="2757">
          <cell r="B2757" t="str">
            <v>30418042103</v>
          </cell>
          <cell r="C2757" t="str">
            <v>30418</v>
          </cell>
          <cell r="D2757">
            <v>2103</v>
          </cell>
          <cell r="E2757">
            <v>106100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</row>
        <row r="2758">
          <cell r="B2758" t="str">
            <v>30418042201</v>
          </cell>
          <cell r="C2758" t="str">
            <v>30418</v>
          </cell>
          <cell r="D2758">
            <v>2201</v>
          </cell>
          <cell r="E2758">
            <v>22500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  <cell r="K2758">
            <v>0</v>
          </cell>
          <cell r="L2758">
            <v>0</v>
          </cell>
          <cell r="M2758">
            <v>0</v>
          </cell>
          <cell r="N2758">
            <v>0</v>
          </cell>
          <cell r="O2758">
            <v>0</v>
          </cell>
          <cell r="P2758">
            <v>0</v>
          </cell>
          <cell r="Q2758">
            <v>0</v>
          </cell>
        </row>
        <row r="2759">
          <cell r="B2759" t="str">
            <v>30418042202</v>
          </cell>
          <cell r="C2759" t="str">
            <v>30418</v>
          </cell>
          <cell r="D2759">
            <v>2202</v>
          </cell>
          <cell r="E2759">
            <v>551573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0</v>
          </cell>
          <cell r="O2759">
            <v>0</v>
          </cell>
          <cell r="P2759">
            <v>0</v>
          </cell>
          <cell r="Q2759">
            <v>0</v>
          </cell>
        </row>
        <row r="2760">
          <cell r="B2760" t="str">
            <v>30418042207</v>
          </cell>
          <cell r="C2760" t="str">
            <v>30418</v>
          </cell>
          <cell r="D2760">
            <v>2207</v>
          </cell>
          <cell r="E2760">
            <v>132880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  <cell r="K2760">
            <v>0</v>
          </cell>
          <cell r="L2760">
            <v>0</v>
          </cell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Q2760">
            <v>0</v>
          </cell>
        </row>
        <row r="2761">
          <cell r="B2761" t="str">
            <v>30418042208</v>
          </cell>
          <cell r="C2761" t="str">
            <v>30418</v>
          </cell>
          <cell r="D2761">
            <v>2208</v>
          </cell>
          <cell r="E2761">
            <v>33578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</row>
        <row r="2762">
          <cell r="B2762" t="str">
            <v>30418042306</v>
          </cell>
          <cell r="C2762" t="str">
            <v>30418</v>
          </cell>
          <cell r="D2762">
            <v>2306</v>
          </cell>
          <cell r="E2762">
            <v>98000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</row>
        <row r="2763">
          <cell r="B2763" t="str">
            <v>30418042701</v>
          </cell>
          <cell r="C2763" t="str">
            <v>30418</v>
          </cell>
          <cell r="D2763">
            <v>2701</v>
          </cell>
          <cell r="E2763">
            <v>262700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>
            <v>0</v>
          </cell>
          <cell r="O2763">
            <v>0</v>
          </cell>
          <cell r="P2763">
            <v>0</v>
          </cell>
          <cell r="Q2763">
            <v>0</v>
          </cell>
        </row>
        <row r="2764">
          <cell r="B2764" t="str">
            <v>30418042702</v>
          </cell>
          <cell r="C2764" t="str">
            <v>30418</v>
          </cell>
          <cell r="D2764">
            <v>2702</v>
          </cell>
          <cell r="E2764">
            <v>30000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</row>
        <row r="2765">
          <cell r="B2765" t="str">
            <v>30418042705</v>
          </cell>
          <cell r="C2765" t="str">
            <v>30418</v>
          </cell>
          <cell r="D2765">
            <v>2705</v>
          </cell>
          <cell r="E2765">
            <v>20000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</row>
        <row r="2766">
          <cell r="B2766" t="str">
            <v>30418042800</v>
          </cell>
          <cell r="C2766" t="str">
            <v>30418</v>
          </cell>
          <cell r="D2766">
            <v>2800</v>
          </cell>
          <cell r="E2766">
            <v>3841500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</row>
        <row r="2767">
          <cell r="B2767" t="str">
            <v>30418042802</v>
          </cell>
          <cell r="C2767" t="str">
            <v>30418</v>
          </cell>
          <cell r="D2767">
            <v>2802</v>
          </cell>
          <cell r="E2767">
            <v>793883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</row>
        <row r="2768">
          <cell r="B2768" t="str">
            <v>30418042900</v>
          </cell>
          <cell r="C2768" t="str">
            <v>30418</v>
          </cell>
          <cell r="D2768">
            <v>2900</v>
          </cell>
          <cell r="E2768">
            <v>231100</v>
          </cell>
          <cell r="F2768">
            <v>0</v>
          </cell>
          <cell r="G2768">
            <v>0</v>
          </cell>
          <cell r="H2768">
            <v>0</v>
          </cell>
          <cell r="I2768">
            <v>0</v>
          </cell>
          <cell r="J2768">
            <v>0</v>
          </cell>
          <cell r="K2768">
            <v>0</v>
          </cell>
          <cell r="L2768">
            <v>0</v>
          </cell>
          <cell r="M2768">
            <v>0</v>
          </cell>
          <cell r="N2768">
            <v>0</v>
          </cell>
          <cell r="O2768">
            <v>0</v>
          </cell>
          <cell r="P2768">
            <v>0</v>
          </cell>
          <cell r="Q2768">
            <v>0</v>
          </cell>
        </row>
        <row r="2769">
          <cell r="B2769" t="str">
            <v>30418042908</v>
          </cell>
          <cell r="C2769" t="str">
            <v>30418</v>
          </cell>
          <cell r="D2769">
            <v>2908</v>
          </cell>
          <cell r="E2769">
            <v>32100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</row>
        <row r="2770">
          <cell r="B2770" t="str">
            <v>30418043101</v>
          </cell>
          <cell r="C2770" t="str">
            <v>30418</v>
          </cell>
          <cell r="D2770">
            <v>3101</v>
          </cell>
          <cell r="E2770">
            <v>165600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</row>
        <row r="2771">
          <cell r="B2771" t="str">
            <v>30418043103</v>
          </cell>
          <cell r="C2771" t="str">
            <v>30418</v>
          </cell>
          <cell r="D2771">
            <v>3103</v>
          </cell>
          <cell r="E2771">
            <v>107600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</row>
        <row r="2772">
          <cell r="B2772" t="str">
            <v>30418043106</v>
          </cell>
          <cell r="C2772" t="str">
            <v>30418</v>
          </cell>
          <cell r="D2772">
            <v>3106</v>
          </cell>
          <cell r="E2772">
            <v>3400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>
            <v>0</v>
          </cell>
        </row>
        <row r="2773">
          <cell r="B2773" t="str">
            <v>30418043110</v>
          </cell>
          <cell r="C2773" t="str">
            <v>30418</v>
          </cell>
          <cell r="D2773">
            <v>3110</v>
          </cell>
          <cell r="E2773">
            <v>102100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</row>
        <row r="2774">
          <cell r="B2774" t="str">
            <v>30418043302</v>
          </cell>
          <cell r="C2774" t="str">
            <v>30418</v>
          </cell>
          <cell r="D2774">
            <v>3302</v>
          </cell>
          <cell r="E2774">
            <v>529700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</row>
        <row r="2775">
          <cell r="B2775" t="str">
            <v>30418043303</v>
          </cell>
          <cell r="C2775" t="str">
            <v>30418</v>
          </cell>
          <cell r="D2775">
            <v>3303</v>
          </cell>
          <cell r="E2775">
            <v>78600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</row>
        <row r="2776">
          <cell r="B2776" t="str">
            <v>30418043401</v>
          </cell>
          <cell r="C2776" t="str">
            <v>30418</v>
          </cell>
          <cell r="D2776">
            <v>3401</v>
          </cell>
          <cell r="E2776">
            <v>30100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</row>
        <row r="2777">
          <cell r="B2777" t="str">
            <v>30418043419</v>
          </cell>
          <cell r="C2777" t="str">
            <v>30418</v>
          </cell>
          <cell r="D2777">
            <v>3419</v>
          </cell>
          <cell r="E2777">
            <v>227322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</row>
        <row r="2778">
          <cell r="B2778" t="str">
            <v>30419041302</v>
          </cell>
          <cell r="C2778" t="str">
            <v>30419</v>
          </cell>
          <cell r="D2778">
            <v>1302</v>
          </cell>
          <cell r="E2778">
            <v>2788700</v>
          </cell>
          <cell r="F2778">
            <v>0</v>
          </cell>
          <cell r="G2778">
            <v>0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>
            <v>0</v>
          </cell>
          <cell r="O2778">
            <v>0</v>
          </cell>
          <cell r="P2778">
            <v>0</v>
          </cell>
          <cell r="Q2778">
            <v>0</v>
          </cell>
        </row>
        <row r="2779">
          <cell r="B2779" t="str">
            <v>30419042103</v>
          </cell>
          <cell r="C2779" t="str">
            <v>30419</v>
          </cell>
          <cell r="D2779">
            <v>2103</v>
          </cell>
          <cell r="E2779">
            <v>69500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</row>
        <row r="2780">
          <cell r="B2780" t="str">
            <v>30419042201</v>
          </cell>
          <cell r="C2780" t="str">
            <v>30419</v>
          </cell>
          <cell r="D2780">
            <v>2201</v>
          </cell>
          <cell r="E2780">
            <v>11300</v>
          </cell>
          <cell r="F2780">
            <v>0</v>
          </cell>
          <cell r="G2780">
            <v>0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0</v>
          </cell>
          <cell r="M2780">
            <v>0</v>
          </cell>
          <cell r="N2780">
            <v>0</v>
          </cell>
          <cell r="O2780">
            <v>0</v>
          </cell>
          <cell r="P2780">
            <v>0</v>
          </cell>
          <cell r="Q2780">
            <v>0</v>
          </cell>
        </row>
        <row r="2781">
          <cell r="B2781" t="str">
            <v>30419042202</v>
          </cell>
          <cell r="C2781" t="str">
            <v>30419</v>
          </cell>
          <cell r="D2781">
            <v>2202</v>
          </cell>
          <cell r="E2781">
            <v>468339</v>
          </cell>
          <cell r="F2781">
            <v>0</v>
          </cell>
          <cell r="G2781">
            <v>0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0</v>
          </cell>
          <cell r="M2781">
            <v>0</v>
          </cell>
          <cell r="N2781">
            <v>0</v>
          </cell>
          <cell r="O2781">
            <v>0</v>
          </cell>
          <cell r="P2781">
            <v>0</v>
          </cell>
          <cell r="Q2781">
            <v>0</v>
          </cell>
        </row>
        <row r="2782">
          <cell r="B2782" t="str">
            <v>30419042207</v>
          </cell>
          <cell r="C2782" t="str">
            <v>30419</v>
          </cell>
          <cell r="D2782">
            <v>2207</v>
          </cell>
          <cell r="E2782">
            <v>28638</v>
          </cell>
          <cell r="F2782">
            <v>0</v>
          </cell>
          <cell r="G2782">
            <v>0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</row>
        <row r="2783">
          <cell r="B2783" t="str">
            <v>30419042208</v>
          </cell>
          <cell r="C2783" t="str">
            <v>30419</v>
          </cell>
          <cell r="D2783">
            <v>2208</v>
          </cell>
          <cell r="E2783">
            <v>15692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</row>
        <row r="2784">
          <cell r="B2784" t="str">
            <v>30419042306</v>
          </cell>
          <cell r="C2784" t="str">
            <v>30419</v>
          </cell>
          <cell r="D2784">
            <v>2306</v>
          </cell>
          <cell r="E2784">
            <v>2909679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</row>
        <row r="2785">
          <cell r="B2785" t="str">
            <v>30419042701</v>
          </cell>
          <cell r="C2785" t="str">
            <v>30419</v>
          </cell>
          <cell r="D2785">
            <v>2701</v>
          </cell>
          <cell r="E2785">
            <v>107200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</row>
        <row r="2786">
          <cell r="B2786" t="str">
            <v>30419042702</v>
          </cell>
          <cell r="C2786" t="str">
            <v>30419</v>
          </cell>
          <cell r="D2786">
            <v>2702</v>
          </cell>
          <cell r="E2786">
            <v>14615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>
            <v>0</v>
          </cell>
          <cell r="O2786">
            <v>0</v>
          </cell>
          <cell r="P2786">
            <v>0</v>
          </cell>
          <cell r="Q2786">
            <v>0</v>
          </cell>
        </row>
        <row r="2787">
          <cell r="B2787" t="str">
            <v>30419042705</v>
          </cell>
          <cell r="C2787" t="str">
            <v>30419</v>
          </cell>
          <cell r="D2787">
            <v>2705</v>
          </cell>
          <cell r="E2787">
            <v>72000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</row>
        <row r="2788">
          <cell r="B2788" t="str">
            <v>30419042900</v>
          </cell>
          <cell r="C2788" t="str">
            <v>30419</v>
          </cell>
          <cell r="D2788">
            <v>2900</v>
          </cell>
          <cell r="E2788">
            <v>300185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</row>
        <row r="2789">
          <cell r="B2789" t="str">
            <v>30419042907</v>
          </cell>
          <cell r="C2789" t="str">
            <v>30419</v>
          </cell>
          <cell r="D2789">
            <v>2907</v>
          </cell>
          <cell r="E2789">
            <v>33836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0</v>
          </cell>
          <cell r="M2789">
            <v>0</v>
          </cell>
          <cell r="N2789">
            <v>0</v>
          </cell>
          <cell r="O2789">
            <v>0</v>
          </cell>
          <cell r="P2789">
            <v>0</v>
          </cell>
          <cell r="Q2789">
            <v>0</v>
          </cell>
        </row>
        <row r="2790">
          <cell r="B2790" t="str">
            <v>30419042908</v>
          </cell>
          <cell r="C2790" t="str">
            <v>30419</v>
          </cell>
          <cell r="D2790">
            <v>2908</v>
          </cell>
          <cell r="E2790">
            <v>32639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</row>
        <row r="2791">
          <cell r="B2791" t="str">
            <v>30419043101</v>
          </cell>
          <cell r="C2791" t="str">
            <v>30419</v>
          </cell>
          <cell r="D2791">
            <v>3101</v>
          </cell>
          <cell r="E2791">
            <v>91800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</row>
        <row r="2792">
          <cell r="B2792" t="str">
            <v>30419043103</v>
          </cell>
          <cell r="C2792" t="str">
            <v>30419</v>
          </cell>
          <cell r="D2792">
            <v>3103</v>
          </cell>
          <cell r="E2792">
            <v>82000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</row>
        <row r="2793">
          <cell r="B2793" t="str">
            <v>30419043106</v>
          </cell>
          <cell r="C2793" t="str">
            <v>30419</v>
          </cell>
          <cell r="D2793">
            <v>3106</v>
          </cell>
          <cell r="E2793">
            <v>14100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0</v>
          </cell>
          <cell r="M2793">
            <v>0</v>
          </cell>
          <cell r="N2793">
            <v>0</v>
          </cell>
          <cell r="O2793">
            <v>0</v>
          </cell>
          <cell r="P2793">
            <v>0</v>
          </cell>
          <cell r="Q2793">
            <v>0</v>
          </cell>
        </row>
        <row r="2794">
          <cell r="B2794" t="str">
            <v>30419043110</v>
          </cell>
          <cell r="C2794" t="str">
            <v>30419</v>
          </cell>
          <cell r="D2794">
            <v>3110</v>
          </cell>
          <cell r="E2794">
            <v>190700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</row>
        <row r="2795">
          <cell r="B2795" t="str">
            <v>30419043302</v>
          </cell>
          <cell r="C2795" t="str">
            <v>30419</v>
          </cell>
          <cell r="D2795">
            <v>3302</v>
          </cell>
          <cell r="E2795">
            <v>151200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</row>
        <row r="2796">
          <cell r="B2796" t="str">
            <v>30419043303</v>
          </cell>
          <cell r="C2796" t="str">
            <v>30419</v>
          </cell>
          <cell r="D2796">
            <v>3303</v>
          </cell>
          <cell r="E2796">
            <v>312400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0</v>
          </cell>
          <cell r="M2796">
            <v>0</v>
          </cell>
          <cell r="N2796">
            <v>0</v>
          </cell>
          <cell r="O2796">
            <v>0</v>
          </cell>
          <cell r="P2796">
            <v>0</v>
          </cell>
          <cell r="Q2796">
            <v>0</v>
          </cell>
        </row>
        <row r="2797">
          <cell r="B2797" t="str">
            <v>30419043401</v>
          </cell>
          <cell r="C2797" t="str">
            <v>30419</v>
          </cell>
          <cell r="D2797">
            <v>3401</v>
          </cell>
          <cell r="E2797">
            <v>9525000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  <cell r="Q2797">
            <v>0</v>
          </cell>
        </row>
        <row r="2798">
          <cell r="B2798" t="str">
            <v>30419043418</v>
          </cell>
          <cell r="C2798" t="str">
            <v>30419</v>
          </cell>
          <cell r="D2798">
            <v>3418</v>
          </cell>
          <cell r="E2798">
            <v>652600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MES"/>
      <sheetName val="DIST MES FEBRERO"/>
      <sheetName val="COEF Art 14 F I"/>
      <sheetName val="PART PEF2020"/>
      <sheetName val="CALCULO GARANTIA"/>
      <sheetName val="COEF Art 14 F II"/>
      <sheetName val="POB 2020"/>
    </sheetNames>
    <sheetDataSet>
      <sheetData sheetId="0"/>
      <sheetData sheetId="1"/>
      <sheetData sheetId="2">
        <row r="8">
          <cell r="AI8">
            <v>4.4460651855004774E-4</v>
          </cell>
        </row>
        <row r="9">
          <cell r="AI9">
            <v>2.485868599737553E-3</v>
          </cell>
        </row>
        <row r="10">
          <cell r="AI10">
            <v>2.6581184446075406E-3</v>
          </cell>
        </row>
        <row r="11">
          <cell r="AI11">
            <v>7.9811040953913712E-3</v>
          </cell>
        </row>
        <row r="12">
          <cell r="AI12">
            <v>7.1448486758316629E-3</v>
          </cell>
        </row>
        <row r="13">
          <cell r="AI13">
            <v>7.1946639273431839E-2</v>
          </cell>
        </row>
        <row r="14">
          <cell r="AI14">
            <v>1.0408240332936771E-2</v>
          </cell>
        </row>
        <row r="15">
          <cell r="AI15">
            <v>1.3826668629961588E-3</v>
          </cell>
        </row>
        <row r="16">
          <cell r="AI16">
            <v>1.2855884173065751E-2</v>
          </cell>
        </row>
        <row r="17">
          <cell r="AI17">
            <v>5.4140246035261665E-3</v>
          </cell>
        </row>
        <row r="18">
          <cell r="AI18">
            <v>3.040379761063848E-3</v>
          </cell>
        </row>
        <row r="19">
          <cell r="AI19">
            <v>7.0202524146091641E-3</v>
          </cell>
        </row>
        <row r="20">
          <cell r="AI20">
            <v>4.7736058680696684E-3</v>
          </cell>
        </row>
        <row r="21">
          <cell r="AI21">
            <v>2.3489418858034922E-2</v>
          </cell>
        </row>
        <row r="22">
          <cell r="AI22">
            <v>3.0004402401976257E-3</v>
          </cell>
        </row>
        <row r="23">
          <cell r="AI23">
            <v>1.1557197784943017E-3</v>
          </cell>
        </row>
        <row r="24">
          <cell r="AI24">
            <v>1.7338474232222012E-2</v>
          </cell>
        </row>
        <row r="25">
          <cell r="AI25">
            <v>2.853208470731897E-2</v>
          </cell>
        </row>
        <row r="26">
          <cell r="AI26">
            <v>2.6526642446726683E-3</v>
          </cell>
        </row>
        <row r="27">
          <cell r="AI27">
            <v>4.7883442958925528E-2</v>
          </cell>
        </row>
        <row r="28">
          <cell r="AI28">
            <v>6.392422612400102E-3</v>
          </cell>
        </row>
        <row r="29">
          <cell r="AI29">
            <v>5.7370561846084003E-4</v>
          </cell>
        </row>
        <row r="30">
          <cell r="AI30">
            <v>5.1818441231317571E-3</v>
          </cell>
        </row>
        <row r="31">
          <cell r="AI31">
            <v>5.5480747834926215E-3</v>
          </cell>
        </row>
        <row r="32">
          <cell r="AI32">
            <v>7.7042588838500778E-2</v>
          </cell>
        </row>
        <row r="33">
          <cell r="AI33">
            <v>1.3874681209568734E-3</v>
          </cell>
        </row>
        <row r="34">
          <cell r="AI34">
            <v>3.2257741287822481E-3</v>
          </cell>
        </row>
        <row r="35">
          <cell r="AI35">
            <v>2.1025019074139136E-3</v>
          </cell>
        </row>
        <row r="36">
          <cell r="AI36">
            <v>2.3172114504416098E-3</v>
          </cell>
        </row>
        <row r="37">
          <cell r="AI37">
            <v>2.6980366938543364E-3</v>
          </cell>
        </row>
        <row r="38">
          <cell r="AI38">
            <v>3.3065254170711711E-2</v>
          </cell>
        </row>
        <row r="39">
          <cell r="AI39">
            <v>4.4441172262102953E-3</v>
          </cell>
        </row>
        <row r="40">
          <cell r="AI40">
            <v>1.6870756377964615E-2</v>
          </cell>
        </row>
        <row r="41">
          <cell r="AI41">
            <v>4.0799485843958849E-3</v>
          </cell>
        </row>
        <row r="42">
          <cell r="AI42">
            <v>3.8277640339152152E-3</v>
          </cell>
        </row>
        <row r="43">
          <cell r="AI43">
            <v>3.8318006617594608E-3</v>
          </cell>
        </row>
        <row r="44">
          <cell r="AI44">
            <v>4.8822996687892493E-3</v>
          </cell>
        </row>
        <row r="45">
          <cell r="AI45">
            <v>1.1927351127393175E-2</v>
          </cell>
        </row>
        <row r="46">
          <cell r="AI46">
            <v>0.25916019446944499</v>
          </cell>
        </row>
        <row r="47">
          <cell r="AI47">
            <v>1.0286344187732097E-3</v>
          </cell>
        </row>
        <row r="48">
          <cell r="AI48">
            <v>8.4105521343004596E-3</v>
          </cell>
        </row>
        <row r="49">
          <cell r="AI49">
            <v>1.9412197553349694E-3</v>
          </cell>
        </row>
        <row r="50">
          <cell r="AI50">
            <v>3.2644684124850873E-3</v>
          </cell>
        </row>
        <row r="51">
          <cell r="AI51">
            <v>6.0874763333941106E-3</v>
          </cell>
        </row>
        <row r="52">
          <cell r="AI52">
            <v>8.9583226450295969E-3</v>
          </cell>
        </row>
        <row r="53">
          <cell r="AI53">
            <v>6.288540770239115E-2</v>
          </cell>
        </row>
        <row r="54">
          <cell r="AI54">
            <v>0.14340443808261949</v>
          </cell>
        </row>
        <row r="55">
          <cell r="AI55">
            <v>3.5415176876375229E-2</v>
          </cell>
        </row>
        <row r="56">
          <cell r="AI56">
            <v>1.5465027809612749E-2</v>
          </cell>
        </row>
        <row r="57">
          <cell r="AI57">
            <v>1.7654324751657242E-3</v>
          </cell>
        </row>
        <row r="58">
          <cell r="AI58">
            <v>1.2062441128150362E-3</v>
          </cell>
        </row>
      </sheetData>
      <sheetData sheetId="3">
        <row r="11">
          <cell r="D11">
            <v>228386324</v>
          </cell>
        </row>
      </sheetData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juste Semestral"/>
      <sheetName val="1er Sem coef act"/>
      <sheetName val="1er Sem distribuido"/>
      <sheetName val="Estado"/>
      <sheetName val="DIST ENE 1"/>
      <sheetName val="FOFIR 4 AJ"/>
      <sheetName val="DIST FEB"/>
      <sheetName val="FEIEF 2019"/>
      <sheetName val="3ER AJ"/>
      <sheetName val="DIST MAR"/>
      <sheetName val="DIST ABR"/>
      <sheetName val="FEIEF 1 TRIM"/>
      <sheetName val="FOFIR 1 AJ"/>
      <sheetName val="DIST MAY"/>
      <sheetName val="AJ DEF"/>
      <sheetName val="DIST JUN"/>
      <sheetName val="1er Aj Cuat"/>
      <sheetName val="II TRIM 20"/>
      <sheetName val="PART PEF 2020"/>
      <sheetName val="COEF Art 14 F I 2do Sem"/>
      <sheetName val="CALCULO GARANTIA 2do Sem"/>
      <sheetName val="COEF Art 14 F II 1er Sem"/>
      <sheetName val="Art.14 Frac.III 1er Sem"/>
    </sheetNames>
    <sheetDataSet>
      <sheetData sheetId="0"/>
      <sheetData sheetId="1">
        <row r="2">
          <cell r="B2">
            <v>3927817.5198464962</v>
          </cell>
          <cell r="C2">
            <v>534858.19811553753</v>
          </cell>
          <cell r="D2">
            <v>695804.7001098115</v>
          </cell>
          <cell r="E2">
            <v>113762.8691422015</v>
          </cell>
          <cell r="F2">
            <v>201941.85333767589</v>
          </cell>
          <cell r="G2">
            <v>10300.939818711135</v>
          </cell>
          <cell r="H2">
            <v>97334.805107226828</v>
          </cell>
          <cell r="I2">
            <v>23760.562785618135</v>
          </cell>
          <cell r="J2">
            <v>43911.867628009022</v>
          </cell>
        </row>
        <row r="3">
          <cell r="B3">
            <v>7780132.0688939122</v>
          </cell>
          <cell r="C3">
            <v>1059435.0166328843</v>
          </cell>
          <cell r="D3">
            <v>1865215.3156887093</v>
          </cell>
          <cell r="E3">
            <v>225338.91709338213</v>
          </cell>
          <cell r="F3">
            <v>400001.85376883933</v>
          </cell>
          <cell r="G3">
            <v>20403.868514348098</v>
          </cell>
          <cell r="H3">
            <v>192798.57956941691</v>
          </cell>
          <cell r="I3">
            <v>47064.385137367448</v>
          </cell>
          <cell r="J3">
            <v>94501.306298016978</v>
          </cell>
        </row>
        <row r="4">
          <cell r="B4">
            <v>8093633.1145895608</v>
          </cell>
          <cell r="C4">
            <v>1102125.0355965616</v>
          </cell>
          <cell r="D4">
            <v>1656234.0178061682</v>
          </cell>
          <cell r="E4">
            <v>234418.96683021696</v>
          </cell>
          <cell r="F4">
            <v>416119.96054727049</v>
          </cell>
          <cell r="G4">
            <v>21226.044032558035</v>
          </cell>
          <cell r="H4">
            <v>200567.41379593418</v>
          </cell>
          <cell r="I4">
            <v>48960.848311119858</v>
          </cell>
          <cell r="J4">
            <v>86433.967728357209</v>
          </cell>
        </row>
        <row r="5">
          <cell r="B5">
            <v>22386457.951926969</v>
          </cell>
          <cell r="C5">
            <v>3048405.5081114988</v>
          </cell>
          <cell r="D5">
            <v>2677994.358198144</v>
          </cell>
          <cell r="E5">
            <v>648387.47565899987</v>
          </cell>
          <cell r="F5">
            <v>1150960.4979446093</v>
          </cell>
          <cell r="G5">
            <v>58709.844576974952</v>
          </cell>
          <cell r="H5">
            <v>554756.30188570893</v>
          </cell>
          <cell r="I5">
            <v>135422.49277791014</v>
          </cell>
          <cell r="J5">
            <v>632429.45595486462</v>
          </cell>
        </row>
        <row r="6">
          <cell r="B6">
            <v>28273562.715367682</v>
          </cell>
          <cell r="C6">
            <v>3850063.4848329723</v>
          </cell>
          <cell r="D6">
            <v>618828.65434929018</v>
          </cell>
          <cell r="E6">
            <v>818897.9246413426</v>
          </cell>
          <cell r="F6">
            <v>1453635.6707893857</v>
          </cell>
          <cell r="G6">
            <v>74149.134097996415</v>
          </cell>
          <cell r="H6">
            <v>700643.98426911118</v>
          </cell>
          <cell r="I6">
            <v>171035.37999847313</v>
          </cell>
          <cell r="J6">
            <v>411801.07157529576</v>
          </cell>
        </row>
        <row r="7">
          <cell r="B7">
            <v>192894611.374293</v>
          </cell>
          <cell r="C7">
            <v>26266817.06686905</v>
          </cell>
          <cell r="D7">
            <v>4795939.9160813335</v>
          </cell>
          <cell r="E7">
            <v>5586879.8184053898</v>
          </cell>
          <cell r="F7">
            <v>9917338.349592628</v>
          </cell>
          <cell r="G7">
            <v>505877.82479210454</v>
          </cell>
          <cell r="H7">
            <v>4780099.7142771613</v>
          </cell>
          <cell r="I7">
            <v>1166878.1712510458</v>
          </cell>
          <cell r="J7">
            <v>9169878.120510824</v>
          </cell>
        </row>
        <row r="8">
          <cell r="B8">
            <v>32274454.451264836</v>
          </cell>
          <cell r="C8">
            <v>4394872.3345070593</v>
          </cell>
          <cell r="D8">
            <v>0</v>
          </cell>
          <cell r="E8">
            <v>934777.27002925437</v>
          </cell>
          <cell r="F8">
            <v>1659334.5068651608</v>
          </cell>
          <cell r="G8">
            <v>84641.715483056789</v>
          </cell>
          <cell r="H8">
            <v>799789.63332255383</v>
          </cell>
          <cell r="I8">
            <v>195237.99094180443</v>
          </cell>
          <cell r="J8">
            <v>473930.90155400557</v>
          </cell>
        </row>
        <row r="9">
          <cell r="B9">
            <v>5131809.3015379841</v>
          </cell>
          <cell r="C9">
            <v>698807.9925363824</v>
          </cell>
          <cell r="D9">
            <v>2496893.3318883828</v>
          </cell>
          <cell r="E9">
            <v>148634.53994074912</v>
          </cell>
          <cell r="F9">
            <v>263842.98050806735</v>
          </cell>
          <cell r="G9">
            <v>13458.481334517481</v>
          </cell>
          <cell r="H9">
            <v>127170.79031517095</v>
          </cell>
          <cell r="I9">
            <v>31043.875255635041</v>
          </cell>
          <cell r="J9">
            <v>85506.526768669559</v>
          </cell>
        </row>
        <row r="10">
          <cell r="B10">
            <v>51011188.633551836</v>
          </cell>
          <cell r="C10">
            <v>6946288.1863563769</v>
          </cell>
          <cell r="D10">
            <v>1347729.3324627799</v>
          </cell>
          <cell r="E10">
            <v>1477456.4113491983</v>
          </cell>
          <cell r="F10">
            <v>2622650.8542127553</v>
          </cell>
          <cell r="G10">
            <v>133779.93797829861</v>
          </cell>
          <cell r="H10">
            <v>1264102.5401120968</v>
          </cell>
          <cell r="I10">
            <v>308582.1946086454</v>
          </cell>
          <cell r="J10">
            <v>1480506.2918871688</v>
          </cell>
        </row>
        <row r="11">
          <cell r="B11">
            <v>8475448.5739796162</v>
          </cell>
          <cell r="C11">
            <v>1154117.555002097</v>
          </cell>
          <cell r="D11">
            <v>2709167.1698321197</v>
          </cell>
          <cell r="E11">
            <v>245477.63285112666</v>
          </cell>
          <cell r="F11">
            <v>435750.3331683533</v>
          </cell>
          <cell r="G11">
            <v>22227.378246573204</v>
          </cell>
          <cell r="H11">
            <v>210029.13984070971</v>
          </cell>
          <cell r="I11">
            <v>51270.566150484126</v>
          </cell>
          <cell r="J11">
            <v>570051.50623063941</v>
          </cell>
        </row>
        <row r="12">
          <cell r="B12">
            <v>12313568.638764493</v>
          </cell>
          <cell r="C12">
            <v>1676761.4842654292</v>
          </cell>
          <cell r="D12">
            <v>1412144.5852288667</v>
          </cell>
          <cell r="E12">
            <v>356642.56056885934</v>
          </cell>
          <cell r="F12">
            <v>633080.54907040717</v>
          </cell>
          <cell r="G12">
            <v>32293.081045791288</v>
          </cell>
          <cell r="H12">
            <v>305141.16238155647</v>
          </cell>
          <cell r="I12">
            <v>74488.521749812964</v>
          </cell>
          <cell r="J12">
            <v>174926.28385008688</v>
          </cell>
        </row>
        <row r="13">
          <cell r="B13">
            <v>25897236.518100638</v>
          </cell>
          <cell r="C13">
            <v>3526474.7382624159</v>
          </cell>
          <cell r="D13">
            <v>1985906.5268041547</v>
          </cell>
          <cell r="E13">
            <v>750071.4873506811</v>
          </cell>
          <cell r="F13">
            <v>1331461.0244403025</v>
          </cell>
          <cell r="G13">
            <v>67917.074430257271</v>
          </cell>
          <cell r="H13">
            <v>641756.51148976875</v>
          </cell>
          <cell r="I13">
            <v>156660.2600943592</v>
          </cell>
          <cell r="J13">
            <v>319384.28079691972</v>
          </cell>
        </row>
        <row r="14">
          <cell r="B14">
            <v>13176761.314206276</v>
          </cell>
          <cell r="C14">
            <v>1794304.0321767097</v>
          </cell>
          <cell r="D14">
            <v>1663125.7623224454</v>
          </cell>
          <cell r="E14">
            <v>381643.53754515946</v>
          </cell>
          <cell r="F14">
            <v>677460.08752539952</v>
          </cell>
          <cell r="G14">
            <v>34556.856222909388</v>
          </cell>
          <cell r="H14">
            <v>326531.84318828484</v>
          </cell>
          <cell r="I14">
            <v>79710.23677534239</v>
          </cell>
          <cell r="J14">
            <v>637689.96981551195</v>
          </cell>
        </row>
        <row r="15">
          <cell r="B15">
            <v>72174034.558933631</v>
          </cell>
          <cell r="C15">
            <v>9828072.174908068</v>
          </cell>
          <cell r="D15">
            <v>1516452.9197862635</v>
          </cell>
          <cell r="E15">
            <v>2090403.947613528</v>
          </cell>
          <cell r="F15">
            <v>3710701.4844870218</v>
          </cell>
          <cell r="G15">
            <v>189280.78575661741</v>
          </cell>
          <cell r="H15">
            <v>1788536.649704288</v>
          </cell>
          <cell r="I15">
            <v>436602.68608810916</v>
          </cell>
          <cell r="J15">
            <v>1038554.8962790063</v>
          </cell>
        </row>
        <row r="16">
          <cell r="B16">
            <v>9213795.7202674225</v>
          </cell>
          <cell r="C16">
            <v>1254659.6556093267</v>
          </cell>
          <cell r="D16">
            <v>774485.69803447928</v>
          </cell>
          <cell r="E16">
            <v>266862.66139693861</v>
          </cell>
          <cell r="F16">
            <v>473711.15756372153</v>
          </cell>
          <cell r="G16">
            <v>24163.738446811087</v>
          </cell>
          <cell r="H16">
            <v>228326.03760194007</v>
          </cell>
          <cell r="I16">
            <v>55737.052599589617</v>
          </cell>
          <cell r="J16">
            <v>99837.07927035664</v>
          </cell>
        </row>
        <row r="17">
          <cell r="B17">
            <v>6416240.394779155</v>
          </cell>
          <cell r="C17">
            <v>873711.35723276215</v>
          </cell>
          <cell r="D17">
            <v>2370595.5505027785</v>
          </cell>
          <cell r="E17">
            <v>185836.00504045177</v>
          </cell>
          <cell r="F17">
            <v>329879.75389253866</v>
          </cell>
          <cell r="G17">
            <v>16826.979826595012</v>
          </cell>
          <cell r="H17">
            <v>159000.13307424533</v>
          </cell>
          <cell r="I17">
            <v>38813.789586061896</v>
          </cell>
          <cell r="J17">
            <v>66076.933463637964</v>
          </cell>
        </row>
        <row r="18">
          <cell r="B18">
            <v>56271288.96021609</v>
          </cell>
          <cell r="C18">
            <v>7662565.8057750482</v>
          </cell>
          <cell r="D18">
            <v>1196680.2591594355</v>
          </cell>
          <cell r="E18">
            <v>1629806.6929275908</v>
          </cell>
          <cell r="F18">
            <v>2893089.6929168021</v>
          </cell>
          <cell r="G18">
            <v>147574.87031198529</v>
          </cell>
          <cell r="H18">
            <v>1394452.495921738</v>
          </cell>
          <cell r="I18">
            <v>340402.14129375544</v>
          </cell>
          <cell r="J18">
            <v>960411.18902753945</v>
          </cell>
        </row>
        <row r="19">
          <cell r="B19">
            <v>69018668.201164678</v>
          </cell>
          <cell r="C19">
            <v>9398400.0844957214</v>
          </cell>
          <cell r="D19">
            <v>1934393.5393453443</v>
          </cell>
          <cell r="E19">
            <v>1999013.8745663965</v>
          </cell>
          <cell r="F19">
            <v>3548473.8537410498</v>
          </cell>
          <cell r="G19">
            <v>181005.64598927047</v>
          </cell>
          <cell r="H19">
            <v>1710343.8701457956</v>
          </cell>
          <cell r="I19">
            <v>417514.91531551827</v>
          </cell>
          <cell r="J19">
            <v>3754015.6647412637</v>
          </cell>
        </row>
        <row r="20">
          <cell r="B20">
            <v>10815361.274795754</v>
          </cell>
          <cell r="C20">
            <v>1472747.8082107778</v>
          </cell>
          <cell r="D20">
            <v>791997.67551733775</v>
          </cell>
          <cell r="E20">
            <v>313249.41222786432</v>
          </cell>
          <cell r="F20">
            <v>556052.84342082671</v>
          </cell>
          <cell r="G20">
            <v>28363.941309993439</v>
          </cell>
          <cell r="H20">
            <v>268014.25385149627</v>
          </cell>
          <cell r="I20">
            <v>65425.409739750474</v>
          </cell>
          <cell r="J20">
            <v>137653.88669550716</v>
          </cell>
        </row>
        <row r="21">
          <cell r="B21">
            <v>147839587.50940791</v>
          </cell>
          <cell r="C21">
            <v>20131590.886257999</v>
          </cell>
          <cell r="D21">
            <v>2931369.0919123492</v>
          </cell>
          <cell r="E21">
            <v>4281934.0671730358</v>
          </cell>
          <cell r="F21">
            <v>7600913.2673490699</v>
          </cell>
          <cell r="G21">
            <v>387718.29038967303</v>
          </cell>
          <cell r="H21">
            <v>3663596.2247867873</v>
          </cell>
          <cell r="I21">
            <v>894326.62883851479</v>
          </cell>
          <cell r="J21">
            <v>6388993.0263216514</v>
          </cell>
        </row>
        <row r="22">
          <cell r="B22">
            <v>21827956.340249706</v>
          </cell>
          <cell r="C22">
            <v>2972353.3075810643</v>
          </cell>
          <cell r="D22">
            <v>2277945.1211775746</v>
          </cell>
          <cell r="E22">
            <v>632211.38157013</v>
          </cell>
          <cell r="F22">
            <v>1122246.1164886723</v>
          </cell>
          <cell r="G22">
            <v>57245.140205788834</v>
          </cell>
          <cell r="H22">
            <v>540916.1361320815</v>
          </cell>
          <cell r="I22">
            <v>132043.94666596016</v>
          </cell>
          <cell r="J22">
            <v>350672.2952314213</v>
          </cell>
        </row>
        <row r="23">
          <cell r="B23">
            <v>3501213.4871678986</v>
          </cell>
          <cell r="C23">
            <v>476766.73559866007</v>
          </cell>
          <cell r="D23">
            <v>2985165.5466233818</v>
          </cell>
          <cell r="E23">
            <v>101406.97467920018</v>
          </cell>
          <cell r="F23">
            <v>180008.75472371347</v>
          </cell>
          <cell r="G23">
            <v>9182.1448531004462</v>
          </cell>
          <cell r="H23">
            <v>86763.178454787223</v>
          </cell>
          <cell r="I23">
            <v>21179.905244416001</v>
          </cell>
          <cell r="J23">
            <v>27528.696983001842</v>
          </cell>
        </row>
        <row r="24">
          <cell r="B24">
            <v>16214089.73293918</v>
          </cell>
          <cell r="C24">
            <v>2207902.6774600288</v>
          </cell>
          <cell r="D24">
            <v>0</v>
          </cell>
          <cell r="E24">
            <v>469614.83297736302</v>
          </cell>
          <cell r="F24">
            <v>833619.00452572049</v>
          </cell>
          <cell r="G24">
            <v>42522.434331602039</v>
          </cell>
          <cell r="H24">
            <v>401799.53782791836</v>
          </cell>
          <cell r="I24">
            <v>98083.960154595989</v>
          </cell>
          <cell r="J24">
            <v>210308.40418408855</v>
          </cell>
        </row>
        <row r="25">
          <cell r="B25">
            <v>15798593.307635466</v>
          </cell>
          <cell r="C25">
            <v>2151323.7584449523</v>
          </cell>
          <cell r="D25">
            <v>488955.35060323082</v>
          </cell>
          <cell r="E25">
            <v>457580.65236127208</v>
          </cell>
          <cell r="F25">
            <v>812256.98407618317</v>
          </cell>
          <cell r="G25">
            <v>41432.769740434764</v>
          </cell>
          <cell r="H25">
            <v>391503.16754713521</v>
          </cell>
          <cell r="I25">
            <v>95570.495908676879</v>
          </cell>
          <cell r="J25">
            <v>1023276.2149402861</v>
          </cell>
        </row>
        <row r="26">
          <cell r="B26">
            <v>252852208.35666534</v>
          </cell>
          <cell r="C26">
            <v>34431354.274438351</v>
          </cell>
          <cell r="D26">
            <v>4310277.778643555</v>
          </cell>
          <cell r="E26">
            <v>7323454.4492586711</v>
          </cell>
          <cell r="F26">
            <v>12999953.108326865</v>
          </cell>
          <cell r="G26">
            <v>663120.26160828606</v>
          </cell>
          <cell r="H26">
            <v>6265902.1955505116</v>
          </cell>
          <cell r="I26">
            <v>1529579.910926091</v>
          </cell>
          <cell r="J26">
            <v>10218046.731650759</v>
          </cell>
        </row>
        <row r="27">
          <cell r="B27">
            <v>6510840.5531982584</v>
          </cell>
          <cell r="C27">
            <v>886593.236296091</v>
          </cell>
          <cell r="D27">
            <v>2183146.5897548734</v>
          </cell>
          <cell r="E27">
            <v>188575.94532247499</v>
          </cell>
          <cell r="F27">
            <v>334743.45522811852</v>
          </cell>
          <cell r="G27">
            <v>17075.074483180233</v>
          </cell>
          <cell r="H27">
            <v>161344.40898225547</v>
          </cell>
          <cell r="I27">
            <v>39386.054716070874</v>
          </cell>
          <cell r="J27">
            <v>58444.286170702151</v>
          </cell>
        </row>
        <row r="28">
          <cell r="B28">
            <v>11207405.200372936</v>
          </cell>
          <cell r="C28">
            <v>1526133.1568316952</v>
          </cell>
          <cell r="D28">
            <v>729004.0811060277</v>
          </cell>
          <cell r="E28">
            <v>324604.32919589465</v>
          </cell>
          <cell r="F28">
            <v>576209.09470307245</v>
          </cell>
          <cell r="G28">
            <v>29392.100297333462</v>
          </cell>
          <cell r="H28">
            <v>277729.45036882785</v>
          </cell>
          <cell r="I28">
            <v>67797.002681970669</v>
          </cell>
          <cell r="J28">
            <v>256831.91328736817</v>
          </cell>
        </row>
        <row r="29">
          <cell r="B29">
            <v>6432197.3478406221</v>
          </cell>
          <cell r="C29">
            <v>875884.24513265723</v>
          </cell>
          <cell r="D29">
            <v>1996909.7451652437</v>
          </cell>
          <cell r="E29">
            <v>186298.17232644898</v>
          </cell>
          <cell r="F29">
            <v>330700.15266579448</v>
          </cell>
          <cell r="G29">
            <v>16868.82790440047</v>
          </cell>
          <cell r="H29">
            <v>159395.56053707813</v>
          </cell>
          <cell r="I29">
            <v>38910.318048285095</v>
          </cell>
          <cell r="J29">
            <v>74517.034707360275</v>
          </cell>
        </row>
        <row r="30">
          <cell r="B30">
            <v>8972205.1528674122</v>
          </cell>
          <cell r="C30">
            <v>1221761.8198752648</v>
          </cell>
          <cell r="D30">
            <v>1843597.3423536718</v>
          </cell>
          <cell r="E30">
            <v>259865.38212766341</v>
          </cell>
          <cell r="F30">
            <v>461290.2019864457</v>
          </cell>
          <cell r="G30">
            <v>23530.152522062457</v>
          </cell>
          <cell r="H30">
            <v>222339.20886694748</v>
          </cell>
          <cell r="I30">
            <v>54275.597779930526</v>
          </cell>
          <cell r="J30">
            <v>146514.11217966635</v>
          </cell>
        </row>
        <row r="31">
          <cell r="B31">
            <v>8444968.3579380848</v>
          </cell>
          <cell r="C31">
            <v>1149967.0074403093</v>
          </cell>
          <cell r="D31">
            <v>658496.775554072</v>
          </cell>
          <cell r="E31">
            <v>244594.82278893865</v>
          </cell>
          <cell r="F31">
            <v>434183.24628448993</v>
          </cell>
          <cell r="G31">
            <v>22147.442030209106</v>
          </cell>
          <cell r="H31">
            <v>209273.81302803624</v>
          </cell>
          <cell r="I31">
            <v>51086.182053383229</v>
          </cell>
          <cell r="J31">
            <v>115568.13136705854</v>
          </cell>
        </row>
        <row r="32">
          <cell r="B32">
            <v>78448820.116284192</v>
          </cell>
          <cell r="C32">
            <v>10682521.364517339</v>
          </cell>
          <cell r="D32">
            <v>0</v>
          </cell>
          <cell r="E32">
            <v>2272142.9425259363</v>
          </cell>
          <cell r="F32">
            <v>4033308.5858468059</v>
          </cell>
          <cell r="G32">
            <v>205736.79168738986</v>
          </cell>
          <cell r="H32">
            <v>1944031.4063288847</v>
          </cell>
          <cell r="I32">
            <v>474560.77234043204</v>
          </cell>
          <cell r="J32">
            <v>4944994.0046210038</v>
          </cell>
        </row>
        <row r="33">
          <cell r="B33">
            <v>15287895.269626113</v>
          </cell>
          <cell r="C33">
            <v>2081781.0592206011</v>
          </cell>
          <cell r="D33">
            <v>2131140.0179509851</v>
          </cell>
          <cell r="E33">
            <v>442789.11131444987</v>
          </cell>
          <cell r="F33">
            <v>786000.33957311732</v>
          </cell>
          <cell r="G33">
            <v>40093.433142314549</v>
          </cell>
          <cell r="H33">
            <v>378847.61678717379</v>
          </cell>
          <cell r="I33">
            <v>92481.128152842997</v>
          </cell>
          <cell r="J33">
            <v>181578.01703865791</v>
          </cell>
        </row>
        <row r="34">
          <cell r="B34">
            <v>56051651.358995952</v>
          </cell>
          <cell r="C34">
            <v>7632657.3461703323</v>
          </cell>
          <cell r="D34">
            <v>1420069.0062391236</v>
          </cell>
          <cell r="E34">
            <v>1623445.2457473029</v>
          </cell>
          <cell r="F34">
            <v>2881797.4106178107</v>
          </cell>
          <cell r="G34">
            <v>146998.85737333348</v>
          </cell>
          <cell r="H34">
            <v>1389009.681177682</v>
          </cell>
          <cell r="I34">
            <v>339073.48664330272</v>
          </cell>
          <cell r="J34">
            <v>1422059.8520840078</v>
          </cell>
        </row>
        <row r="35">
          <cell r="B35">
            <v>11959530.725034991</v>
          </cell>
          <cell r="C35">
            <v>1628551.4847822187</v>
          </cell>
          <cell r="D35">
            <v>7054429.865054395</v>
          </cell>
          <cell r="E35">
            <v>346388.42614243075</v>
          </cell>
          <cell r="F35">
            <v>614878.31027262972</v>
          </cell>
          <cell r="G35">
            <v>31364.595131045389</v>
          </cell>
          <cell r="H35">
            <v>296367.78857808688</v>
          </cell>
          <cell r="I35">
            <v>72346.838732423741</v>
          </cell>
          <cell r="J35">
            <v>177367.77340950744</v>
          </cell>
        </row>
        <row r="36">
          <cell r="B36">
            <v>11495540.675940575</v>
          </cell>
          <cell r="C36">
            <v>1565369.0990557359</v>
          </cell>
          <cell r="D36">
            <v>1789114.9107038139</v>
          </cell>
          <cell r="E36">
            <v>332949.70630076295</v>
          </cell>
          <cell r="F36">
            <v>591023.07515263685</v>
          </cell>
          <cell r="G36">
            <v>30147.753068487156</v>
          </cell>
          <cell r="H36">
            <v>284869.70324899489</v>
          </cell>
          <cell r="I36">
            <v>69540.021807323632</v>
          </cell>
          <cell r="J36">
            <v>112510.78950531139</v>
          </cell>
        </row>
        <row r="37">
          <cell r="B37">
            <v>12070178.177360734</v>
          </cell>
          <cell r="C37">
            <v>1643618.5536259201</v>
          </cell>
          <cell r="D37">
            <v>328821.24645942508</v>
          </cell>
          <cell r="E37">
            <v>349593.1502866277</v>
          </cell>
          <cell r="F37">
            <v>620567.055097676</v>
          </cell>
          <cell r="G37">
            <v>31654.774789785177</v>
          </cell>
          <cell r="H37">
            <v>299109.73067527433</v>
          </cell>
          <cell r="I37">
            <v>73016.178823904702</v>
          </cell>
          <cell r="J37">
            <v>185907.09718727303</v>
          </cell>
        </row>
        <row r="38">
          <cell r="B38">
            <v>17001369.166516367</v>
          </cell>
          <cell r="C38">
            <v>2315107.9784010388</v>
          </cell>
          <cell r="D38">
            <v>2523769.1143274363</v>
          </cell>
          <cell r="E38">
            <v>492417.1059261043</v>
          </cell>
          <cell r="F38">
            <v>874095.59670646582</v>
          </cell>
          <cell r="G38">
            <v>44587.122424877947</v>
          </cell>
          <cell r="H38">
            <v>421309.02110838355</v>
          </cell>
          <cell r="I38">
            <v>102846.45289180128</v>
          </cell>
          <cell r="J38">
            <v>193826.84226071477</v>
          </cell>
        </row>
        <row r="39">
          <cell r="B39">
            <v>39886782.0533114</v>
          </cell>
          <cell r="C39">
            <v>5431457.1055976776</v>
          </cell>
          <cell r="D39">
            <v>1086732.0310193403</v>
          </cell>
          <cell r="E39">
            <v>1155256.0026800106</v>
          </cell>
          <cell r="F39">
            <v>2050708.9880887456</v>
          </cell>
          <cell r="G39">
            <v>104605.50659931509</v>
          </cell>
          <cell r="H39">
            <v>988429.86923313746</v>
          </cell>
          <cell r="I39">
            <v>241287.27582309139</v>
          </cell>
          <cell r="J39">
            <v>1056201.5022451754</v>
          </cell>
        </row>
        <row r="40">
          <cell r="B40">
            <v>825465357.40625</v>
          </cell>
          <cell r="C40">
            <v>112405149.02697404</v>
          </cell>
          <cell r="D40">
            <v>0</v>
          </cell>
          <cell r="E40">
            <v>23908266.34932312</v>
          </cell>
          <cell r="F40">
            <v>42439854.524397515</v>
          </cell>
          <cell r="G40">
            <v>2164832.9959597946</v>
          </cell>
          <cell r="H40">
            <v>20455764.372944877</v>
          </cell>
          <cell r="I40">
            <v>4993491.0043301694</v>
          </cell>
          <cell r="J40">
            <v>19867496.807444949</v>
          </cell>
        </row>
        <row r="41">
          <cell r="B41">
            <v>4263200.2536111753</v>
          </cell>
          <cell r="C41">
            <v>580527.88713598112</v>
          </cell>
          <cell r="D41">
            <v>1219127.0298543891</v>
          </cell>
          <cell r="E41">
            <v>123476.68651305432</v>
          </cell>
          <cell r="F41">
            <v>219184.96875525321</v>
          </cell>
          <cell r="G41">
            <v>11180.501391846487</v>
          </cell>
          <cell r="H41">
            <v>105645.88698981637</v>
          </cell>
          <cell r="I41">
            <v>25789.394945605887</v>
          </cell>
          <cell r="J41">
            <v>39271.731419456053</v>
          </cell>
        </row>
        <row r="42">
          <cell r="B42">
            <v>17949050.420696069</v>
          </cell>
          <cell r="C42">
            <v>2444155.492812613</v>
          </cell>
          <cell r="D42">
            <v>835240.29765417054</v>
          </cell>
          <cell r="E42">
            <v>519865.15766552824</v>
          </cell>
          <cell r="F42">
            <v>922818.96735070588</v>
          </cell>
          <cell r="G42">
            <v>47072.474027211872</v>
          </cell>
          <cell r="H42">
            <v>444793.40390195028</v>
          </cell>
          <cell r="I42">
            <v>108579.26502650809</v>
          </cell>
          <cell r="J42">
            <v>1306974.5855894226</v>
          </cell>
        </row>
        <row r="43">
          <cell r="B43">
            <v>9042118.1570718233</v>
          </cell>
          <cell r="C43">
            <v>1231282.0033523925</v>
          </cell>
          <cell r="D43">
            <v>3065860.5928681483</v>
          </cell>
          <cell r="E43">
            <v>261890.29899522601</v>
          </cell>
          <cell r="F43">
            <v>464884.65655825473</v>
          </cell>
          <cell r="G43">
            <v>23713.503618496055</v>
          </cell>
          <cell r="H43">
            <v>224071.71517721089</v>
          </cell>
          <cell r="I43">
            <v>54698.52280573341</v>
          </cell>
          <cell r="J43">
            <v>106977.11535363902</v>
          </cell>
        </row>
        <row r="44">
          <cell r="B44">
            <v>10132365.544054925</v>
          </cell>
          <cell r="C44">
            <v>1379743.0125401989</v>
          </cell>
          <cell r="D44">
            <v>2330154.2062532366</v>
          </cell>
          <cell r="E44">
            <v>293467.54773228877</v>
          </cell>
          <cell r="F44">
            <v>520937.81503913307</v>
          </cell>
          <cell r="G44">
            <v>26572.743556215701</v>
          </cell>
          <cell r="H44">
            <v>251089.01330637932</v>
          </cell>
          <cell r="I44">
            <v>61293.760837891416</v>
          </cell>
          <cell r="J44">
            <v>119262.48215424563</v>
          </cell>
        </row>
        <row r="45">
          <cell r="B45">
            <v>29152404.523080256</v>
          </cell>
          <cell r="C45">
            <v>3969737.0041160462</v>
          </cell>
          <cell r="D45">
            <v>3779880.9896720559</v>
          </cell>
          <cell r="E45">
            <v>844352.15337328427</v>
          </cell>
          <cell r="F45">
            <v>1498819.7819512112</v>
          </cell>
          <cell r="G45">
            <v>76453.950074215245</v>
          </cell>
          <cell r="H45">
            <v>722422.46446620789</v>
          </cell>
          <cell r="I45">
            <v>176351.76138464219</v>
          </cell>
          <cell r="J45">
            <v>595855.27861546923</v>
          </cell>
        </row>
        <row r="46">
          <cell r="B46">
            <v>25087172.453008395</v>
          </cell>
          <cell r="C46">
            <v>3416166.8117805566</v>
          </cell>
          <cell r="D46">
            <v>932963.48766888003</v>
          </cell>
          <cell r="E46">
            <v>726609.29447429441</v>
          </cell>
          <cell r="F46">
            <v>1289813.000365759</v>
          </cell>
          <cell r="G46">
            <v>65792.632258070546</v>
          </cell>
          <cell r="H46">
            <v>621682.40481304028</v>
          </cell>
          <cell r="I46">
            <v>151759.93619139193</v>
          </cell>
          <cell r="J46">
            <v>875565.46792631445</v>
          </cell>
        </row>
        <row r="47">
          <cell r="B47">
            <v>227002539.70222387</v>
          </cell>
          <cell r="C47">
            <v>30911356.94041286</v>
          </cell>
          <cell r="D47">
            <v>4450109.5242261142</v>
          </cell>
          <cell r="E47">
            <v>6574760.6879916191</v>
          </cell>
          <cell r="F47">
            <v>11670937.702222472</v>
          </cell>
          <cell r="G47">
            <v>595327.93678729201</v>
          </cell>
          <cell r="H47">
            <v>5625324.4579511387</v>
          </cell>
          <cell r="I47">
            <v>1373207.4033063164</v>
          </cell>
          <cell r="J47">
            <v>6967757.3637026362</v>
          </cell>
        </row>
        <row r="48">
          <cell r="B48">
            <v>438626758.76234585</v>
          </cell>
          <cell r="C48">
            <v>59728619.430888288</v>
          </cell>
          <cell r="D48">
            <v>9171389.0447654761</v>
          </cell>
          <cell r="E48">
            <v>12704113.240296066</v>
          </cell>
          <cell r="F48">
            <v>22551226.002838209</v>
          </cell>
          <cell r="G48">
            <v>1150325.2944051819</v>
          </cell>
          <cell r="H48">
            <v>10869560.478108987</v>
          </cell>
          <cell r="I48">
            <v>2653386.6678796737</v>
          </cell>
          <cell r="J48">
            <v>5303679.5456358092</v>
          </cell>
        </row>
        <row r="49">
          <cell r="B49">
            <v>118194481.33510801</v>
          </cell>
          <cell r="C49">
            <v>16094761.784291597</v>
          </cell>
          <cell r="D49">
            <v>2778743.6470496254</v>
          </cell>
          <cell r="E49">
            <v>3423311.6089318115</v>
          </cell>
          <cell r="F49">
            <v>6076762.0935785864</v>
          </cell>
          <cell r="G49">
            <v>309972.20033386524</v>
          </cell>
          <cell r="H49">
            <v>2928964.1760017667</v>
          </cell>
          <cell r="I49">
            <v>714994.36531515815</v>
          </cell>
          <cell r="J49">
            <v>4532134.0226247543</v>
          </cell>
        </row>
        <row r="50">
          <cell r="B50">
            <v>37674118.091050349</v>
          </cell>
          <cell r="C50">
            <v>5130154.5491753556</v>
          </cell>
          <cell r="D50">
            <v>3084279.1191481431</v>
          </cell>
          <cell r="E50">
            <v>1091169.7767994844</v>
          </cell>
          <cell r="F50">
            <v>1936948.7486950515</v>
          </cell>
          <cell r="G50">
            <v>98802.661075276395</v>
          </cell>
          <cell r="H50">
            <v>933598.0919302851</v>
          </cell>
          <cell r="I50">
            <v>227902.19855482937</v>
          </cell>
          <cell r="J50">
            <v>924792.56373570871</v>
          </cell>
        </row>
        <row r="51">
          <cell r="B51">
            <v>7569708.3308103811</v>
          </cell>
          <cell r="C51">
            <v>1030781.2258639864</v>
          </cell>
          <cell r="D51">
            <v>1359275.3511332639</v>
          </cell>
          <cell r="E51">
            <v>219244.33452709601</v>
          </cell>
          <cell r="F51">
            <v>389183.28609350324</v>
          </cell>
          <cell r="G51">
            <v>19852.019490946572</v>
          </cell>
          <cell r="H51">
            <v>187584.09253359982</v>
          </cell>
          <cell r="I51">
            <v>45791.467947336278</v>
          </cell>
          <cell r="J51">
            <v>67534.470820563947</v>
          </cell>
        </row>
        <row r="52">
          <cell r="B52">
            <v>10428871.043167472</v>
          </cell>
          <cell r="C52">
            <v>1420118.7163974601</v>
          </cell>
          <cell r="D52">
            <v>2236727.7126880302</v>
          </cell>
          <cell r="E52">
            <v>302055.34900489013</v>
          </cell>
          <cell r="F52">
            <v>536182.12557877856</v>
          </cell>
          <cell r="G52">
            <v>27350.347222079126</v>
          </cell>
          <cell r="H52">
            <v>258436.68280057426</v>
          </cell>
          <cell r="I52">
            <v>63087.412781329964</v>
          </cell>
          <cell r="J52">
            <v>82758.057708163164</v>
          </cell>
        </row>
      </sheetData>
      <sheetData sheetId="2">
        <row r="2">
          <cell r="B2">
            <v>3927817.5198464976</v>
          </cell>
          <cell r="C2">
            <v>534858.19811553764</v>
          </cell>
          <cell r="D2">
            <v>1447429.2042262175</v>
          </cell>
          <cell r="E2">
            <v>113762.86914220151</v>
          </cell>
          <cell r="F2">
            <v>201941.85333767594</v>
          </cell>
          <cell r="G2">
            <v>10300.939818711136</v>
          </cell>
          <cell r="H2">
            <v>97334.805107226843</v>
          </cell>
          <cell r="I2">
            <v>23760.562785618138</v>
          </cell>
          <cell r="J2">
            <v>43961.390939837816</v>
          </cell>
        </row>
        <row r="3">
          <cell r="B3">
            <v>7780132.0688939113</v>
          </cell>
          <cell r="C3">
            <v>1059435.016632884</v>
          </cell>
          <cell r="D3">
            <v>1435268.999109854</v>
          </cell>
          <cell r="E3">
            <v>225338.9170933821</v>
          </cell>
          <cell r="F3">
            <v>400001.85376883933</v>
          </cell>
          <cell r="G3">
            <v>20403.868514348094</v>
          </cell>
          <cell r="H3">
            <v>192798.57956941688</v>
          </cell>
          <cell r="I3">
            <v>47064.385137367448</v>
          </cell>
          <cell r="J3">
            <v>93812.716186512014</v>
          </cell>
        </row>
        <row r="4">
          <cell r="B4">
            <v>8093633.1145895608</v>
          </cell>
          <cell r="C4">
            <v>1102125.0355965616</v>
          </cell>
          <cell r="D4">
            <v>63100.633002878742</v>
          </cell>
          <cell r="E4">
            <v>234418.96683021696</v>
          </cell>
          <cell r="F4">
            <v>416119.96054727049</v>
          </cell>
          <cell r="G4">
            <v>21226.044032558035</v>
          </cell>
          <cell r="H4">
            <v>200567.41379593418</v>
          </cell>
          <cell r="I4">
            <v>48960.848311119858</v>
          </cell>
          <cell r="J4">
            <v>86296.691488275232</v>
          </cell>
        </row>
        <row r="5">
          <cell r="B5">
            <v>22386457.951926947</v>
          </cell>
          <cell r="C5">
            <v>3048405.5081114946</v>
          </cell>
          <cell r="D5">
            <v>2695175.1936243954</v>
          </cell>
          <cell r="E5">
            <v>648387.47565899906</v>
          </cell>
          <cell r="F5">
            <v>1150960.4979446081</v>
          </cell>
          <cell r="G5">
            <v>58709.84457697488</v>
          </cell>
          <cell r="H5">
            <v>554756.30188570824</v>
          </cell>
          <cell r="I5">
            <v>135422.49277790997</v>
          </cell>
          <cell r="J5">
            <v>611516.81830575038</v>
          </cell>
        </row>
        <row r="6">
          <cell r="B6">
            <v>28273562.715367682</v>
          </cell>
          <cell r="C6">
            <v>3850063.4848329723</v>
          </cell>
          <cell r="D6">
            <v>894011.86531774979</v>
          </cell>
          <cell r="E6">
            <v>818897.9246413426</v>
          </cell>
          <cell r="F6">
            <v>1453635.6707893857</v>
          </cell>
          <cell r="G6">
            <v>74149.134097996415</v>
          </cell>
          <cell r="H6">
            <v>700643.98426911118</v>
          </cell>
          <cell r="I6">
            <v>171035.37999847313</v>
          </cell>
          <cell r="J6">
            <v>413037.38453904208</v>
          </cell>
        </row>
        <row r="7">
          <cell r="B7">
            <v>192894611.37429264</v>
          </cell>
          <cell r="C7">
            <v>26266817.066868994</v>
          </cell>
          <cell r="D7">
            <v>5221117.3654384464</v>
          </cell>
          <cell r="E7">
            <v>5586879.8184053767</v>
          </cell>
          <cell r="F7">
            <v>9917338.3495926075</v>
          </cell>
          <cell r="G7">
            <v>505877.82479210349</v>
          </cell>
          <cell r="H7">
            <v>4780099.714277152</v>
          </cell>
          <cell r="I7">
            <v>1166878.1712510434</v>
          </cell>
          <cell r="J7">
            <v>8915218.7684686668</v>
          </cell>
        </row>
        <row r="8">
          <cell r="B8">
            <v>32274454.451264828</v>
          </cell>
          <cell r="C8">
            <v>4394872.3345070584</v>
          </cell>
          <cell r="D8">
            <v>0</v>
          </cell>
          <cell r="E8">
            <v>934777.27002925402</v>
          </cell>
          <cell r="F8">
            <v>1659334.5068651605</v>
          </cell>
          <cell r="G8">
            <v>84641.71548305676</v>
          </cell>
          <cell r="H8">
            <v>799789.63332255371</v>
          </cell>
          <cell r="I8">
            <v>195237.99094180434</v>
          </cell>
          <cell r="J8">
            <v>471100.39338677446</v>
          </cell>
        </row>
        <row r="9">
          <cell r="B9">
            <v>5131809.3015379841</v>
          </cell>
          <cell r="C9">
            <v>698807.9925363824</v>
          </cell>
          <cell r="D9">
            <v>1340844.5294942742</v>
          </cell>
          <cell r="E9">
            <v>148634.53994074912</v>
          </cell>
          <cell r="F9">
            <v>263842.98050806735</v>
          </cell>
          <cell r="G9">
            <v>13458.481334517481</v>
          </cell>
          <cell r="H9">
            <v>127170.79031517095</v>
          </cell>
          <cell r="I9">
            <v>31043.875255635041</v>
          </cell>
          <cell r="J9">
            <v>84045.574381136714</v>
          </cell>
        </row>
        <row r="10">
          <cell r="B10">
            <v>51011188.633551836</v>
          </cell>
          <cell r="C10">
            <v>6946288.1863563769</v>
          </cell>
          <cell r="D10">
            <v>2024278.0852009193</v>
          </cell>
          <cell r="E10">
            <v>1477456.4113491983</v>
          </cell>
          <cell r="F10">
            <v>2622650.8542127553</v>
          </cell>
          <cell r="G10">
            <v>133779.93797829861</v>
          </cell>
          <cell r="H10">
            <v>1264102.5401120968</v>
          </cell>
          <cell r="I10">
            <v>308582.1946086454</v>
          </cell>
          <cell r="J10">
            <v>1486688.5552352129</v>
          </cell>
        </row>
        <row r="11">
          <cell r="B11">
            <v>8475448.573979605</v>
          </cell>
          <cell r="C11">
            <v>1154117.5550020956</v>
          </cell>
          <cell r="D11">
            <v>1371570.5103516467</v>
          </cell>
          <cell r="E11">
            <v>245477.63285112637</v>
          </cell>
          <cell r="F11">
            <v>435750.33316835272</v>
          </cell>
          <cell r="G11">
            <v>22227.378246573178</v>
          </cell>
          <cell r="H11">
            <v>210029.13984070945</v>
          </cell>
          <cell r="I11">
            <v>51270.566150484068</v>
          </cell>
          <cell r="J11">
            <v>563373.7569699419</v>
          </cell>
        </row>
        <row r="12">
          <cell r="B12">
            <v>12313568.638764504</v>
          </cell>
          <cell r="C12">
            <v>1676761.4842654304</v>
          </cell>
          <cell r="D12">
            <v>4891506.057704594</v>
          </cell>
          <cell r="E12">
            <v>356642.56056885951</v>
          </cell>
          <cell r="F12">
            <v>633080.54907040752</v>
          </cell>
          <cell r="G12">
            <v>32293.08104579131</v>
          </cell>
          <cell r="H12">
            <v>305141.1623815567</v>
          </cell>
          <cell r="I12">
            <v>74488.521749813008</v>
          </cell>
          <cell r="J12">
            <v>204731.55147685186</v>
          </cell>
        </row>
        <row r="13">
          <cell r="B13">
            <v>25897236.518100638</v>
          </cell>
          <cell r="C13">
            <v>3526474.7382624159</v>
          </cell>
          <cell r="D13">
            <v>1303802.9642958471</v>
          </cell>
          <cell r="E13">
            <v>750071.4873506811</v>
          </cell>
          <cell r="F13">
            <v>1331461.0244403025</v>
          </cell>
          <cell r="G13">
            <v>67917.074430257271</v>
          </cell>
          <cell r="H13">
            <v>641756.51148976875</v>
          </cell>
          <cell r="I13">
            <v>156660.2600943592</v>
          </cell>
          <cell r="J13">
            <v>318306.03954924521</v>
          </cell>
        </row>
        <row r="14">
          <cell r="B14">
            <v>13176761.314206276</v>
          </cell>
          <cell r="C14">
            <v>1794304.0321767097</v>
          </cell>
          <cell r="D14">
            <v>1602259.0660879791</v>
          </cell>
          <cell r="E14">
            <v>381643.53754515946</v>
          </cell>
          <cell r="F14">
            <v>677460.08752539952</v>
          </cell>
          <cell r="G14">
            <v>34556.856222909388</v>
          </cell>
          <cell r="H14">
            <v>326531.84318828484</v>
          </cell>
          <cell r="I14">
            <v>79710.23677534239</v>
          </cell>
          <cell r="J14">
            <v>633597.19326051173</v>
          </cell>
        </row>
        <row r="15">
          <cell r="B15">
            <v>72174034.558933616</v>
          </cell>
          <cell r="C15">
            <v>9828072.1749080662</v>
          </cell>
          <cell r="D15">
            <v>425882.10254613054</v>
          </cell>
          <cell r="E15">
            <v>2090403.9476135275</v>
          </cell>
          <cell r="F15">
            <v>3710701.4844870209</v>
          </cell>
          <cell r="G15">
            <v>189280.78575661738</v>
          </cell>
          <cell r="H15">
            <v>1788536.6497042878</v>
          </cell>
          <cell r="I15">
            <v>436602.68608810916</v>
          </cell>
          <cell r="J15">
            <v>1038312.2139325847</v>
          </cell>
        </row>
        <row r="16">
          <cell r="B16">
            <v>9213795.7202674188</v>
          </cell>
          <cell r="C16">
            <v>1254659.6556093262</v>
          </cell>
          <cell r="D16">
            <v>3762592.6679118001</v>
          </cell>
          <cell r="E16">
            <v>266862.66139693861</v>
          </cell>
          <cell r="F16">
            <v>473711.15756372141</v>
          </cell>
          <cell r="G16">
            <v>24163.738446811076</v>
          </cell>
          <cell r="H16">
            <v>228326.03760194001</v>
          </cell>
          <cell r="I16">
            <v>55737.052599589588</v>
          </cell>
          <cell r="J16">
            <v>100029.78886889147</v>
          </cell>
        </row>
        <row r="17">
          <cell r="B17">
            <v>6416240.394779155</v>
          </cell>
          <cell r="C17">
            <v>873711.35723276215</v>
          </cell>
          <cell r="D17">
            <v>2480383.8443762218</v>
          </cell>
          <cell r="E17">
            <v>185836.00504045177</v>
          </cell>
          <cell r="F17">
            <v>329879.75389253866</v>
          </cell>
          <cell r="G17">
            <v>16826.979826595012</v>
          </cell>
          <cell r="H17">
            <v>159000.13307424533</v>
          </cell>
          <cell r="I17">
            <v>38813.789586061896</v>
          </cell>
          <cell r="J17">
            <v>65388.885865779281</v>
          </cell>
        </row>
        <row r="18">
          <cell r="B18">
            <v>56271288.960216083</v>
          </cell>
          <cell r="C18">
            <v>7662565.8057750463</v>
          </cell>
          <cell r="D18">
            <v>2566552.0350718969</v>
          </cell>
          <cell r="E18">
            <v>1629806.6929275901</v>
          </cell>
          <cell r="F18">
            <v>2893089.6929168021</v>
          </cell>
          <cell r="G18">
            <v>147574.8703119852</v>
          </cell>
          <cell r="H18">
            <v>1394452.4959217377</v>
          </cell>
          <cell r="I18">
            <v>340402.14129375538</v>
          </cell>
          <cell r="J18">
            <v>960107.19995759591</v>
          </cell>
        </row>
        <row r="19">
          <cell r="B19">
            <v>69018668.201164618</v>
          </cell>
          <cell r="C19">
            <v>9398400.0844957139</v>
          </cell>
          <cell r="D19">
            <v>3415202.8011871483</v>
          </cell>
          <cell r="E19">
            <v>1999013.8745663946</v>
          </cell>
          <cell r="F19">
            <v>3548473.853741047</v>
          </cell>
          <cell r="G19">
            <v>181005.6459892703</v>
          </cell>
          <cell r="H19">
            <v>1710343.8701457942</v>
          </cell>
          <cell r="I19">
            <v>417514.91531551786</v>
          </cell>
          <cell r="J19">
            <v>3735426.4564223443</v>
          </cell>
        </row>
        <row r="20">
          <cell r="B20">
            <v>10815361.274795752</v>
          </cell>
          <cell r="C20">
            <v>1472747.8082107776</v>
          </cell>
          <cell r="D20">
            <v>1751340.4831700823</v>
          </cell>
          <cell r="E20">
            <v>313249.41222786432</v>
          </cell>
          <cell r="F20">
            <v>556052.8434208266</v>
          </cell>
          <cell r="G20">
            <v>28363.941309993435</v>
          </cell>
          <cell r="H20">
            <v>268014.25385149621</v>
          </cell>
          <cell r="I20">
            <v>65425.409739750467</v>
          </cell>
          <cell r="J20">
            <v>138854.65820942464</v>
          </cell>
        </row>
        <row r="21">
          <cell r="B21">
            <v>147839587.50940788</v>
          </cell>
          <cell r="C21">
            <v>20131590.886257995</v>
          </cell>
          <cell r="D21">
            <v>3739062.6153755668</v>
          </cell>
          <cell r="E21">
            <v>4281934.0671730349</v>
          </cell>
          <cell r="F21">
            <v>7600913.2673490671</v>
          </cell>
          <cell r="G21">
            <v>387718.29038967297</v>
          </cell>
          <cell r="H21">
            <v>3663596.2247867859</v>
          </cell>
          <cell r="I21">
            <v>894326.62883851468</v>
          </cell>
          <cell r="J21">
            <v>6332277.4294343395</v>
          </cell>
        </row>
        <row r="22">
          <cell r="B22">
            <v>21827956.340249706</v>
          </cell>
          <cell r="C22">
            <v>2972353.3075810629</v>
          </cell>
          <cell r="D22">
            <v>1206429.9083991791</v>
          </cell>
          <cell r="E22">
            <v>632211.38157012977</v>
          </cell>
          <cell r="F22">
            <v>1122246.1164886723</v>
          </cell>
          <cell r="G22">
            <v>57245.140205788826</v>
          </cell>
          <cell r="H22">
            <v>540916.13613208127</v>
          </cell>
          <cell r="I22">
            <v>132043.94666596016</v>
          </cell>
          <cell r="J22">
            <v>346712.42935125704</v>
          </cell>
        </row>
        <row r="23">
          <cell r="B23">
            <v>3501213.4871678986</v>
          </cell>
          <cell r="C23">
            <v>476766.73559866007</v>
          </cell>
          <cell r="D23">
            <v>1552659.4418051925</v>
          </cell>
          <cell r="E23">
            <v>101406.97467920018</v>
          </cell>
          <cell r="F23">
            <v>180008.75472371347</v>
          </cell>
          <cell r="G23">
            <v>9182.1448531004462</v>
          </cell>
          <cell r="H23">
            <v>86763.178454787223</v>
          </cell>
          <cell r="I23">
            <v>21179.905244416001</v>
          </cell>
          <cell r="J23">
            <v>26935.136781647016</v>
          </cell>
        </row>
        <row r="24">
          <cell r="B24">
            <v>16214089.732939178</v>
          </cell>
          <cell r="C24">
            <v>2207902.6774600288</v>
          </cell>
          <cell r="D24">
            <v>0</v>
          </cell>
          <cell r="E24">
            <v>469614.83297736302</v>
          </cell>
          <cell r="F24">
            <v>833619.00452572037</v>
          </cell>
          <cell r="G24">
            <v>42522.434331602031</v>
          </cell>
          <cell r="H24">
            <v>401799.53782791836</v>
          </cell>
          <cell r="I24">
            <v>98083.960154595974</v>
          </cell>
          <cell r="J24">
            <v>210333.87230489787</v>
          </cell>
        </row>
        <row r="25">
          <cell r="B25">
            <v>15798593.30763546</v>
          </cell>
          <cell r="C25">
            <v>2151323.7584449518</v>
          </cell>
          <cell r="D25">
            <v>18628.620486811571</v>
          </cell>
          <cell r="E25">
            <v>457580.6523612719</v>
          </cell>
          <cell r="F25">
            <v>812256.98407618306</v>
          </cell>
          <cell r="G25">
            <v>41432.769740434756</v>
          </cell>
          <cell r="H25">
            <v>391503.16754713521</v>
          </cell>
          <cell r="I25">
            <v>95570.495908676865</v>
          </cell>
          <cell r="J25">
            <v>1036807.1485529329</v>
          </cell>
        </row>
        <row r="26">
          <cell r="B26">
            <v>252852208.35666531</v>
          </cell>
          <cell r="C26">
            <v>34431354.274438344</v>
          </cell>
          <cell r="D26">
            <v>5585800.5581319546</v>
          </cell>
          <cell r="E26">
            <v>7323454.4492586702</v>
          </cell>
          <cell r="F26">
            <v>12999953.10832686</v>
          </cell>
          <cell r="G26">
            <v>663120.26160828595</v>
          </cell>
          <cell r="H26">
            <v>6265902.1955505116</v>
          </cell>
          <cell r="I26">
            <v>1529579.910926091</v>
          </cell>
          <cell r="J26">
            <v>10205823.5043869</v>
          </cell>
        </row>
        <row r="27">
          <cell r="B27">
            <v>6510840.5531982584</v>
          </cell>
          <cell r="C27">
            <v>886593.236296091</v>
          </cell>
          <cell r="D27">
            <v>2291723.3554156045</v>
          </cell>
          <cell r="E27">
            <v>188575.94532247499</v>
          </cell>
          <cell r="F27">
            <v>334743.45522811852</v>
          </cell>
          <cell r="G27">
            <v>17075.074483180233</v>
          </cell>
          <cell r="H27">
            <v>161344.40898225547</v>
          </cell>
          <cell r="I27">
            <v>39386.054716070874</v>
          </cell>
          <cell r="J27">
            <v>58147.770108937875</v>
          </cell>
        </row>
        <row r="28">
          <cell r="B28">
            <v>11207405.200372936</v>
          </cell>
          <cell r="C28">
            <v>1526133.1568316952</v>
          </cell>
          <cell r="D28">
            <v>978131.26940221305</v>
          </cell>
          <cell r="E28">
            <v>324604.32919589465</v>
          </cell>
          <cell r="F28">
            <v>576209.09470307245</v>
          </cell>
          <cell r="G28">
            <v>29392.100297333462</v>
          </cell>
          <cell r="H28">
            <v>277729.45036882785</v>
          </cell>
          <cell r="I28">
            <v>67797.002681970669</v>
          </cell>
          <cell r="J28">
            <v>257086.47905853955</v>
          </cell>
        </row>
        <row r="29">
          <cell r="B29">
            <v>6432197.3478406202</v>
          </cell>
          <cell r="C29">
            <v>875884.24513265677</v>
          </cell>
          <cell r="D29">
            <v>1614100.8712708279</v>
          </cell>
          <cell r="E29">
            <v>186298.17232644893</v>
          </cell>
          <cell r="F29">
            <v>330700.15266579436</v>
          </cell>
          <cell r="G29">
            <v>16868.827904400459</v>
          </cell>
          <cell r="H29">
            <v>159395.56053707804</v>
          </cell>
          <cell r="I29">
            <v>38910.31804828508</v>
          </cell>
          <cell r="J29">
            <v>74274.905982813274</v>
          </cell>
        </row>
        <row r="30">
          <cell r="B30">
            <v>8972205.1528674122</v>
          </cell>
          <cell r="C30">
            <v>1221761.8198752648</v>
          </cell>
          <cell r="D30">
            <v>1994474.1242609848</v>
          </cell>
          <cell r="E30">
            <v>259865.38212766341</v>
          </cell>
          <cell r="F30">
            <v>461290.2019864457</v>
          </cell>
          <cell r="G30">
            <v>23530.152522062457</v>
          </cell>
          <cell r="H30">
            <v>222339.20886694748</v>
          </cell>
          <cell r="I30">
            <v>54275.597779930526</v>
          </cell>
          <cell r="J30">
            <v>146179.85451393813</v>
          </cell>
        </row>
        <row r="31">
          <cell r="B31">
            <v>8444968.357938081</v>
          </cell>
          <cell r="C31">
            <v>1149967.007440309</v>
          </cell>
          <cell r="D31">
            <v>7041837.4780092556</v>
          </cell>
          <cell r="E31">
            <v>244594.82278893859</v>
          </cell>
          <cell r="F31">
            <v>434183.24628448993</v>
          </cell>
          <cell r="G31">
            <v>22147.442030209106</v>
          </cell>
          <cell r="H31">
            <v>209273.81302803621</v>
          </cell>
          <cell r="I31">
            <v>51086.182053383222</v>
          </cell>
          <cell r="J31">
            <v>115594.12906556389</v>
          </cell>
        </row>
        <row r="32">
          <cell r="B32">
            <v>78448820.116284013</v>
          </cell>
          <cell r="C32">
            <v>10682521.364517314</v>
          </cell>
          <cell r="D32">
            <v>0</v>
          </cell>
          <cell r="E32">
            <v>2272142.9425259307</v>
          </cell>
          <cell r="F32">
            <v>4033308.5858467976</v>
          </cell>
          <cell r="G32">
            <v>205736.79168738943</v>
          </cell>
          <cell r="H32">
            <v>1944031.4063288809</v>
          </cell>
          <cell r="I32">
            <v>474560.77234043099</v>
          </cell>
          <cell r="J32">
            <v>4811493.3589947587</v>
          </cell>
        </row>
        <row r="33">
          <cell r="B33">
            <v>15287895.269626115</v>
          </cell>
          <cell r="C33">
            <v>2081781.0592206013</v>
          </cell>
          <cell r="D33">
            <v>1238643.3600070628</v>
          </cell>
          <cell r="E33">
            <v>442789.11131444992</v>
          </cell>
          <cell r="F33">
            <v>786000.33957311744</v>
          </cell>
          <cell r="G33">
            <v>40093.433142314556</v>
          </cell>
          <cell r="H33">
            <v>378847.61678717379</v>
          </cell>
          <cell r="I33">
            <v>92481.128152842997</v>
          </cell>
          <cell r="J33">
            <v>180422.29632475256</v>
          </cell>
        </row>
        <row r="34">
          <cell r="B34">
            <v>56051651.358995952</v>
          </cell>
          <cell r="C34">
            <v>7632657.3461703323</v>
          </cell>
          <cell r="D34">
            <v>1123469.5087661173</v>
          </cell>
          <cell r="E34">
            <v>1623445.2457473029</v>
          </cell>
          <cell r="F34">
            <v>2881797.4106178107</v>
          </cell>
          <cell r="G34">
            <v>146998.85737333348</v>
          </cell>
          <cell r="H34">
            <v>1389009.681177682</v>
          </cell>
          <cell r="I34">
            <v>339073.48664330272</v>
          </cell>
          <cell r="J34">
            <v>1419756.267374184</v>
          </cell>
        </row>
        <row r="35">
          <cell r="B35">
            <v>11959530.725034978</v>
          </cell>
          <cell r="C35">
            <v>1628551.4847822173</v>
          </cell>
          <cell r="D35">
            <v>268768.31370974256</v>
          </cell>
          <cell r="E35">
            <v>346388.42614243046</v>
          </cell>
          <cell r="F35">
            <v>614878.31027262902</v>
          </cell>
          <cell r="G35">
            <v>31364.595131045364</v>
          </cell>
          <cell r="H35">
            <v>296367.78857808665</v>
          </cell>
          <cell r="I35">
            <v>72346.838732423683</v>
          </cell>
          <cell r="J35">
            <v>172096.21240872963</v>
          </cell>
        </row>
        <row r="36">
          <cell r="B36">
            <v>11495540.675940575</v>
          </cell>
          <cell r="C36">
            <v>1565369.0990557354</v>
          </cell>
          <cell r="D36">
            <v>2990938.5755694434</v>
          </cell>
          <cell r="E36">
            <v>332949.70630076289</v>
          </cell>
          <cell r="F36">
            <v>591023.07515263662</v>
          </cell>
          <cell r="G36">
            <v>30147.753068487145</v>
          </cell>
          <cell r="H36">
            <v>284869.70324899483</v>
          </cell>
          <cell r="I36">
            <v>69540.021807323617</v>
          </cell>
          <cell r="J36">
            <v>112421.05207906541</v>
          </cell>
        </row>
        <row r="37">
          <cell r="B37">
            <v>12070178.177360734</v>
          </cell>
          <cell r="C37">
            <v>1643618.5536259201</v>
          </cell>
          <cell r="D37">
            <v>1596932.9645806688</v>
          </cell>
          <cell r="E37">
            <v>349593.1502866277</v>
          </cell>
          <cell r="F37">
            <v>620567.055097676</v>
          </cell>
          <cell r="G37">
            <v>31654.774789785177</v>
          </cell>
          <cell r="H37">
            <v>299109.73067527433</v>
          </cell>
          <cell r="I37">
            <v>73016.178823904702</v>
          </cell>
          <cell r="J37">
            <v>185953.53518131684</v>
          </cell>
        </row>
        <row r="38">
          <cell r="B38">
            <v>17001369.166516367</v>
          </cell>
          <cell r="C38">
            <v>2315107.9784010388</v>
          </cell>
          <cell r="D38">
            <v>609657.47423477494</v>
          </cell>
          <cell r="E38">
            <v>492417.1059261043</v>
          </cell>
          <cell r="F38">
            <v>874095.59670646582</v>
          </cell>
          <cell r="G38">
            <v>44587.122424877947</v>
          </cell>
          <cell r="H38">
            <v>421309.02110838355</v>
          </cell>
          <cell r="I38">
            <v>102846.45289180128</v>
          </cell>
          <cell r="J38">
            <v>193164.96068740217</v>
          </cell>
        </row>
        <row r="39">
          <cell r="B39">
            <v>39886782.0533114</v>
          </cell>
          <cell r="C39">
            <v>5431457.1055976776</v>
          </cell>
          <cell r="D39">
            <v>1700204.1967246344</v>
          </cell>
          <cell r="E39">
            <v>1155256.0026800106</v>
          </cell>
          <cell r="F39">
            <v>2050708.9880887456</v>
          </cell>
          <cell r="G39">
            <v>104605.50659931509</v>
          </cell>
          <cell r="H39">
            <v>988429.86923313746</v>
          </cell>
          <cell r="I39">
            <v>241287.27582309139</v>
          </cell>
          <cell r="J39">
            <v>1056600.1041625477</v>
          </cell>
        </row>
        <row r="40">
          <cell r="B40">
            <v>825465357.40625024</v>
          </cell>
          <cell r="C40">
            <v>112405149.0269741</v>
          </cell>
          <cell r="D40">
            <v>0</v>
          </cell>
          <cell r="E40">
            <v>23908266.349323131</v>
          </cell>
          <cell r="F40">
            <v>42439854.52439753</v>
          </cell>
          <cell r="G40">
            <v>2164832.9959597951</v>
          </cell>
          <cell r="H40">
            <v>20455764.372944891</v>
          </cell>
          <cell r="I40">
            <v>4993491.0043301713</v>
          </cell>
          <cell r="J40">
            <v>20228838.788856879</v>
          </cell>
        </row>
        <row r="41">
          <cell r="B41">
            <v>4263200.2536111744</v>
          </cell>
          <cell r="C41">
            <v>580527.887135981</v>
          </cell>
          <cell r="D41">
            <v>1419791.229791702</v>
          </cell>
          <cell r="E41">
            <v>123476.6865130543</v>
          </cell>
          <cell r="F41">
            <v>219184.96875525321</v>
          </cell>
          <cell r="G41">
            <v>11180.501391846485</v>
          </cell>
          <cell r="H41">
            <v>105645.88698981632</v>
          </cell>
          <cell r="I41">
            <v>25789.394945605884</v>
          </cell>
          <cell r="J41">
            <v>39307.184838375819</v>
          </cell>
        </row>
        <row r="42">
          <cell r="B42">
            <v>17949050.420696057</v>
          </cell>
          <cell r="C42">
            <v>2444155.4928126112</v>
          </cell>
          <cell r="D42">
            <v>31821.793798102466</v>
          </cell>
          <cell r="E42">
            <v>519865.15766552795</v>
          </cell>
          <cell r="F42">
            <v>922818.96735070518</v>
          </cell>
          <cell r="G42">
            <v>47072.474027211836</v>
          </cell>
          <cell r="H42">
            <v>444793.40390194987</v>
          </cell>
          <cell r="I42">
            <v>108579.265026508</v>
          </cell>
          <cell r="J42">
            <v>1312778.1886425877</v>
          </cell>
        </row>
        <row r="43">
          <cell r="B43">
            <v>9042118.1570718233</v>
          </cell>
          <cell r="C43">
            <v>1231282.0033523925</v>
          </cell>
          <cell r="D43">
            <v>556857.96092559386</v>
          </cell>
          <cell r="E43">
            <v>261890.29899522601</v>
          </cell>
          <cell r="F43">
            <v>464884.65655825473</v>
          </cell>
          <cell r="G43">
            <v>23713.503618496055</v>
          </cell>
          <cell r="H43">
            <v>224071.71517721089</v>
          </cell>
          <cell r="I43">
            <v>54698.52280573341</v>
          </cell>
          <cell r="J43">
            <v>106104.01641160598</v>
          </cell>
        </row>
        <row r="44">
          <cell r="B44">
            <v>10132365.544054925</v>
          </cell>
          <cell r="C44">
            <v>1379743.0125401989</v>
          </cell>
          <cell r="D44">
            <v>4231981.3035503644</v>
          </cell>
          <cell r="E44">
            <v>293467.54773228877</v>
          </cell>
          <cell r="F44">
            <v>520937.81503913307</v>
          </cell>
          <cell r="G44">
            <v>26572.743556215701</v>
          </cell>
          <cell r="H44">
            <v>251089.01330637932</v>
          </cell>
          <cell r="I44">
            <v>61293.760837891416</v>
          </cell>
          <cell r="J44">
            <v>119399.69543599804</v>
          </cell>
        </row>
        <row r="45">
          <cell r="B45">
            <v>29152404.523080256</v>
          </cell>
          <cell r="C45">
            <v>3969737.0041160462</v>
          </cell>
          <cell r="D45">
            <v>1457150.5701858625</v>
          </cell>
          <cell r="E45">
            <v>844352.15337328427</v>
          </cell>
          <cell r="F45">
            <v>1498819.7819512112</v>
          </cell>
          <cell r="G45">
            <v>76453.950074215245</v>
          </cell>
          <cell r="H45">
            <v>722422.46446620789</v>
          </cell>
          <cell r="I45">
            <v>176351.76138464219</v>
          </cell>
          <cell r="J45">
            <v>576875.26345190546</v>
          </cell>
        </row>
        <row r="46">
          <cell r="B46">
            <v>25087172.453008395</v>
          </cell>
          <cell r="C46">
            <v>3416166.8117805566</v>
          </cell>
          <cell r="D46">
            <v>441197.57924215542</v>
          </cell>
          <cell r="E46">
            <v>726609.29447429441</v>
          </cell>
          <cell r="F46">
            <v>1289813.000365759</v>
          </cell>
          <cell r="G46">
            <v>65792.632258070546</v>
          </cell>
          <cell r="H46">
            <v>621682.40481304028</v>
          </cell>
          <cell r="I46">
            <v>151759.93619139193</v>
          </cell>
          <cell r="J46">
            <v>874267.78060306201</v>
          </cell>
        </row>
        <row r="47">
          <cell r="B47">
            <v>227002539.70222384</v>
          </cell>
          <cell r="C47">
            <v>30911356.940412857</v>
          </cell>
          <cell r="D47">
            <v>5416905.3420475209</v>
          </cell>
          <cell r="E47">
            <v>6574760.6879916182</v>
          </cell>
          <cell r="F47">
            <v>11670937.702222468</v>
          </cell>
          <cell r="G47">
            <v>595327.9367872919</v>
          </cell>
          <cell r="H47">
            <v>5625324.4579511378</v>
          </cell>
          <cell r="I47">
            <v>1373207.4033063161</v>
          </cell>
          <cell r="J47">
            <v>7052476.4702315545</v>
          </cell>
        </row>
        <row r="48">
          <cell r="B48">
            <v>438626758.76234585</v>
          </cell>
          <cell r="C48">
            <v>59728619.430888288</v>
          </cell>
          <cell r="D48">
            <v>10346430.654805433</v>
          </cell>
          <cell r="E48">
            <v>12704113.240296066</v>
          </cell>
          <cell r="F48">
            <v>22551226.002838209</v>
          </cell>
          <cell r="G48">
            <v>1150325.2944051819</v>
          </cell>
          <cell r="H48">
            <v>10869560.478108987</v>
          </cell>
          <cell r="I48">
            <v>2653386.6678796737</v>
          </cell>
          <cell r="J48">
            <v>5447250.0405576834</v>
          </cell>
        </row>
        <row r="49">
          <cell r="B49">
            <v>118194481.33510803</v>
          </cell>
          <cell r="C49">
            <v>16094761.784291599</v>
          </cell>
          <cell r="D49">
            <v>2715276.5969098071</v>
          </cell>
          <cell r="E49">
            <v>3423311.608931812</v>
          </cell>
          <cell r="F49">
            <v>6076762.0935785882</v>
          </cell>
          <cell r="G49">
            <v>309972.20033386536</v>
          </cell>
          <cell r="H49">
            <v>2928964.1760017672</v>
          </cell>
          <cell r="I49">
            <v>714994.36531515827</v>
          </cell>
          <cell r="J49">
            <v>4498678.9158758903</v>
          </cell>
        </row>
        <row r="50">
          <cell r="B50">
            <v>37674118.091050237</v>
          </cell>
          <cell r="C50">
            <v>5130154.5491753407</v>
          </cell>
          <cell r="D50">
            <v>2924616.8962597083</v>
          </cell>
          <cell r="E50">
            <v>1091169.7767994814</v>
          </cell>
          <cell r="F50">
            <v>1936948.7486950459</v>
          </cell>
          <cell r="G50">
            <v>98802.661075276104</v>
          </cell>
          <cell r="H50">
            <v>933598.09193028242</v>
          </cell>
          <cell r="I50">
            <v>227902.1985548287</v>
          </cell>
          <cell r="J50">
            <v>861372.33287796925</v>
          </cell>
        </row>
        <row r="51">
          <cell r="B51">
            <v>7569708.3308103792</v>
          </cell>
          <cell r="C51">
            <v>1030781.2258639863</v>
          </cell>
          <cell r="D51">
            <v>51786.538394713039</v>
          </cell>
          <cell r="E51">
            <v>219244.3345270959</v>
          </cell>
          <cell r="F51">
            <v>389183.28609350312</v>
          </cell>
          <cell r="G51">
            <v>19852.019490946564</v>
          </cell>
          <cell r="H51">
            <v>187584.09253359982</v>
          </cell>
          <cell r="I51">
            <v>45791.46794733627</v>
          </cell>
          <cell r="J51">
            <v>67152.646343271481</v>
          </cell>
        </row>
        <row r="52">
          <cell r="B52">
            <v>10428871.043167474</v>
          </cell>
          <cell r="C52">
            <v>1420118.7163974601</v>
          </cell>
          <cell r="D52">
            <v>654686.42056883266</v>
          </cell>
          <cell r="E52">
            <v>302055.34900489013</v>
          </cell>
          <cell r="F52">
            <v>536182.12557877868</v>
          </cell>
          <cell r="G52">
            <v>27350.347222079126</v>
          </cell>
          <cell r="H52">
            <v>258436.68280057429</v>
          </cell>
          <cell r="I52">
            <v>63087.412781329971</v>
          </cell>
          <cell r="J52">
            <v>82319.609856129988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="120" zoomScaleNormal="120" zoomScaleSheetLayoutView="100" workbookViewId="0">
      <selection activeCell="G3" sqref="G3"/>
    </sheetView>
  </sheetViews>
  <sheetFormatPr baseColWidth="10" defaultColWidth="11.42578125" defaultRowHeight="12.75"/>
  <cols>
    <col min="1" max="1" width="50.5703125" style="11" customWidth="1"/>
    <col min="2" max="2" width="14.28515625" style="11" customWidth="1"/>
    <col min="3" max="3" width="17.42578125" style="11" customWidth="1"/>
    <col min="4" max="4" width="14.85546875" style="11" customWidth="1"/>
    <col min="5" max="6" width="17.28515625" style="11" customWidth="1"/>
    <col min="7" max="7" width="14.42578125" style="11" bestFit="1" customWidth="1"/>
    <col min="8" max="8" width="15.42578125" style="11" customWidth="1"/>
    <col min="9" max="16384" width="11.42578125" style="11"/>
  </cols>
  <sheetData>
    <row r="1" spans="1:9" ht="27.75" customHeight="1">
      <c r="A1" s="379" t="s">
        <v>339</v>
      </c>
      <c r="B1" s="379"/>
      <c r="C1" s="379"/>
      <c r="D1" s="379"/>
      <c r="E1" s="379"/>
      <c r="F1" s="379"/>
    </row>
    <row r="2" spans="1:9">
      <c r="G2" s="378" t="s">
        <v>354</v>
      </c>
    </row>
    <row r="3" spans="1:9" ht="49.5" customHeight="1">
      <c r="A3" s="12" t="s">
        <v>127</v>
      </c>
      <c r="B3" s="89" t="s">
        <v>191</v>
      </c>
      <c r="C3" s="89" t="s">
        <v>347</v>
      </c>
      <c r="D3" s="12" t="s">
        <v>128</v>
      </c>
      <c r="E3" s="12" t="s">
        <v>129</v>
      </c>
      <c r="F3" s="12" t="s">
        <v>146</v>
      </c>
      <c r="G3" s="12" t="s">
        <v>128</v>
      </c>
      <c r="H3" s="12" t="s">
        <v>129</v>
      </c>
      <c r="I3" s="12" t="s">
        <v>146</v>
      </c>
    </row>
    <row r="4" spans="1:9" ht="25.5" customHeight="1">
      <c r="A4" s="13" t="s">
        <v>130</v>
      </c>
      <c r="B4" s="30">
        <v>3214514034.7714362</v>
      </c>
      <c r="C4" s="370">
        <v>253509434</v>
      </c>
      <c r="D4" s="106">
        <f>SUM(B4:C4)</f>
        <v>3468023468.7714362</v>
      </c>
      <c r="E4" s="14">
        <v>20</v>
      </c>
      <c r="F4" s="105">
        <f t="shared" ref="F4:F12" si="0">+E4/100*D4</f>
        <v>693604693.75428724</v>
      </c>
      <c r="G4" s="106">
        <v>87865673</v>
      </c>
      <c r="H4" s="14">
        <v>20</v>
      </c>
      <c r="I4" s="105">
        <f t="shared" ref="I4:I12" si="1">+H4/100*G4</f>
        <v>17573134.600000001</v>
      </c>
    </row>
    <row r="5" spans="1:9" ht="25.5" customHeight="1">
      <c r="A5" s="13" t="s">
        <v>159</v>
      </c>
      <c r="B5" s="30">
        <v>91115759.547105595</v>
      </c>
      <c r="C5" s="370">
        <v>7779032</v>
      </c>
      <c r="D5" s="106">
        <f t="shared" ref="D5:D12" si="2">SUM(B5:C5)</f>
        <v>98894791.547105595</v>
      </c>
      <c r="E5" s="14">
        <v>100</v>
      </c>
      <c r="F5" s="105">
        <f t="shared" si="0"/>
        <v>98894791.547105595</v>
      </c>
      <c r="G5" s="106">
        <v>4745580</v>
      </c>
      <c r="H5" s="14">
        <v>100</v>
      </c>
      <c r="I5" s="105">
        <f t="shared" si="1"/>
        <v>4745580</v>
      </c>
    </row>
    <row r="6" spans="1:9" ht="25.5" customHeight="1">
      <c r="A6" s="13" t="s">
        <v>158</v>
      </c>
      <c r="B6" s="30">
        <v>35135964.408201672</v>
      </c>
      <c r="C6" s="370">
        <v>5060043</v>
      </c>
      <c r="D6" s="106">
        <f t="shared" si="2"/>
        <v>40196007.408201672</v>
      </c>
      <c r="E6" s="14">
        <v>100</v>
      </c>
      <c r="F6" s="105">
        <f t="shared" si="0"/>
        <v>40196007.408201672</v>
      </c>
      <c r="G6" s="106">
        <v>0</v>
      </c>
      <c r="H6" s="14">
        <v>100</v>
      </c>
      <c r="I6" s="105">
        <f t="shared" si="1"/>
        <v>0</v>
      </c>
    </row>
    <row r="7" spans="1:9" ht="25.5" customHeight="1">
      <c r="A7" s="13" t="s">
        <v>131</v>
      </c>
      <c r="B7" s="30">
        <v>167581559.82745659</v>
      </c>
      <c r="C7" s="370">
        <v>-22525456</v>
      </c>
      <c r="D7" s="106">
        <f t="shared" si="2"/>
        <v>145056103.82745659</v>
      </c>
      <c r="E7" s="14">
        <v>20</v>
      </c>
      <c r="F7" s="105">
        <f t="shared" si="0"/>
        <v>29011220.765491322</v>
      </c>
      <c r="G7" s="106">
        <v>0</v>
      </c>
      <c r="H7" s="14">
        <v>20</v>
      </c>
      <c r="I7" s="105">
        <f t="shared" si="1"/>
        <v>0</v>
      </c>
    </row>
    <row r="8" spans="1:9" ht="25.5" customHeight="1">
      <c r="A8" s="13" t="s">
        <v>145</v>
      </c>
      <c r="B8" s="30">
        <v>75298111</v>
      </c>
      <c r="C8" s="90"/>
      <c r="D8" s="106">
        <f t="shared" si="2"/>
        <v>75298111</v>
      </c>
      <c r="E8" s="14">
        <v>20</v>
      </c>
      <c r="F8" s="105">
        <f t="shared" si="0"/>
        <v>15059622.200000001</v>
      </c>
      <c r="G8" s="106">
        <v>276027</v>
      </c>
      <c r="H8" s="14">
        <v>20</v>
      </c>
      <c r="I8" s="105">
        <f t="shared" si="1"/>
        <v>55205.4</v>
      </c>
    </row>
    <row r="9" spans="1:9" ht="25.5" customHeight="1">
      <c r="A9" s="13" t="s">
        <v>151</v>
      </c>
      <c r="B9" s="30">
        <v>82170376</v>
      </c>
      <c r="C9" s="90"/>
      <c r="D9" s="106">
        <f t="shared" si="2"/>
        <v>82170376</v>
      </c>
      <c r="E9" s="14">
        <v>20</v>
      </c>
      <c r="F9" s="105">
        <f t="shared" si="0"/>
        <v>16434075.200000001</v>
      </c>
      <c r="G9" s="106">
        <v>0</v>
      </c>
      <c r="H9" s="14">
        <v>20</v>
      </c>
      <c r="I9" s="105">
        <f t="shared" si="1"/>
        <v>0</v>
      </c>
    </row>
    <row r="10" spans="1:9" ht="25.5" customHeight="1">
      <c r="A10" s="13" t="s">
        <v>150</v>
      </c>
      <c r="B10" s="30">
        <v>16345374</v>
      </c>
      <c r="C10" s="90"/>
      <c r="D10" s="106">
        <f t="shared" si="2"/>
        <v>16345374</v>
      </c>
      <c r="E10" s="14">
        <v>20</v>
      </c>
      <c r="F10" s="105">
        <f t="shared" si="0"/>
        <v>3269074.8000000003</v>
      </c>
      <c r="G10" s="106">
        <v>0</v>
      </c>
      <c r="H10" s="14">
        <v>20</v>
      </c>
      <c r="I10" s="105">
        <f t="shared" si="1"/>
        <v>0</v>
      </c>
    </row>
    <row r="11" spans="1:9" ht="25.5" customHeight="1">
      <c r="A11" s="83" t="s">
        <v>144</v>
      </c>
      <c r="B11" s="30">
        <v>67675714</v>
      </c>
      <c r="C11" s="90"/>
      <c r="D11" s="106">
        <f t="shared" si="2"/>
        <v>67675714</v>
      </c>
      <c r="E11" s="14">
        <v>20</v>
      </c>
      <c r="F11" s="105">
        <f t="shared" si="0"/>
        <v>13535142.800000001</v>
      </c>
      <c r="G11" s="106">
        <v>0</v>
      </c>
      <c r="H11" s="14">
        <v>20</v>
      </c>
      <c r="I11" s="105">
        <f t="shared" si="1"/>
        <v>0</v>
      </c>
    </row>
    <row r="12" spans="1:9" ht="25.5" customHeight="1">
      <c r="A12" s="83" t="s">
        <v>263</v>
      </c>
      <c r="B12" s="90">
        <v>35266930</v>
      </c>
      <c r="C12" s="90"/>
      <c r="D12" s="106">
        <f t="shared" si="2"/>
        <v>35266930</v>
      </c>
      <c r="E12" s="14">
        <v>20</v>
      </c>
      <c r="F12" s="105">
        <f t="shared" si="0"/>
        <v>7053386</v>
      </c>
      <c r="G12" s="106">
        <v>0</v>
      </c>
      <c r="H12" s="14">
        <v>20</v>
      </c>
      <c r="I12" s="105">
        <f t="shared" si="1"/>
        <v>0</v>
      </c>
    </row>
    <row r="13" spans="1:9" ht="25.5" customHeight="1">
      <c r="A13" s="25" t="s">
        <v>53</v>
      </c>
      <c r="B13" s="31">
        <f>SUM(B4:B12)</f>
        <v>3785103823.5542002</v>
      </c>
      <c r="C13" s="31">
        <f>SUM(C4:C12)</f>
        <v>243823053</v>
      </c>
      <c r="D13" s="31">
        <f>SUM(D4:D12)</f>
        <v>4028926876.5542002</v>
      </c>
      <c r="E13" s="25"/>
      <c r="F13" s="26">
        <f>SUM(F4:F12)</f>
        <v>917058014.47508585</v>
      </c>
      <c r="G13" s="31">
        <f>SUM(G4:G12)</f>
        <v>92887280</v>
      </c>
      <c r="H13" s="25"/>
      <c r="I13" s="26">
        <f>SUM(I4:I12)</f>
        <v>22373920</v>
      </c>
    </row>
    <row r="14" spans="1:9">
      <c r="A14" s="15"/>
      <c r="B14" s="15"/>
      <c r="C14" s="15"/>
      <c r="D14" s="16"/>
      <c r="E14" s="17"/>
      <c r="F14" s="16"/>
    </row>
    <row r="15" spans="1:9">
      <c r="A15" s="18" t="s">
        <v>132</v>
      </c>
      <c r="B15" s="18"/>
      <c r="C15" s="18"/>
    </row>
  </sheetData>
  <mergeCells count="1">
    <mergeCell ref="A1:F1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3"/>
  <sheetViews>
    <sheetView zoomScale="124" zoomScaleNormal="124" workbookViewId="0">
      <selection activeCell="A4" sqref="A4:I4"/>
    </sheetView>
  </sheetViews>
  <sheetFormatPr baseColWidth="10" defaultColWidth="13" defaultRowHeight="12.75"/>
  <cols>
    <col min="1" max="1" width="31.7109375" style="286" customWidth="1"/>
    <col min="2" max="2" width="18.28515625" style="286" hidden="1" customWidth="1"/>
    <col min="3" max="3" width="22.42578125" style="286" hidden="1" customWidth="1"/>
    <col min="4" max="4" width="22" style="286" hidden="1" customWidth="1"/>
    <col min="5" max="5" width="16.85546875" style="286" hidden="1" customWidth="1"/>
    <col min="6" max="6" width="17.42578125" style="286" hidden="1" customWidth="1"/>
    <col min="7" max="7" width="19.140625" style="286" hidden="1" customWidth="1"/>
    <col min="8" max="8" width="20.85546875" style="286" hidden="1" customWidth="1"/>
    <col min="9" max="9" width="21" style="286" customWidth="1"/>
    <col min="10" max="16384" width="13" style="286"/>
  </cols>
  <sheetData>
    <row r="1" spans="1:46">
      <c r="A1" s="416" t="s">
        <v>133</v>
      </c>
      <c r="B1" s="416"/>
      <c r="C1" s="416"/>
      <c r="D1" s="416"/>
      <c r="E1" s="416"/>
      <c r="F1" s="416"/>
      <c r="G1" s="416"/>
      <c r="H1" s="416"/>
      <c r="I1" s="416"/>
      <c r="J1" s="285"/>
      <c r="K1" s="285"/>
      <c r="L1" s="285"/>
      <c r="M1" s="285"/>
      <c r="N1" s="285"/>
      <c r="O1" s="285"/>
      <c r="P1" s="285"/>
      <c r="Q1" s="285"/>
      <c r="R1" s="285"/>
      <c r="S1" s="285"/>
      <c r="T1" s="285"/>
      <c r="U1" s="285"/>
      <c r="V1" s="285"/>
      <c r="W1" s="285"/>
      <c r="X1" s="285"/>
      <c r="Y1" s="285"/>
      <c r="Z1" s="285"/>
      <c r="AA1" s="285"/>
      <c r="AB1" s="285"/>
      <c r="AC1" s="285"/>
      <c r="AD1" s="285"/>
      <c r="AE1" s="285"/>
      <c r="AF1" s="285"/>
      <c r="AG1" s="285"/>
      <c r="AH1" s="285"/>
      <c r="AI1" s="285"/>
      <c r="AJ1" s="285"/>
      <c r="AK1" s="285"/>
      <c r="AL1" s="285"/>
      <c r="AM1" s="285"/>
      <c r="AN1" s="285"/>
      <c r="AO1" s="285"/>
      <c r="AP1" s="285"/>
      <c r="AQ1" s="285"/>
      <c r="AR1" s="285"/>
      <c r="AS1" s="285"/>
      <c r="AT1" s="285"/>
    </row>
    <row r="2" spans="1:46">
      <c r="A2" s="416" t="s">
        <v>327</v>
      </c>
      <c r="B2" s="416"/>
      <c r="C2" s="416"/>
      <c r="D2" s="416"/>
      <c r="E2" s="416"/>
      <c r="F2" s="416"/>
      <c r="G2" s="416"/>
      <c r="H2" s="416"/>
      <c r="I2" s="416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5"/>
      <c r="U2" s="285"/>
      <c r="V2" s="285"/>
      <c r="W2" s="285"/>
      <c r="X2" s="285"/>
      <c r="Y2" s="285"/>
      <c r="Z2" s="285"/>
      <c r="AA2" s="285"/>
      <c r="AB2" s="285"/>
      <c r="AC2" s="285"/>
      <c r="AD2" s="285"/>
      <c r="AE2" s="285"/>
      <c r="AF2" s="285"/>
      <c r="AG2" s="285"/>
      <c r="AH2" s="285"/>
      <c r="AI2" s="285"/>
      <c r="AJ2" s="285"/>
      <c r="AK2" s="285"/>
      <c r="AL2" s="285"/>
      <c r="AM2" s="285"/>
      <c r="AN2" s="285"/>
      <c r="AO2" s="285"/>
      <c r="AP2" s="285"/>
      <c r="AQ2" s="285"/>
      <c r="AR2" s="285"/>
      <c r="AS2" s="285"/>
      <c r="AT2" s="285"/>
    </row>
    <row r="3" spans="1:46">
      <c r="A3" s="416" t="s">
        <v>342</v>
      </c>
      <c r="B3" s="416"/>
      <c r="C3" s="416"/>
      <c r="D3" s="416"/>
      <c r="E3" s="416"/>
      <c r="F3" s="416"/>
      <c r="G3" s="416"/>
      <c r="H3" s="416"/>
      <c r="I3" s="416"/>
      <c r="J3" s="285"/>
      <c r="K3" s="285"/>
      <c r="L3" s="285"/>
      <c r="M3" s="285"/>
      <c r="N3" s="285"/>
      <c r="O3" s="285"/>
      <c r="P3" s="285"/>
      <c r="Q3" s="285"/>
      <c r="R3" s="285"/>
      <c r="S3" s="285"/>
      <c r="T3" s="285"/>
      <c r="U3" s="285"/>
      <c r="V3" s="285"/>
      <c r="W3" s="285"/>
      <c r="X3" s="285"/>
      <c r="Y3" s="285"/>
      <c r="Z3" s="285"/>
      <c r="AA3" s="285"/>
      <c r="AB3" s="285"/>
      <c r="AC3" s="285"/>
      <c r="AD3" s="285"/>
      <c r="AE3" s="285"/>
      <c r="AF3" s="285"/>
      <c r="AG3" s="285"/>
      <c r="AH3" s="285"/>
      <c r="AI3" s="285"/>
      <c r="AJ3" s="285"/>
      <c r="AK3" s="285"/>
      <c r="AL3" s="285"/>
      <c r="AM3" s="285"/>
      <c r="AN3" s="285"/>
      <c r="AO3" s="285"/>
      <c r="AP3" s="285"/>
      <c r="AQ3" s="285"/>
      <c r="AR3" s="285"/>
      <c r="AS3" s="285"/>
      <c r="AT3" s="285"/>
    </row>
    <row r="4" spans="1:46">
      <c r="A4" s="416" t="s">
        <v>328</v>
      </c>
      <c r="B4" s="416"/>
      <c r="C4" s="416"/>
      <c r="D4" s="416"/>
      <c r="E4" s="416"/>
      <c r="F4" s="416"/>
      <c r="G4" s="416"/>
      <c r="H4" s="416"/>
      <c r="I4" s="416"/>
      <c r="J4" s="285"/>
      <c r="K4" s="285"/>
      <c r="L4" s="285"/>
      <c r="M4" s="285"/>
      <c r="N4" s="285"/>
      <c r="O4" s="285"/>
      <c r="P4" s="285"/>
      <c r="Q4" s="285"/>
      <c r="R4" s="285"/>
      <c r="S4" s="285"/>
      <c r="T4" s="285"/>
      <c r="U4" s="285"/>
      <c r="V4" s="285"/>
      <c r="W4" s="285"/>
      <c r="X4" s="285"/>
      <c r="Y4" s="285"/>
      <c r="Z4" s="285"/>
      <c r="AA4" s="285"/>
      <c r="AB4" s="285"/>
      <c r="AC4" s="285"/>
      <c r="AD4" s="285"/>
      <c r="AE4" s="285"/>
      <c r="AF4" s="285"/>
      <c r="AG4" s="285"/>
      <c r="AH4" s="285"/>
      <c r="AI4" s="285"/>
      <c r="AJ4" s="285"/>
      <c r="AK4" s="285"/>
      <c r="AL4" s="285"/>
      <c r="AM4" s="285"/>
      <c r="AN4" s="285"/>
      <c r="AO4" s="285"/>
      <c r="AP4" s="285"/>
      <c r="AQ4" s="285"/>
      <c r="AR4" s="285"/>
      <c r="AS4" s="285"/>
      <c r="AT4" s="285"/>
    </row>
    <row r="5" spans="1:46" ht="13.5" customHeight="1" thickBot="1">
      <c r="A5" s="287"/>
      <c r="B5" s="287"/>
      <c r="C5" s="287"/>
      <c r="D5" s="287"/>
      <c r="E5" s="287"/>
      <c r="F5" s="287"/>
      <c r="G5" s="287"/>
      <c r="H5" s="287"/>
      <c r="I5" s="285"/>
      <c r="J5" s="285"/>
      <c r="K5" s="285"/>
      <c r="L5" s="285"/>
      <c r="M5" s="285"/>
      <c r="N5" s="285"/>
      <c r="O5" s="285"/>
      <c r="P5" s="285"/>
      <c r="Q5" s="285"/>
      <c r="R5" s="285"/>
      <c r="S5" s="285"/>
      <c r="T5" s="285"/>
      <c r="U5" s="285"/>
      <c r="V5" s="285"/>
      <c r="W5" s="285"/>
      <c r="X5" s="285"/>
      <c r="Y5" s="285"/>
      <c r="Z5" s="285"/>
      <c r="AA5" s="285"/>
      <c r="AB5" s="285"/>
      <c r="AC5" s="285"/>
      <c r="AD5" s="285"/>
      <c r="AE5" s="285"/>
      <c r="AF5" s="285"/>
      <c r="AG5" s="285"/>
      <c r="AH5" s="285"/>
      <c r="AI5" s="285"/>
      <c r="AJ5" s="285"/>
      <c r="AK5" s="285"/>
      <c r="AL5" s="285"/>
      <c r="AM5" s="285"/>
      <c r="AN5" s="285"/>
      <c r="AO5" s="285"/>
      <c r="AP5" s="285"/>
      <c r="AQ5" s="285"/>
      <c r="AR5" s="285"/>
      <c r="AS5" s="285"/>
      <c r="AT5" s="285"/>
    </row>
    <row r="6" spans="1:46" ht="17.25" thickTop="1" thickBot="1">
      <c r="A6" s="288" t="s">
        <v>0</v>
      </c>
      <c r="B6" s="289" t="s">
        <v>329</v>
      </c>
      <c r="C6" s="289" t="s">
        <v>330</v>
      </c>
      <c r="D6" s="289" t="s">
        <v>348</v>
      </c>
      <c r="E6" s="289" t="s">
        <v>349</v>
      </c>
      <c r="F6" s="289" t="s">
        <v>350</v>
      </c>
      <c r="G6" s="289" t="s">
        <v>351</v>
      </c>
      <c r="H6" s="289" t="s">
        <v>352</v>
      </c>
      <c r="I6" s="289" t="s">
        <v>53</v>
      </c>
      <c r="J6" s="285"/>
      <c r="K6" s="285"/>
      <c r="L6" s="285"/>
      <c r="M6" s="285"/>
      <c r="N6" s="285"/>
      <c r="O6" s="285"/>
      <c r="P6" s="285"/>
      <c r="Q6" s="285"/>
      <c r="R6" s="285"/>
      <c r="S6" s="285"/>
      <c r="T6" s="285"/>
      <c r="U6" s="285"/>
      <c r="V6" s="285"/>
      <c r="W6" s="285"/>
      <c r="X6" s="285"/>
      <c r="Y6" s="285"/>
      <c r="Z6" s="285"/>
      <c r="AA6" s="285"/>
      <c r="AB6" s="285"/>
      <c r="AC6" s="285"/>
      <c r="AD6" s="285"/>
      <c r="AE6" s="285"/>
      <c r="AF6" s="285"/>
      <c r="AG6" s="285"/>
      <c r="AH6" s="285"/>
      <c r="AI6" s="285"/>
      <c r="AJ6" s="285"/>
      <c r="AK6" s="285"/>
      <c r="AL6" s="285"/>
      <c r="AM6" s="285"/>
      <c r="AN6" s="285"/>
      <c r="AO6" s="285"/>
      <c r="AP6" s="285"/>
      <c r="AQ6" s="285"/>
      <c r="AR6" s="285"/>
      <c r="AS6" s="285"/>
      <c r="AT6" s="285"/>
    </row>
    <row r="7" spans="1:46" ht="16.5" thickTop="1">
      <c r="A7" s="290" t="s">
        <v>1</v>
      </c>
      <c r="B7" s="291"/>
      <c r="C7" s="292"/>
      <c r="D7" s="371"/>
      <c r="E7" s="371"/>
      <c r="F7" s="371"/>
      <c r="G7" s="371"/>
      <c r="H7" s="371"/>
      <c r="I7" s="293">
        <f>+B7+C7-D7-E7-F7-G7-H7</f>
        <v>0</v>
      </c>
      <c r="J7" s="285"/>
      <c r="K7" s="285"/>
      <c r="L7" s="285"/>
      <c r="M7" s="285"/>
      <c r="N7" s="285"/>
      <c r="O7" s="285"/>
      <c r="P7" s="285"/>
      <c r="Q7" s="285"/>
      <c r="R7" s="285"/>
      <c r="S7" s="285"/>
      <c r="T7" s="285"/>
      <c r="U7" s="285"/>
      <c r="V7" s="285"/>
      <c r="W7" s="285"/>
      <c r="X7" s="285"/>
      <c r="Y7" s="285"/>
      <c r="Z7" s="285"/>
      <c r="AA7" s="285"/>
      <c r="AB7" s="285"/>
      <c r="AC7" s="285"/>
      <c r="AD7" s="285"/>
      <c r="AE7" s="285"/>
      <c r="AF7" s="285"/>
      <c r="AG7" s="285"/>
      <c r="AH7" s="285"/>
      <c r="AI7" s="285"/>
      <c r="AJ7" s="285"/>
      <c r="AK7" s="285"/>
      <c r="AL7" s="285"/>
      <c r="AM7" s="285"/>
      <c r="AN7" s="285"/>
      <c r="AO7" s="285"/>
      <c r="AP7" s="285"/>
      <c r="AQ7" s="285"/>
      <c r="AR7" s="285"/>
      <c r="AS7" s="285"/>
      <c r="AT7" s="285"/>
    </row>
    <row r="8" spans="1:46" ht="15.75">
      <c r="A8" s="294" t="s">
        <v>2</v>
      </c>
      <c r="B8" s="372">
        <v>359122</v>
      </c>
      <c r="C8" s="373"/>
      <c r="D8" s="374"/>
      <c r="E8" s="374"/>
      <c r="F8" s="374"/>
      <c r="G8" s="374"/>
      <c r="H8" s="374">
        <v>6709</v>
      </c>
      <c r="I8" s="293">
        <f t="shared" ref="I8:I57" si="0">+B8+C8-D8-E8-F8-G8-H8</f>
        <v>352413</v>
      </c>
      <c r="J8" s="285"/>
      <c r="K8" s="285"/>
      <c r="L8" s="285"/>
      <c r="M8" s="285"/>
      <c r="N8" s="285"/>
      <c r="O8" s="285"/>
      <c r="P8" s="285"/>
      <c r="Q8" s="285"/>
      <c r="R8" s="285"/>
      <c r="S8" s="285"/>
      <c r="T8" s="285"/>
      <c r="U8" s="285"/>
      <c r="V8" s="285"/>
      <c r="W8" s="285"/>
      <c r="X8" s="285"/>
      <c r="Y8" s="285"/>
      <c r="Z8" s="285"/>
      <c r="AA8" s="285"/>
      <c r="AB8" s="285"/>
      <c r="AC8" s="285"/>
      <c r="AD8" s="285"/>
      <c r="AE8" s="285"/>
      <c r="AF8" s="285"/>
      <c r="AG8" s="285"/>
      <c r="AH8" s="285"/>
      <c r="AI8" s="285"/>
      <c r="AJ8" s="285"/>
      <c r="AK8" s="285"/>
      <c r="AL8" s="285"/>
      <c r="AM8" s="285"/>
      <c r="AN8" s="285"/>
      <c r="AO8" s="285"/>
      <c r="AP8" s="285"/>
      <c r="AQ8" s="285"/>
      <c r="AR8" s="285"/>
      <c r="AS8" s="285"/>
      <c r="AT8" s="285"/>
    </row>
    <row r="9" spans="1:46" ht="15.75">
      <c r="A9" s="294" t="s">
        <v>3</v>
      </c>
      <c r="B9" s="372"/>
      <c r="C9" s="373"/>
      <c r="D9" s="374"/>
      <c r="E9" s="374"/>
      <c r="F9" s="374"/>
      <c r="G9" s="374"/>
      <c r="H9" s="374"/>
      <c r="I9" s="293">
        <f t="shared" si="0"/>
        <v>0</v>
      </c>
      <c r="J9" s="285"/>
      <c r="K9" s="285"/>
      <c r="L9" s="285"/>
      <c r="M9" s="285"/>
      <c r="N9" s="285"/>
      <c r="O9" s="285"/>
      <c r="P9" s="285"/>
      <c r="Q9" s="285"/>
      <c r="R9" s="285"/>
      <c r="S9" s="285"/>
      <c r="T9" s="285"/>
      <c r="U9" s="285"/>
      <c r="V9" s="285"/>
      <c r="W9" s="285"/>
      <c r="X9" s="285"/>
      <c r="Y9" s="285"/>
      <c r="Z9" s="285"/>
      <c r="AA9" s="285"/>
      <c r="AB9" s="285"/>
      <c r="AC9" s="285"/>
      <c r="AD9" s="285"/>
      <c r="AE9" s="285"/>
      <c r="AF9" s="285"/>
      <c r="AG9" s="285"/>
      <c r="AH9" s="285"/>
      <c r="AI9" s="285"/>
      <c r="AJ9" s="285"/>
      <c r="AK9" s="285"/>
      <c r="AL9" s="285"/>
      <c r="AM9" s="285"/>
      <c r="AN9" s="285"/>
      <c r="AO9" s="285"/>
      <c r="AP9" s="285"/>
      <c r="AQ9" s="285"/>
      <c r="AR9" s="285"/>
      <c r="AS9" s="285"/>
      <c r="AT9" s="285"/>
    </row>
    <row r="10" spans="1:46" ht="15.75">
      <c r="A10" s="294" t="s">
        <v>4</v>
      </c>
      <c r="B10" s="372">
        <v>2290683</v>
      </c>
      <c r="C10" s="372">
        <v>0</v>
      </c>
      <c r="D10" s="374"/>
      <c r="E10" s="374"/>
      <c r="F10" s="374"/>
      <c r="G10" s="374"/>
      <c r="H10" s="374"/>
      <c r="I10" s="293">
        <f t="shared" si="0"/>
        <v>2290683</v>
      </c>
      <c r="J10" s="285"/>
      <c r="K10" s="285"/>
      <c r="L10" s="285"/>
      <c r="M10" s="285"/>
      <c r="N10" s="285"/>
      <c r="O10" s="285"/>
      <c r="P10" s="285"/>
      <c r="Q10" s="285"/>
      <c r="R10" s="285"/>
      <c r="S10" s="285"/>
      <c r="T10" s="285"/>
      <c r="U10" s="285"/>
      <c r="V10" s="285"/>
      <c r="W10" s="285"/>
      <c r="X10" s="285"/>
      <c r="Y10" s="285"/>
      <c r="Z10" s="285"/>
      <c r="AA10" s="285"/>
      <c r="AB10" s="285"/>
      <c r="AC10" s="285"/>
      <c r="AD10" s="285"/>
      <c r="AE10" s="285"/>
      <c r="AF10" s="285"/>
      <c r="AG10" s="285"/>
      <c r="AH10" s="285"/>
      <c r="AI10" s="285"/>
      <c r="AJ10" s="285"/>
      <c r="AK10" s="285"/>
      <c r="AL10" s="285"/>
      <c r="AM10" s="285"/>
      <c r="AN10" s="285"/>
      <c r="AO10" s="285"/>
      <c r="AP10" s="285"/>
      <c r="AQ10" s="285"/>
      <c r="AR10" s="285"/>
      <c r="AS10" s="285"/>
      <c r="AT10" s="285"/>
    </row>
    <row r="11" spans="1:46" ht="15.75">
      <c r="A11" s="294" t="s">
        <v>5</v>
      </c>
      <c r="B11" s="372">
        <v>157316</v>
      </c>
      <c r="C11" s="372">
        <v>0</v>
      </c>
      <c r="D11" s="374"/>
      <c r="E11" s="374"/>
      <c r="F11" s="374"/>
      <c r="G11" s="374"/>
      <c r="H11" s="374"/>
      <c r="I11" s="293">
        <f t="shared" si="0"/>
        <v>157316</v>
      </c>
      <c r="J11" s="285"/>
      <c r="K11" s="285"/>
      <c r="L11" s="285"/>
      <c r="M11" s="285"/>
      <c r="N11" s="285"/>
      <c r="O11" s="285"/>
      <c r="P11" s="285"/>
      <c r="Q11" s="285"/>
      <c r="R11" s="285"/>
      <c r="S11" s="285"/>
      <c r="T11" s="285"/>
      <c r="U11" s="285"/>
      <c r="V11" s="285"/>
      <c r="W11" s="285"/>
      <c r="X11" s="285"/>
      <c r="Y11" s="285"/>
      <c r="Z11" s="285"/>
      <c r="AA11" s="285"/>
      <c r="AB11" s="285"/>
      <c r="AC11" s="285"/>
      <c r="AD11" s="285"/>
      <c r="AE11" s="285"/>
      <c r="AF11" s="285"/>
      <c r="AG11" s="285"/>
      <c r="AH11" s="285"/>
      <c r="AI11" s="285"/>
      <c r="AJ11" s="285"/>
      <c r="AK11" s="285"/>
      <c r="AL11" s="285"/>
      <c r="AM11" s="285"/>
      <c r="AN11" s="285"/>
      <c r="AO11" s="285"/>
      <c r="AP11" s="285"/>
      <c r="AQ11" s="285"/>
      <c r="AR11" s="285"/>
      <c r="AS11" s="285"/>
      <c r="AT11" s="285"/>
    </row>
    <row r="12" spans="1:46" ht="15.75">
      <c r="A12" s="294" t="s">
        <v>6</v>
      </c>
      <c r="B12" s="372">
        <v>5982261</v>
      </c>
      <c r="C12" s="372">
        <v>0</v>
      </c>
      <c r="D12" s="374"/>
      <c r="E12" s="374"/>
      <c r="F12" s="374"/>
      <c r="G12" s="374">
        <v>5060</v>
      </c>
      <c r="H12" s="374">
        <v>24488</v>
      </c>
      <c r="I12" s="293">
        <f t="shared" si="0"/>
        <v>5952713</v>
      </c>
      <c r="J12" s="285"/>
      <c r="K12" s="285"/>
      <c r="L12" s="285"/>
      <c r="M12" s="285"/>
      <c r="N12" s="285"/>
      <c r="O12" s="285"/>
      <c r="P12" s="285"/>
      <c r="Q12" s="285"/>
      <c r="R12" s="285"/>
      <c r="S12" s="285"/>
      <c r="T12" s="285"/>
      <c r="U12" s="285"/>
      <c r="V12" s="285"/>
      <c r="W12" s="285"/>
      <c r="X12" s="285"/>
      <c r="Y12" s="285"/>
      <c r="Z12" s="285"/>
      <c r="AA12" s="285"/>
      <c r="AB12" s="285"/>
      <c r="AC12" s="285"/>
      <c r="AD12" s="285"/>
      <c r="AE12" s="285"/>
      <c r="AF12" s="285"/>
      <c r="AG12" s="285"/>
      <c r="AH12" s="285"/>
      <c r="AI12" s="285"/>
      <c r="AJ12" s="285"/>
      <c r="AK12" s="285"/>
      <c r="AL12" s="285"/>
      <c r="AM12" s="285"/>
      <c r="AN12" s="285"/>
      <c r="AO12" s="285"/>
      <c r="AP12" s="285"/>
      <c r="AQ12" s="285"/>
      <c r="AR12" s="285"/>
      <c r="AS12" s="285"/>
      <c r="AT12" s="285"/>
    </row>
    <row r="13" spans="1:46" ht="15.75">
      <c r="A13" s="294" t="s">
        <v>7</v>
      </c>
      <c r="B13" s="372">
        <v>178369</v>
      </c>
      <c r="C13" s="372">
        <v>0</v>
      </c>
      <c r="D13" s="374"/>
      <c r="E13" s="374"/>
      <c r="F13" s="374"/>
      <c r="G13" s="374"/>
      <c r="H13" s="374"/>
      <c r="I13" s="293">
        <f t="shared" si="0"/>
        <v>178369</v>
      </c>
      <c r="J13" s="285"/>
      <c r="K13" s="285"/>
      <c r="L13" s="285"/>
      <c r="M13" s="285"/>
      <c r="N13" s="285"/>
      <c r="O13" s="285"/>
      <c r="P13" s="285"/>
      <c r="Q13" s="285"/>
      <c r="R13" s="285"/>
      <c r="S13" s="285"/>
      <c r="T13" s="285"/>
      <c r="U13" s="285"/>
      <c r="V13" s="285"/>
      <c r="W13" s="285"/>
      <c r="X13" s="285"/>
      <c r="Y13" s="285"/>
      <c r="Z13" s="285"/>
      <c r="AA13" s="285"/>
      <c r="AB13" s="285"/>
      <c r="AC13" s="285"/>
      <c r="AD13" s="285"/>
      <c r="AE13" s="285"/>
      <c r="AF13" s="285"/>
      <c r="AG13" s="285"/>
      <c r="AH13" s="285"/>
      <c r="AI13" s="285"/>
      <c r="AJ13" s="285"/>
      <c r="AK13" s="285"/>
      <c r="AL13" s="285"/>
      <c r="AM13" s="285"/>
      <c r="AN13" s="285"/>
      <c r="AO13" s="285"/>
      <c r="AP13" s="285"/>
      <c r="AQ13" s="285"/>
      <c r="AR13" s="285"/>
      <c r="AS13" s="285"/>
      <c r="AT13" s="285"/>
    </row>
    <row r="14" spans="1:46" ht="15.75">
      <c r="A14" s="294" t="s">
        <v>8</v>
      </c>
      <c r="B14" s="372">
        <v>0</v>
      </c>
      <c r="C14" s="372">
        <v>0</v>
      </c>
      <c r="D14" s="374"/>
      <c r="E14" s="374"/>
      <c r="F14" s="374"/>
      <c r="G14" s="374"/>
      <c r="H14" s="374"/>
      <c r="I14" s="293">
        <f t="shared" si="0"/>
        <v>0</v>
      </c>
      <c r="J14" s="285"/>
      <c r="K14" s="285"/>
      <c r="L14" s="285"/>
      <c r="M14" s="285"/>
      <c r="N14" s="285"/>
      <c r="O14" s="285"/>
      <c r="P14" s="285"/>
      <c r="Q14" s="285"/>
      <c r="R14" s="285"/>
      <c r="S14" s="285"/>
      <c r="T14" s="285"/>
      <c r="U14" s="285"/>
      <c r="V14" s="285"/>
      <c r="W14" s="285"/>
      <c r="X14" s="285"/>
      <c r="Y14" s="285"/>
      <c r="Z14" s="285"/>
      <c r="AA14" s="285"/>
      <c r="AB14" s="285"/>
      <c r="AC14" s="285"/>
      <c r="AD14" s="285"/>
      <c r="AE14" s="285"/>
      <c r="AF14" s="285"/>
      <c r="AG14" s="285"/>
      <c r="AH14" s="285"/>
      <c r="AI14" s="285"/>
      <c r="AJ14" s="285"/>
      <c r="AK14" s="285"/>
      <c r="AL14" s="285"/>
      <c r="AM14" s="285"/>
      <c r="AN14" s="285"/>
      <c r="AO14" s="285"/>
      <c r="AP14" s="285"/>
      <c r="AQ14" s="285"/>
      <c r="AR14" s="285"/>
      <c r="AS14" s="285"/>
      <c r="AT14" s="285"/>
    </row>
    <row r="15" spans="1:46" ht="15.75">
      <c r="A15" s="294" t="s">
        <v>9</v>
      </c>
      <c r="B15" s="372">
        <v>0</v>
      </c>
      <c r="C15" s="372">
        <v>0</v>
      </c>
      <c r="D15" s="374"/>
      <c r="E15" s="374">
        <v>2447</v>
      </c>
      <c r="F15" s="374">
        <v>12464</v>
      </c>
      <c r="G15" s="374">
        <v>12464</v>
      </c>
      <c r="H15" s="374">
        <v>12574</v>
      </c>
      <c r="I15" s="293">
        <f t="shared" si="0"/>
        <v>-39949</v>
      </c>
      <c r="J15" s="285"/>
      <c r="K15" s="285"/>
      <c r="L15" s="285"/>
      <c r="M15" s="285"/>
      <c r="N15" s="285"/>
      <c r="O15" s="285"/>
      <c r="P15" s="285"/>
      <c r="Q15" s="285"/>
      <c r="R15" s="285"/>
      <c r="S15" s="285"/>
      <c r="T15" s="285"/>
      <c r="U15" s="285"/>
      <c r="V15" s="285"/>
      <c r="W15" s="285"/>
      <c r="X15" s="285"/>
      <c r="Y15" s="285"/>
      <c r="Z15" s="285"/>
      <c r="AA15" s="285"/>
      <c r="AB15" s="285"/>
      <c r="AC15" s="285"/>
      <c r="AD15" s="285"/>
      <c r="AE15" s="285"/>
      <c r="AF15" s="285"/>
      <c r="AG15" s="285"/>
      <c r="AH15" s="285"/>
      <c r="AI15" s="285"/>
      <c r="AJ15" s="285"/>
      <c r="AK15" s="285"/>
      <c r="AL15" s="285"/>
      <c r="AM15" s="285"/>
      <c r="AN15" s="285"/>
      <c r="AO15" s="285"/>
      <c r="AP15" s="285"/>
      <c r="AQ15" s="285"/>
      <c r="AR15" s="285"/>
      <c r="AS15" s="285"/>
      <c r="AT15" s="285"/>
    </row>
    <row r="16" spans="1:46" ht="15.75">
      <c r="A16" s="294" t="s">
        <v>10</v>
      </c>
      <c r="B16" s="372">
        <v>366732</v>
      </c>
      <c r="C16" s="372">
        <v>0</v>
      </c>
      <c r="D16" s="374"/>
      <c r="E16" s="374"/>
      <c r="F16" s="374"/>
      <c r="G16" s="374"/>
      <c r="H16" s="374"/>
      <c r="I16" s="293">
        <f t="shared" si="0"/>
        <v>366732</v>
      </c>
      <c r="J16" s="285"/>
      <c r="K16" s="285"/>
      <c r="L16" s="285"/>
      <c r="M16" s="285"/>
      <c r="N16" s="285"/>
      <c r="O16" s="285"/>
      <c r="P16" s="285"/>
      <c r="Q16" s="285"/>
      <c r="R16" s="285"/>
      <c r="S16" s="285"/>
      <c r="T16" s="285"/>
      <c r="U16" s="285"/>
      <c r="V16" s="285"/>
      <c r="W16" s="285"/>
      <c r="X16" s="285"/>
      <c r="Y16" s="285"/>
      <c r="Z16" s="285"/>
      <c r="AA16" s="285"/>
      <c r="AB16" s="285"/>
      <c r="AC16" s="285"/>
      <c r="AD16" s="285"/>
      <c r="AE16" s="285"/>
      <c r="AF16" s="285"/>
      <c r="AG16" s="285"/>
      <c r="AH16" s="285"/>
      <c r="AI16" s="285"/>
      <c r="AJ16" s="285"/>
      <c r="AK16" s="285"/>
      <c r="AL16" s="285"/>
      <c r="AM16" s="285"/>
      <c r="AN16" s="285"/>
      <c r="AO16" s="285"/>
      <c r="AP16" s="285"/>
      <c r="AQ16" s="285"/>
      <c r="AR16" s="285"/>
      <c r="AS16" s="285"/>
      <c r="AT16" s="285"/>
    </row>
    <row r="17" spans="1:46" ht="15.75">
      <c r="A17" s="294" t="s">
        <v>11</v>
      </c>
      <c r="B17" s="372">
        <v>0</v>
      </c>
      <c r="C17" s="372">
        <v>0</v>
      </c>
      <c r="D17" s="374"/>
      <c r="E17" s="374"/>
      <c r="F17" s="374"/>
      <c r="G17" s="374"/>
      <c r="H17" s="374"/>
      <c r="I17" s="293">
        <f t="shared" si="0"/>
        <v>0</v>
      </c>
      <c r="J17" s="285"/>
      <c r="K17" s="285"/>
      <c r="L17" s="285"/>
      <c r="M17" s="285"/>
      <c r="N17" s="285"/>
      <c r="O17" s="285"/>
      <c r="P17" s="285"/>
      <c r="Q17" s="285"/>
      <c r="R17" s="285"/>
      <c r="S17" s="285"/>
      <c r="T17" s="285"/>
      <c r="U17" s="285"/>
      <c r="V17" s="285"/>
      <c r="W17" s="285"/>
      <c r="X17" s="285"/>
      <c r="Y17" s="285"/>
      <c r="Z17" s="285"/>
      <c r="AA17" s="285"/>
      <c r="AB17" s="285"/>
      <c r="AC17" s="285"/>
      <c r="AD17" s="285"/>
      <c r="AE17" s="285"/>
      <c r="AF17" s="285"/>
      <c r="AG17" s="285"/>
      <c r="AH17" s="285"/>
      <c r="AI17" s="285"/>
      <c r="AJ17" s="285"/>
      <c r="AK17" s="285"/>
      <c r="AL17" s="285"/>
      <c r="AM17" s="285"/>
      <c r="AN17" s="285"/>
      <c r="AO17" s="285"/>
      <c r="AP17" s="285"/>
      <c r="AQ17" s="285"/>
      <c r="AR17" s="285"/>
      <c r="AS17" s="285"/>
      <c r="AT17" s="285"/>
    </row>
    <row r="18" spans="1:46" ht="15.75">
      <c r="A18" s="294" t="s">
        <v>12</v>
      </c>
      <c r="B18" s="372">
        <v>0</v>
      </c>
      <c r="C18" s="372">
        <v>0</v>
      </c>
      <c r="D18" s="374"/>
      <c r="E18" s="374"/>
      <c r="F18" s="374"/>
      <c r="G18" s="374">
        <v>4645</v>
      </c>
      <c r="H18" s="374"/>
      <c r="I18" s="293">
        <f t="shared" si="0"/>
        <v>-4645</v>
      </c>
      <c r="J18" s="285"/>
      <c r="K18" s="285"/>
      <c r="L18" s="285"/>
      <c r="M18" s="285"/>
      <c r="N18" s="285"/>
      <c r="O18" s="285"/>
      <c r="P18" s="285"/>
      <c r="Q18" s="285"/>
      <c r="R18" s="285"/>
      <c r="S18" s="285"/>
      <c r="T18" s="285"/>
      <c r="U18" s="285"/>
      <c r="V18" s="285"/>
      <c r="W18" s="285"/>
      <c r="X18" s="285"/>
      <c r="Y18" s="285"/>
      <c r="Z18" s="285"/>
      <c r="AA18" s="285"/>
      <c r="AB18" s="285"/>
      <c r="AC18" s="285"/>
      <c r="AD18" s="285"/>
      <c r="AE18" s="285"/>
      <c r="AF18" s="285"/>
      <c r="AG18" s="285"/>
      <c r="AH18" s="285"/>
      <c r="AI18" s="285"/>
      <c r="AJ18" s="285"/>
      <c r="AK18" s="285"/>
      <c r="AL18" s="285"/>
      <c r="AM18" s="285"/>
      <c r="AN18" s="285"/>
      <c r="AO18" s="285"/>
      <c r="AP18" s="285"/>
      <c r="AQ18" s="285"/>
      <c r="AR18" s="285"/>
      <c r="AS18" s="285"/>
      <c r="AT18" s="285"/>
    </row>
    <row r="19" spans="1:46" ht="15.75">
      <c r="A19" s="294" t="s">
        <v>13</v>
      </c>
      <c r="B19" s="372">
        <v>0</v>
      </c>
      <c r="C19" s="372">
        <v>0</v>
      </c>
      <c r="D19" s="374"/>
      <c r="E19" s="374"/>
      <c r="F19" s="374"/>
      <c r="G19" s="374"/>
      <c r="H19" s="374"/>
      <c r="I19" s="293">
        <f t="shared" si="0"/>
        <v>0</v>
      </c>
      <c r="J19" s="285"/>
      <c r="K19" s="285"/>
      <c r="L19" s="285"/>
      <c r="M19" s="285"/>
      <c r="N19" s="285"/>
      <c r="O19" s="285"/>
      <c r="P19" s="285"/>
      <c r="Q19" s="285"/>
      <c r="R19" s="285"/>
      <c r="S19" s="285"/>
      <c r="T19" s="285"/>
      <c r="U19" s="285"/>
      <c r="V19" s="285"/>
      <c r="W19" s="285"/>
      <c r="X19" s="285"/>
      <c r="Y19" s="285"/>
      <c r="Z19" s="285"/>
      <c r="AA19" s="285"/>
      <c r="AB19" s="285"/>
      <c r="AC19" s="285"/>
      <c r="AD19" s="285"/>
      <c r="AE19" s="285"/>
      <c r="AF19" s="285"/>
      <c r="AG19" s="285"/>
      <c r="AH19" s="285"/>
      <c r="AI19" s="285"/>
      <c r="AJ19" s="285"/>
      <c r="AK19" s="285"/>
      <c r="AL19" s="285"/>
      <c r="AM19" s="285"/>
      <c r="AN19" s="285"/>
      <c r="AO19" s="285"/>
      <c r="AP19" s="285"/>
      <c r="AQ19" s="285"/>
      <c r="AR19" s="285"/>
      <c r="AS19" s="285"/>
      <c r="AT19" s="285"/>
    </row>
    <row r="20" spans="1:46" ht="15.75">
      <c r="A20" s="294" t="s">
        <v>14</v>
      </c>
      <c r="B20" s="372">
        <v>0</v>
      </c>
      <c r="C20" s="372">
        <v>0</v>
      </c>
      <c r="D20" s="374"/>
      <c r="E20" s="374"/>
      <c r="F20" s="374"/>
      <c r="G20" s="374"/>
      <c r="H20" s="374"/>
      <c r="I20" s="293">
        <f t="shared" si="0"/>
        <v>0</v>
      </c>
      <c r="J20" s="285"/>
      <c r="K20" s="285"/>
      <c r="L20" s="285"/>
      <c r="M20" s="285"/>
      <c r="N20" s="285"/>
      <c r="O20" s="285"/>
      <c r="P20" s="285"/>
      <c r="Q20" s="285"/>
      <c r="R20" s="285"/>
      <c r="S20" s="285"/>
      <c r="T20" s="285"/>
      <c r="U20" s="285"/>
      <c r="V20" s="285"/>
      <c r="W20" s="285"/>
      <c r="X20" s="285"/>
      <c r="Y20" s="285"/>
      <c r="Z20" s="285"/>
      <c r="AA20" s="285"/>
      <c r="AB20" s="285"/>
      <c r="AC20" s="285"/>
      <c r="AD20" s="285"/>
      <c r="AE20" s="285"/>
      <c r="AF20" s="285"/>
      <c r="AG20" s="285"/>
      <c r="AH20" s="285"/>
      <c r="AI20" s="285"/>
      <c r="AJ20" s="285"/>
      <c r="AK20" s="285"/>
      <c r="AL20" s="285"/>
      <c r="AM20" s="285"/>
      <c r="AN20" s="285"/>
      <c r="AO20" s="285"/>
      <c r="AP20" s="285"/>
      <c r="AQ20" s="285"/>
      <c r="AR20" s="285"/>
      <c r="AS20" s="285"/>
      <c r="AT20" s="285"/>
    </row>
    <row r="21" spans="1:46" ht="15.75">
      <c r="A21" s="294" t="s">
        <v>15</v>
      </c>
      <c r="B21" s="372">
        <v>0</v>
      </c>
      <c r="C21" s="372">
        <v>0</v>
      </c>
      <c r="D21" s="374"/>
      <c r="E21" s="374"/>
      <c r="F21" s="374"/>
      <c r="G21" s="374"/>
      <c r="H21" s="374"/>
      <c r="I21" s="293">
        <f t="shared" si="0"/>
        <v>0</v>
      </c>
      <c r="J21" s="285"/>
      <c r="K21" s="285"/>
      <c r="L21" s="285"/>
      <c r="M21" s="285"/>
      <c r="N21" s="285"/>
      <c r="O21" s="285"/>
      <c r="P21" s="285"/>
      <c r="Q21" s="285"/>
      <c r="R21" s="285"/>
      <c r="S21" s="285"/>
      <c r="T21" s="285"/>
      <c r="U21" s="285"/>
      <c r="V21" s="285"/>
      <c r="W21" s="285"/>
      <c r="X21" s="285"/>
      <c r="Y21" s="285"/>
      <c r="Z21" s="285"/>
      <c r="AA21" s="285"/>
      <c r="AB21" s="285"/>
      <c r="AC21" s="285"/>
      <c r="AD21" s="285"/>
      <c r="AE21" s="285"/>
      <c r="AF21" s="285"/>
      <c r="AG21" s="285"/>
      <c r="AH21" s="285"/>
      <c r="AI21" s="285"/>
      <c r="AJ21" s="285"/>
      <c r="AK21" s="285"/>
      <c r="AL21" s="285"/>
      <c r="AM21" s="285"/>
      <c r="AN21" s="285"/>
      <c r="AO21" s="285"/>
      <c r="AP21" s="285"/>
      <c r="AQ21" s="285"/>
      <c r="AR21" s="285"/>
      <c r="AS21" s="285"/>
      <c r="AT21" s="285"/>
    </row>
    <row r="22" spans="1:46" ht="15.75">
      <c r="A22" s="294" t="s">
        <v>16</v>
      </c>
      <c r="B22" s="372">
        <v>213547</v>
      </c>
      <c r="C22" s="372">
        <v>0</v>
      </c>
      <c r="D22" s="374"/>
      <c r="E22" s="374"/>
      <c r="F22" s="374"/>
      <c r="G22" s="374"/>
      <c r="H22" s="374"/>
      <c r="I22" s="293">
        <f t="shared" si="0"/>
        <v>213547</v>
      </c>
      <c r="J22" s="285"/>
      <c r="K22" s="285"/>
      <c r="L22" s="285"/>
      <c r="M22" s="285"/>
      <c r="N22" s="285"/>
      <c r="O22" s="285"/>
      <c r="P22" s="285"/>
      <c r="Q22" s="285"/>
      <c r="R22" s="285"/>
      <c r="S22" s="285"/>
      <c r="T22" s="285"/>
      <c r="U22" s="285"/>
      <c r="V22" s="285"/>
      <c r="W22" s="285"/>
      <c r="X22" s="285"/>
      <c r="Y22" s="285"/>
      <c r="Z22" s="285"/>
      <c r="AA22" s="285"/>
      <c r="AB22" s="285"/>
      <c r="AC22" s="285"/>
      <c r="AD22" s="285"/>
      <c r="AE22" s="285"/>
      <c r="AF22" s="285"/>
      <c r="AG22" s="285"/>
      <c r="AH22" s="285"/>
      <c r="AI22" s="285"/>
      <c r="AJ22" s="285"/>
      <c r="AK22" s="285"/>
      <c r="AL22" s="285"/>
      <c r="AM22" s="285"/>
      <c r="AN22" s="285"/>
      <c r="AO22" s="285"/>
      <c r="AP22" s="285"/>
      <c r="AQ22" s="285"/>
      <c r="AR22" s="285"/>
      <c r="AS22" s="285"/>
      <c r="AT22" s="285"/>
    </row>
    <row r="23" spans="1:46" ht="15.75">
      <c r="A23" s="294" t="s">
        <v>17</v>
      </c>
      <c r="B23" s="372">
        <v>3288024</v>
      </c>
      <c r="C23" s="372">
        <v>0</v>
      </c>
      <c r="D23" s="374"/>
      <c r="E23" s="374"/>
      <c r="F23" s="374"/>
      <c r="G23" s="374">
        <v>2027</v>
      </c>
      <c r="H23" s="374">
        <v>2401</v>
      </c>
      <c r="I23" s="293">
        <f t="shared" si="0"/>
        <v>3283596</v>
      </c>
      <c r="J23" s="285"/>
      <c r="K23" s="285"/>
      <c r="L23" s="285"/>
      <c r="M23" s="285"/>
      <c r="N23" s="285"/>
      <c r="O23" s="285"/>
      <c r="P23" s="285"/>
      <c r="Q23" s="285"/>
      <c r="R23" s="285"/>
      <c r="S23" s="285"/>
      <c r="T23" s="285"/>
      <c r="U23" s="285"/>
      <c r="V23" s="285"/>
      <c r="W23" s="285"/>
      <c r="X23" s="285"/>
      <c r="Y23" s="285"/>
      <c r="Z23" s="285"/>
      <c r="AA23" s="285"/>
      <c r="AB23" s="285"/>
      <c r="AC23" s="285"/>
      <c r="AD23" s="285"/>
      <c r="AE23" s="285"/>
      <c r="AF23" s="285"/>
      <c r="AG23" s="285"/>
      <c r="AH23" s="285"/>
      <c r="AI23" s="285"/>
      <c r="AJ23" s="285"/>
      <c r="AK23" s="285"/>
      <c r="AL23" s="285"/>
      <c r="AM23" s="285"/>
      <c r="AN23" s="285"/>
      <c r="AO23" s="285"/>
      <c r="AP23" s="285"/>
      <c r="AQ23" s="285"/>
      <c r="AR23" s="285"/>
      <c r="AS23" s="285"/>
      <c r="AT23" s="285"/>
    </row>
    <row r="24" spans="1:46" ht="15.75">
      <c r="A24" s="294" t="s">
        <v>18</v>
      </c>
      <c r="B24" s="372">
        <v>0</v>
      </c>
      <c r="C24" s="372">
        <v>0</v>
      </c>
      <c r="D24" s="374"/>
      <c r="E24" s="374"/>
      <c r="F24" s="374"/>
      <c r="G24" s="374"/>
      <c r="H24" s="374"/>
      <c r="I24" s="293">
        <f t="shared" si="0"/>
        <v>0</v>
      </c>
      <c r="J24" s="285"/>
      <c r="K24" s="285"/>
      <c r="L24" s="285"/>
      <c r="M24" s="285"/>
      <c r="N24" s="285"/>
      <c r="O24" s="285"/>
      <c r="P24" s="285"/>
      <c r="Q24" s="285"/>
      <c r="R24" s="285"/>
      <c r="S24" s="285"/>
      <c r="T24" s="285"/>
      <c r="U24" s="285"/>
      <c r="V24" s="285"/>
      <c r="W24" s="285"/>
      <c r="X24" s="285"/>
      <c r="Y24" s="285"/>
      <c r="Z24" s="285"/>
      <c r="AA24" s="285"/>
      <c r="AB24" s="285"/>
      <c r="AC24" s="285"/>
      <c r="AD24" s="285"/>
      <c r="AE24" s="285"/>
      <c r="AF24" s="285"/>
      <c r="AG24" s="285"/>
      <c r="AH24" s="285"/>
      <c r="AI24" s="285"/>
      <c r="AJ24" s="285"/>
      <c r="AK24" s="285"/>
      <c r="AL24" s="285"/>
      <c r="AM24" s="285"/>
      <c r="AN24" s="285"/>
      <c r="AO24" s="285"/>
      <c r="AP24" s="285"/>
      <c r="AQ24" s="285"/>
      <c r="AR24" s="285"/>
      <c r="AS24" s="285"/>
      <c r="AT24" s="285"/>
    </row>
    <row r="25" spans="1:46" ht="15.75">
      <c r="A25" s="294" t="s">
        <v>19</v>
      </c>
      <c r="B25" s="372">
        <v>0</v>
      </c>
      <c r="C25" s="372">
        <v>0</v>
      </c>
      <c r="D25" s="374"/>
      <c r="E25" s="374"/>
      <c r="F25" s="374"/>
      <c r="G25" s="374"/>
      <c r="H25" s="374"/>
      <c r="I25" s="293">
        <f t="shared" si="0"/>
        <v>0</v>
      </c>
      <c r="J25" s="285"/>
      <c r="K25" s="285"/>
      <c r="L25" s="285"/>
      <c r="M25" s="285"/>
      <c r="N25" s="285"/>
      <c r="O25" s="285"/>
      <c r="P25" s="285"/>
      <c r="Q25" s="285"/>
      <c r="R25" s="285"/>
      <c r="S25" s="285"/>
      <c r="T25" s="285"/>
      <c r="U25" s="285"/>
      <c r="V25" s="285"/>
      <c r="W25" s="285"/>
      <c r="X25" s="285"/>
      <c r="Y25" s="285"/>
      <c r="Z25" s="285"/>
      <c r="AA25" s="285"/>
      <c r="AB25" s="285"/>
      <c r="AC25" s="285"/>
      <c r="AD25" s="285"/>
      <c r="AE25" s="285"/>
      <c r="AF25" s="285"/>
      <c r="AG25" s="285"/>
      <c r="AH25" s="285"/>
      <c r="AI25" s="285"/>
      <c r="AJ25" s="285"/>
      <c r="AK25" s="285"/>
      <c r="AL25" s="285"/>
      <c r="AM25" s="285"/>
      <c r="AN25" s="285"/>
      <c r="AO25" s="285"/>
      <c r="AP25" s="285"/>
      <c r="AQ25" s="285"/>
      <c r="AR25" s="285"/>
      <c r="AS25" s="285"/>
      <c r="AT25" s="285"/>
    </row>
    <row r="26" spans="1:46" ht="15.75">
      <c r="A26" s="294" t="s">
        <v>20</v>
      </c>
      <c r="B26" s="372">
        <v>0</v>
      </c>
      <c r="C26" s="372">
        <v>0</v>
      </c>
      <c r="D26" s="374"/>
      <c r="E26" s="374"/>
      <c r="F26" s="374"/>
      <c r="G26" s="374"/>
      <c r="H26" s="374"/>
      <c r="I26" s="293">
        <f t="shared" si="0"/>
        <v>0</v>
      </c>
      <c r="J26" s="285"/>
      <c r="K26" s="285"/>
      <c r="L26" s="285"/>
      <c r="M26" s="285"/>
      <c r="N26" s="285"/>
      <c r="O26" s="285"/>
      <c r="P26" s="285"/>
      <c r="Q26" s="285"/>
      <c r="R26" s="285"/>
      <c r="S26" s="285"/>
      <c r="T26" s="285"/>
      <c r="U26" s="285"/>
      <c r="V26" s="285"/>
      <c r="W26" s="285"/>
      <c r="X26" s="285"/>
      <c r="Y26" s="285"/>
      <c r="Z26" s="285"/>
      <c r="AA26" s="285"/>
      <c r="AB26" s="285"/>
      <c r="AC26" s="285"/>
      <c r="AD26" s="285"/>
      <c r="AE26" s="285"/>
      <c r="AF26" s="285"/>
      <c r="AG26" s="285"/>
      <c r="AH26" s="285"/>
      <c r="AI26" s="285"/>
      <c r="AJ26" s="285"/>
      <c r="AK26" s="285"/>
      <c r="AL26" s="285"/>
      <c r="AM26" s="285"/>
      <c r="AN26" s="285"/>
      <c r="AO26" s="285"/>
      <c r="AP26" s="285"/>
      <c r="AQ26" s="285"/>
      <c r="AR26" s="285"/>
      <c r="AS26" s="285"/>
      <c r="AT26" s="285"/>
    </row>
    <row r="27" spans="1:46" ht="15.75">
      <c r="A27" s="294" t="s">
        <v>21</v>
      </c>
      <c r="B27" s="372">
        <v>0</v>
      </c>
      <c r="C27" s="372">
        <v>0</v>
      </c>
      <c r="D27" s="374"/>
      <c r="E27" s="374"/>
      <c r="F27" s="374"/>
      <c r="G27" s="374"/>
      <c r="H27" s="374"/>
      <c r="I27" s="293">
        <f t="shared" si="0"/>
        <v>0</v>
      </c>
      <c r="J27" s="285"/>
      <c r="K27" s="285"/>
      <c r="L27" s="285"/>
      <c r="M27" s="285"/>
      <c r="N27" s="285"/>
      <c r="O27" s="285"/>
      <c r="P27" s="285"/>
      <c r="Q27" s="285"/>
      <c r="R27" s="285"/>
      <c r="S27" s="285"/>
      <c r="T27" s="285"/>
      <c r="U27" s="285"/>
      <c r="V27" s="285"/>
      <c r="W27" s="285"/>
      <c r="X27" s="285"/>
      <c r="Y27" s="285"/>
      <c r="Z27" s="285"/>
      <c r="AA27" s="285"/>
      <c r="AB27" s="285"/>
      <c r="AC27" s="285"/>
      <c r="AD27" s="285"/>
      <c r="AE27" s="285"/>
      <c r="AF27" s="285"/>
      <c r="AG27" s="285"/>
      <c r="AH27" s="285"/>
      <c r="AI27" s="285"/>
      <c r="AJ27" s="285"/>
      <c r="AK27" s="285"/>
      <c r="AL27" s="285"/>
      <c r="AM27" s="285"/>
      <c r="AN27" s="285"/>
      <c r="AO27" s="285"/>
      <c r="AP27" s="285"/>
      <c r="AQ27" s="285"/>
      <c r="AR27" s="285"/>
      <c r="AS27" s="285"/>
      <c r="AT27" s="285"/>
    </row>
    <row r="28" spans="1:46" ht="15.75">
      <c r="A28" s="294" t="s">
        <v>22</v>
      </c>
      <c r="B28" s="372">
        <v>0</v>
      </c>
      <c r="C28" s="372">
        <v>0</v>
      </c>
      <c r="D28" s="374"/>
      <c r="E28" s="374"/>
      <c r="F28" s="374"/>
      <c r="G28" s="374"/>
      <c r="H28" s="374"/>
      <c r="I28" s="293">
        <f t="shared" si="0"/>
        <v>0</v>
      </c>
      <c r="J28" s="285"/>
      <c r="K28" s="285"/>
      <c r="L28" s="285"/>
      <c r="M28" s="285"/>
      <c r="N28" s="285"/>
      <c r="O28" s="285"/>
      <c r="P28" s="285"/>
      <c r="Q28" s="285"/>
      <c r="R28" s="285"/>
      <c r="S28" s="285"/>
      <c r="T28" s="285"/>
      <c r="U28" s="285"/>
      <c r="V28" s="285"/>
      <c r="W28" s="285"/>
      <c r="X28" s="285"/>
      <c r="Y28" s="285"/>
      <c r="Z28" s="285"/>
      <c r="AA28" s="285"/>
      <c r="AB28" s="285"/>
      <c r="AC28" s="285"/>
      <c r="AD28" s="285"/>
      <c r="AE28" s="285"/>
      <c r="AF28" s="285"/>
      <c r="AG28" s="285"/>
      <c r="AH28" s="285"/>
      <c r="AI28" s="285"/>
      <c r="AJ28" s="285"/>
      <c r="AK28" s="285"/>
      <c r="AL28" s="285"/>
      <c r="AM28" s="285"/>
      <c r="AN28" s="285"/>
      <c r="AO28" s="285"/>
      <c r="AP28" s="285"/>
      <c r="AQ28" s="285"/>
      <c r="AR28" s="285"/>
      <c r="AS28" s="285"/>
      <c r="AT28" s="285"/>
    </row>
    <row r="29" spans="1:46" ht="15.75">
      <c r="A29" s="294" t="s">
        <v>23</v>
      </c>
      <c r="B29" s="372">
        <v>0</v>
      </c>
      <c r="C29" s="372">
        <v>0</v>
      </c>
      <c r="D29" s="374"/>
      <c r="E29" s="374"/>
      <c r="F29" s="374"/>
      <c r="G29" s="374"/>
      <c r="H29" s="374"/>
      <c r="I29" s="293">
        <f t="shared" si="0"/>
        <v>0</v>
      </c>
      <c r="J29" s="285"/>
      <c r="K29" s="285"/>
      <c r="L29" s="285"/>
      <c r="M29" s="285"/>
      <c r="N29" s="285"/>
      <c r="O29" s="285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85"/>
      <c r="AB29" s="285"/>
      <c r="AC29" s="285"/>
      <c r="AD29" s="285"/>
      <c r="AE29" s="285"/>
      <c r="AF29" s="285"/>
      <c r="AG29" s="285"/>
      <c r="AH29" s="285"/>
      <c r="AI29" s="285"/>
      <c r="AJ29" s="285"/>
      <c r="AK29" s="285"/>
      <c r="AL29" s="285"/>
      <c r="AM29" s="285"/>
      <c r="AN29" s="285"/>
      <c r="AO29" s="285"/>
      <c r="AP29" s="285"/>
      <c r="AQ29" s="285"/>
      <c r="AR29" s="285"/>
      <c r="AS29" s="285"/>
      <c r="AT29" s="285"/>
    </row>
    <row r="30" spans="1:46" ht="15.75">
      <c r="A30" s="294" t="s">
        <v>24</v>
      </c>
      <c r="B30" s="372">
        <v>0</v>
      </c>
      <c r="C30" s="372">
        <v>0</v>
      </c>
      <c r="D30" s="374"/>
      <c r="E30" s="374"/>
      <c r="F30" s="374"/>
      <c r="G30" s="374"/>
      <c r="H30" s="374"/>
      <c r="I30" s="293">
        <f t="shared" si="0"/>
        <v>0</v>
      </c>
      <c r="J30" s="285"/>
      <c r="K30" s="285"/>
      <c r="L30" s="285"/>
      <c r="M30" s="285"/>
      <c r="N30" s="285"/>
      <c r="O30" s="285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85"/>
      <c r="AB30" s="285"/>
      <c r="AC30" s="285"/>
      <c r="AD30" s="285"/>
      <c r="AE30" s="285"/>
      <c r="AF30" s="285"/>
      <c r="AG30" s="285"/>
      <c r="AH30" s="285"/>
      <c r="AI30" s="285"/>
      <c r="AJ30" s="285"/>
      <c r="AK30" s="285"/>
      <c r="AL30" s="285"/>
      <c r="AM30" s="285"/>
      <c r="AN30" s="285"/>
      <c r="AO30" s="285"/>
      <c r="AP30" s="285"/>
      <c r="AQ30" s="285"/>
      <c r="AR30" s="285"/>
      <c r="AS30" s="285"/>
      <c r="AT30" s="285"/>
    </row>
    <row r="31" spans="1:46" ht="16.5">
      <c r="A31" s="294" t="s">
        <v>25</v>
      </c>
      <c r="B31" s="372">
        <v>0</v>
      </c>
      <c r="C31" s="372">
        <v>41930</v>
      </c>
      <c r="D31" s="375">
        <v>4953</v>
      </c>
      <c r="E31" s="375">
        <v>15800</v>
      </c>
      <c r="F31" s="375">
        <v>29983</v>
      </c>
      <c r="G31" s="375">
        <v>29757</v>
      </c>
      <c r="H31" s="375">
        <v>301424</v>
      </c>
      <c r="I31" s="293">
        <f t="shared" si="0"/>
        <v>-339987</v>
      </c>
      <c r="J31" s="285"/>
      <c r="K31" s="285"/>
      <c r="L31" s="285"/>
      <c r="M31" s="285"/>
      <c r="N31" s="285"/>
      <c r="O31" s="285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85"/>
      <c r="AB31" s="285"/>
      <c r="AC31" s="285"/>
      <c r="AD31" s="285"/>
      <c r="AE31" s="285"/>
      <c r="AF31" s="285"/>
      <c r="AG31" s="285"/>
      <c r="AH31" s="285"/>
      <c r="AI31" s="285"/>
      <c r="AJ31" s="285"/>
      <c r="AK31" s="285"/>
      <c r="AL31" s="285"/>
      <c r="AM31" s="285"/>
      <c r="AN31" s="285"/>
      <c r="AO31" s="285"/>
      <c r="AP31" s="285"/>
      <c r="AQ31" s="285"/>
      <c r="AR31" s="285"/>
      <c r="AS31" s="285"/>
      <c r="AT31" s="285"/>
    </row>
    <row r="32" spans="1:46" ht="15.75">
      <c r="A32" s="294" t="s">
        <v>26</v>
      </c>
      <c r="B32" s="372">
        <v>89268</v>
      </c>
      <c r="C32" s="372">
        <v>0</v>
      </c>
      <c r="D32" s="374"/>
      <c r="E32" s="374"/>
      <c r="F32" s="374"/>
      <c r="G32" s="374"/>
      <c r="H32" s="374"/>
      <c r="I32" s="293">
        <f t="shared" si="0"/>
        <v>89268</v>
      </c>
      <c r="J32" s="285"/>
      <c r="K32" s="285"/>
      <c r="L32" s="285"/>
      <c r="M32" s="285"/>
      <c r="N32" s="285"/>
      <c r="O32" s="285"/>
      <c r="P32" s="285"/>
      <c r="Q32" s="285"/>
      <c r="R32" s="285"/>
      <c r="S32" s="285"/>
      <c r="T32" s="285"/>
      <c r="U32" s="285"/>
      <c r="V32" s="285"/>
      <c r="W32" s="285"/>
      <c r="X32" s="285"/>
      <c r="Y32" s="285"/>
      <c r="Z32" s="285"/>
      <c r="AA32" s="285"/>
      <c r="AB32" s="285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5"/>
      <c r="AN32" s="285"/>
      <c r="AO32" s="285"/>
      <c r="AP32" s="285"/>
      <c r="AQ32" s="285"/>
      <c r="AR32" s="285"/>
      <c r="AS32" s="285"/>
      <c r="AT32" s="285"/>
    </row>
    <row r="33" spans="1:46" ht="15.75">
      <c r="A33" s="294" t="s">
        <v>27</v>
      </c>
      <c r="B33" s="372">
        <v>0</v>
      </c>
      <c r="C33" s="372">
        <v>0</v>
      </c>
      <c r="D33" s="374"/>
      <c r="E33" s="374"/>
      <c r="F33" s="374"/>
      <c r="G33" s="374"/>
      <c r="H33" s="374"/>
      <c r="I33" s="293">
        <f t="shared" si="0"/>
        <v>0</v>
      </c>
      <c r="J33" s="285"/>
      <c r="K33" s="285"/>
      <c r="L33" s="285"/>
      <c r="M33" s="285"/>
      <c r="N33" s="285"/>
      <c r="O33" s="285"/>
      <c r="P33" s="285"/>
      <c r="Q33" s="285"/>
      <c r="R33" s="285"/>
      <c r="S33" s="285"/>
      <c r="T33" s="285"/>
      <c r="U33" s="285"/>
      <c r="V33" s="285"/>
      <c r="W33" s="285"/>
      <c r="X33" s="285"/>
      <c r="Y33" s="285"/>
      <c r="Z33" s="285"/>
      <c r="AA33" s="285"/>
      <c r="AB33" s="285"/>
      <c r="AC33" s="285"/>
      <c r="AD33" s="285"/>
      <c r="AE33" s="285"/>
      <c r="AF33" s="285"/>
      <c r="AG33" s="285"/>
      <c r="AH33" s="285"/>
      <c r="AI33" s="285"/>
      <c r="AJ33" s="285"/>
      <c r="AK33" s="285"/>
      <c r="AL33" s="285"/>
      <c r="AM33" s="285"/>
      <c r="AN33" s="285"/>
      <c r="AO33" s="285"/>
      <c r="AP33" s="285"/>
      <c r="AQ33" s="285"/>
      <c r="AR33" s="285"/>
      <c r="AS33" s="285"/>
      <c r="AT33" s="285"/>
    </row>
    <row r="34" spans="1:46" ht="15.75">
      <c r="A34" s="294" t="s">
        <v>28</v>
      </c>
      <c r="B34" s="372">
        <v>104618</v>
      </c>
      <c r="C34" s="372">
        <v>0</v>
      </c>
      <c r="D34" s="374"/>
      <c r="E34" s="374"/>
      <c r="F34" s="374"/>
      <c r="G34" s="374"/>
      <c r="H34" s="374"/>
      <c r="I34" s="293">
        <f t="shared" si="0"/>
        <v>104618</v>
      </c>
      <c r="J34" s="285"/>
      <c r="K34" s="285"/>
      <c r="L34" s="285"/>
      <c r="M34" s="285"/>
      <c r="N34" s="285"/>
      <c r="O34" s="285"/>
      <c r="P34" s="285"/>
      <c r="Q34" s="285"/>
      <c r="R34" s="285"/>
      <c r="S34" s="285"/>
      <c r="T34" s="285"/>
      <c r="U34" s="285"/>
      <c r="V34" s="285"/>
      <c r="W34" s="285"/>
      <c r="X34" s="285"/>
      <c r="Y34" s="285"/>
      <c r="Z34" s="285"/>
      <c r="AA34" s="285"/>
      <c r="AB34" s="285"/>
      <c r="AC34" s="285"/>
      <c r="AD34" s="285"/>
      <c r="AE34" s="285"/>
      <c r="AF34" s="285"/>
      <c r="AG34" s="285"/>
      <c r="AH34" s="285"/>
      <c r="AI34" s="285"/>
      <c r="AJ34" s="285"/>
      <c r="AK34" s="285"/>
      <c r="AL34" s="285"/>
      <c r="AM34" s="285"/>
      <c r="AN34" s="285"/>
      <c r="AO34" s="285"/>
      <c r="AP34" s="285"/>
      <c r="AQ34" s="285"/>
      <c r="AR34" s="285"/>
      <c r="AS34" s="285"/>
      <c r="AT34" s="285"/>
    </row>
    <row r="35" spans="1:46" ht="15.75">
      <c r="A35" s="294" t="s">
        <v>29</v>
      </c>
      <c r="B35" s="372">
        <v>0</v>
      </c>
      <c r="C35" s="372">
        <v>0</v>
      </c>
      <c r="D35" s="374"/>
      <c r="E35" s="374"/>
      <c r="F35" s="374"/>
      <c r="G35" s="374"/>
      <c r="H35" s="374"/>
      <c r="I35" s="293">
        <f t="shared" si="0"/>
        <v>0</v>
      </c>
      <c r="J35" s="285"/>
      <c r="K35" s="285"/>
      <c r="L35" s="285"/>
      <c r="M35" s="285"/>
      <c r="N35" s="285"/>
      <c r="O35" s="285"/>
      <c r="P35" s="285"/>
      <c r="Q35" s="285"/>
      <c r="R35" s="285"/>
      <c r="S35" s="285"/>
      <c r="T35" s="285"/>
      <c r="U35" s="285"/>
      <c r="V35" s="285"/>
      <c r="W35" s="285"/>
      <c r="X35" s="285"/>
      <c r="Y35" s="285"/>
      <c r="Z35" s="285"/>
      <c r="AA35" s="285"/>
      <c r="AB35" s="285"/>
      <c r="AC35" s="285"/>
      <c r="AD35" s="285"/>
      <c r="AE35" s="285"/>
      <c r="AF35" s="285"/>
      <c r="AG35" s="285"/>
      <c r="AH35" s="285"/>
      <c r="AI35" s="285"/>
      <c r="AJ35" s="285"/>
      <c r="AK35" s="285"/>
      <c r="AL35" s="285"/>
      <c r="AM35" s="285"/>
      <c r="AN35" s="285"/>
      <c r="AO35" s="285"/>
      <c r="AP35" s="285"/>
      <c r="AQ35" s="285"/>
      <c r="AR35" s="285"/>
      <c r="AS35" s="285"/>
      <c r="AT35" s="285"/>
    </row>
    <row r="36" spans="1:46" ht="15.75">
      <c r="A36" s="294" t="s">
        <v>30</v>
      </c>
      <c r="B36" s="372">
        <v>46511</v>
      </c>
      <c r="C36" s="372">
        <v>0</v>
      </c>
      <c r="D36" s="374"/>
      <c r="E36" s="374"/>
      <c r="F36" s="374"/>
      <c r="G36" s="374"/>
      <c r="H36" s="374"/>
      <c r="I36" s="293">
        <f t="shared" si="0"/>
        <v>46511</v>
      </c>
      <c r="J36" s="285"/>
      <c r="K36" s="285"/>
      <c r="L36" s="285"/>
      <c r="M36" s="285"/>
      <c r="N36" s="285"/>
      <c r="O36" s="285"/>
      <c r="P36" s="285"/>
      <c r="Q36" s="285"/>
      <c r="R36" s="285"/>
      <c r="S36" s="285"/>
      <c r="T36" s="285"/>
      <c r="U36" s="285"/>
      <c r="V36" s="285"/>
      <c r="W36" s="285"/>
      <c r="X36" s="285"/>
      <c r="Y36" s="285"/>
      <c r="Z36" s="285"/>
      <c r="AA36" s="285"/>
      <c r="AB36" s="285"/>
      <c r="AC36" s="285"/>
      <c r="AD36" s="285"/>
      <c r="AE36" s="285"/>
      <c r="AF36" s="285"/>
      <c r="AG36" s="285"/>
      <c r="AH36" s="285"/>
      <c r="AI36" s="285"/>
      <c r="AJ36" s="285"/>
      <c r="AK36" s="285"/>
      <c r="AL36" s="285"/>
      <c r="AM36" s="285"/>
      <c r="AN36" s="285"/>
      <c r="AO36" s="285"/>
      <c r="AP36" s="285"/>
      <c r="AQ36" s="285"/>
      <c r="AR36" s="285"/>
      <c r="AS36" s="285"/>
      <c r="AT36" s="285"/>
    </row>
    <row r="37" spans="1:46" ht="15.75">
      <c r="A37" s="294" t="s">
        <v>31</v>
      </c>
      <c r="B37" s="372">
        <v>0</v>
      </c>
      <c r="C37" s="372">
        <v>0</v>
      </c>
      <c r="D37" s="374"/>
      <c r="E37" s="374"/>
      <c r="F37" s="374"/>
      <c r="G37" s="374">
        <v>11434</v>
      </c>
      <c r="H37" s="374">
        <v>15425</v>
      </c>
      <c r="I37" s="293">
        <f t="shared" si="0"/>
        <v>-26859</v>
      </c>
      <c r="J37" s="285"/>
      <c r="K37" s="285"/>
      <c r="L37" s="285"/>
      <c r="M37" s="285"/>
      <c r="N37" s="285"/>
      <c r="O37" s="285"/>
      <c r="P37" s="285"/>
      <c r="Q37" s="285"/>
      <c r="R37" s="285"/>
      <c r="S37" s="285"/>
      <c r="T37" s="285"/>
      <c r="U37" s="285"/>
      <c r="V37" s="285"/>
      <c r="W37" s="285"/>
      <c r="X37" s="285"/>
      <c r="Y37" s="285"/>
      <c r="Z37" s="285"/>
      <c r="AA37" s="285"/>
      <c r="AB37" s="285"/>
      <c r="AC37" s="285"/>
      <c r="AD37" s="285"/>
      <c r="AE37" s="285"/>
      <c r="AF37" s="285"/>
      <c r="AG37" s="285"/>
      <c r="AH37" s="285"/>
      <c r="AI37" s="285"/>
      <c r="AJ37" s="285"/>
      <c r="AK37" s="285"/>
      <c r="AL37" s="285"/>
      <c r="AM37" s="285"/>
      <c r="AN37" s="285"/>
      <c r="AO37" s="285"/>
      <c r="AP37" s="285"/>
      <c r="AQ37" s="285"/>
      <c r="AR37" s="285"/>
      <c r="AS37" s="285"/>
      <c r="AT37" s="285"/>
    </row>
    <row r="38" spans="1:46" ht="15.75">
      <c r="A38" s="294" t="s">
        <v>32</v>
      </c>
      <c r="B38" s="372">
        <v>0</v>
      </c>
      <c r="C38" s="372">
        <v>0</v>
      </c>
      <c r="D38" s="374"/>
      <c r="E38" s="374"/>
      <c r="F38" s="374"/>
      <c r="G38" s="374"/>
      <c r="H38" s="374"/>
      <c r="I38" s="293">
        <f t="shared" si="0"/>
        <v>0</v>
      </c>
      <c r="J38" s="285"/>
      <c r="K38" s="285"/>
      <c r="L38" s="285"/>
      <c r="M38" s="285"/>
      <c r="N38" s="285"/>
      <c r="O38" s="285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85"/>
      <c r="AB38" s="285"/>
      <c r="AC38" s="285"/>
      <c r="AD38" s="285"/>
      <c r="AE38" s="285"/>
      <c r="AF38" s="285"/>
      <c r="AG38" s="285"/>
      <c r="AH38" s="285"/>
      <c r="AI38" s="285"/>
      <c r="AJ38" s="285"/>
      <c r="AK38" s="285"/>
      <c r="AL38" s="285"/>
      <c r="AM38" s="285"/>
      <c r="AN38" s="285"/>
      <c r="AO38" s="285"/>
      <c r="AP38" s="285"/>
      <c r="AQ38" s="285"/>
      <c r="AR38" s="285"/>
      <c r="AS38" s="285"/>
      <c r="AT38" s="285"/>
    </row>
    <row r="39" spans="1:46" ht="15.75">
      <c r="A39" s="294" t="s">
        <v>33</v>
      </c>
      <c r="B39" s="372">
        <v>834680</v>
      </c>
      <c r="C39" s="372">
        <v>0</v>
      </c>
      <c r="D39" s="374"/>
      <c r="E39" s="374"/>
      <c r="F39" s="374"/>
      <c r="G39" s="374"/>
      <c r="H39" s="374"/>
      <c r="I39" s="293">
        <f t="shared" si="0"/>
        <v>834680</v>
      </c>
      <c r="J39" s="285"/>
      <c r="K39" s="285"/>
      <c r="L39" s="285"/>
      <c r="M39" s="285"/>
      <c r="N39" s="285"/>
      <c r="O39" s="285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85"/>
      <c r="AB39" s="285"/>
      <c r="AC39" s="285"/>
      <c r="AD39" s="285"/>
      <c r="AE39" s="285"/>
      <c r="AF39" s="285"/>
      <c r="AG39" s="285"/>
      <c r="AH39" s="285"/>
      <c r="AI39" s="285"/>
      <c r="AJ39" s="285"/>
      <c r="AK39" s="285"/>
      <c r="AL39" s="285"/>
      <c r="AM39" s="285"/>
      <c r="AN39" s="285"/>
      <c r="AO39" s="285"/>
      <c r="AP39" s="285"/>
      <c r="AQ39" s="285"/>
      <c r="AR39" s="285"/>
      <c r="AS39" s="285"/>
      <c r="AT39" s="285"/>
    </row>
    <row r="40" spans="1:46" ht="15.75">
      <c r="A40" s="294" t="s">
        <v>34</v>
      </c>
      <c r="B40" s="372">
        <v>0</v>
      </c>
      <c r="C40" s="372">
        <v>0</v>
      </c>
      <c r="D40" s="374"/>
      <c r="E40" s="374"/>
      <c r="F40" s="374"/>
      <c r="G40" s="374"/>
      <c r="H40" s="374"/>
      <c r="I40" s="293">
        <f t="shared" si="0"/>
        <v>0</v>
      </c>
      <c r="J40" s="285"/>
      <c r="K40" s="285"/>
      <c r="L40" s="285"/>
      <c r="M40" s="285"/>
      <c r="N40" s="285"/>
      <c r="O40" s="285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85"/>
      <c r="AB40" s="285"/>
      <c r="AC40" s="285"/>
      <c r="AD40" s="285"/>
      <c r="AE40" s="285"/>
      <c r="AF40" s="285"/>
      <c r="AG40" s="285"/>
      <c r="AH40" s="285"/>
      <c r="AI40" s="285"/>
      <c r="AJ40" s="285"/>
      <c r="AK40" s="285"/>
      <c r="AL40" s="285"/>
      <c r="AM40" s="285"/>
      <c r="AN40" s="285"/>
      <c r="AO40" s="285"/>
      <c r="AP40" s="285"/>
      <c r="AQ40" s="285"/>
      <c r="AR40" s="285"/>
      <c r="AS40" s="285"/>
      <c r="AT40" s="285"/>
    </row>
    <row r="41" spans="1:46" ht="15.75">
      <c r="A41" s="294" t="s">
        <v>35</v>
      </c>
      <c r="B41" s="372">
        <v>266636</v>
      </c>
      <c r="C41" s="372">
        <v>0</v>
      </c>
      <c r="D41" s="374"/>
      <c r="E41" s="374"/>
      <c r="F41" s="374"/>
      <c r="G41" s="374"/>
      <c r="H41" s="374"/>
      <c r="I41" s="293">
        <f t="shared" si="0"/>
        <v>266636</v>
      </c>
      <c r="J41" s="285"/>
      <c r="K41" s="285"/>
      <c r="L41" s="285"/>
      <c r="M41" s="285"/>
      <c r="N41" s="285"/>
      <c r="O41" s="285"/>
      <c r="P41" s="285"/>
      <c r="Q41" s="285"/>
      <c r="R41" s="285"/>
      <c r="S41" s="285"/>
      <c r="T41" s="285"/>
      <c r="U41" s="285"/>
      <c r="V41" s="285"/>
      <c r="W41" s="285"/>
      <c r="X41" s="285"/>
      <c r="Y41" s="285"/>
      <c r="Z41" s="285"/>
      <c r="AA41" s="285"/>
      <c r="AB41" s="285"/>
      <c r="AC41" s="285"/>
      <c r="AD41" s="285"/>
      <c r="AE41" s="285"/>
      <c r="AF41" s="285"/>
      <c r="AG41" s="285"/>
      <c r="AH41" s="285"/>
      <c r="AI41" s="285"/>
      <c r="AJ41" s="285"/>
      <c r="AK41" s="285"/>
      <c r="AL41" s="285"/>
      <c r="AM41" s="285"/>
      <c r="AN41" s="285"/>
      <c r="AO41" s="285"/>
      <c r="AP41" s="285"/>
      <c r="AQ41" s="285"/>
      <c r="AR41" s="285"/>
      <c r="AS41" s="285"/>
      <c r="AT41" s="285"/>
    </row>
    <row r="42" spans="1:46" ht="15.75">
      <c r="A42" s="294" t="s">
        <v>36</v>
      </c>
      <c r="B42" s="372">
        <v>183813</v>
      </c>
      <c r="C42" s="372">
        <v>0</v>
      </c>
      <c r="D42" s="374"/>
      <c r="E42" s="374"/>
      <c r="F42" s="374"/>
      <c r="G42" s="374"/>
      <c r="H42" s="374"/>
      <c r="I42" s="293">
        <f t="shared" si="0"/>
        <v>183813</v>
      </c>
      <c r="J42" s="285"/>
      <c r="K42" s="285"/>
      <c r="L42" s="285"/>
      <c r="M42" s="285"/>
      <c r="N42" s="285"/>
      <c r="O42" s="285"/>
      <c r="P42" s="285"/>
      <c r="Q42" s="285"/>
      <c r="R42" s="285"/>
      <c r="S42" s="285"/>
      <c r="T42" s="285"/>
      <c r="U42" s="285"/>
      <c r="V42" s="285"/>
      <c r="W42" s="285"/>
      <c r="X42" s="285"/>
      <c r="Y42" s="285"/>
      <c r="Z42" s="285"/>
      <c r="AA42" s="285"/>
      <c r="AB42" s="285"/>
      <c r="AC42" s="285"/>
      <c r="AD42" s="285"/>
      <c r="AE42" s="285"/>
      <c r="AF42" s="285"/>
      <c r="AG42" s="285"/>
      <c r="AH42" s="285"/>
      <c r="AI42" s="285"/>
      <c r="AJ42" s="285"/>
      <c r="AK42" s="285"/>
      <c r="AL42" s="285"/>
      <c r="AM42" s="285"/>
      <c r="AN42" s="285"/>
      <c r="AO42" s="285"/>
      <c r="AP42" s="285"/>
      <c r="AQ42" s="285"/>
      <c r="AR42" s="285"/>
      <c r="AS42" s="285"/>
      <c r="AT42" s="285"/>
    </row>
    <row r="43" spans="1:46" ht="15.75">
      <c r="A43" s="294" t="s">
        <v>37</v>
      </c>
      <c r="B43" s="372">
        <v>0</v>
      </c>
      <c r="C43" s="372">
        <v>0</v>
      </c>
      <c r="D43" s="374"/>
      <c r="E43" s="374"/>
      <c r="F43" s="374"/>
      <c r="G43" s="374"/>
      <c r="H43" s="374"/>
      <c r="I43" s="293">
        <f t="shared" si="0"/>
        <v>0</v>
      </c>
      <c r="J43" s="285"/>
      <c r="K43" s="285"/>
      <c r="L43" s="285"/>
      <c r="M43" s="285"/>
      <c r="N43" s="285"/>
      <c r="O43" s="285"/>
      <c r="P43" s="285"/>
      <c r="Q43" s="285"/>
      <c r="R43" s="285"/>
      <c r="S43" s="285"/>
      <c r="T43" s="285"/>
      <c r="U43" s="285"/>
      <c r="V43" s="285"/>
      <c r="W43" s="285"/>
      <c r="X43" s="285"/>
      <c r="Y43" s="285"/>
      <c r="Z43" s="285"/>
      <c r="AA43" s="285"/>
      <c r="AB43" s="285"/>
      <c r="AC43" s="285"/>
      <c r="AD43" s="285"/>
      <c r="AE43" s="285"/>
      <c r="AF43" s="285"/>
      <c r="AG43" s="285"/>
      <c r="AH43" s="285"/>
      <c r="AI43" s="285"/>
      <c r="AJ43" s="285"/>
      <c r="AK43" s="285"/>
      <c r="AL43" s="285"/>
      <c r="AM43" s="285"/>
      <c r="AN43" s="285"/>
      <c r="AO43" s="285"/>
      <c r="AP43" s="285"/>
      <c r="AQ43" s="285"/>
      <c r="AR43" s="285"/>
      <c r="AS43" s="285"/>
      <c r="AT43" s="285"/>
    </row>
    <row r="44" spans="1:46" ht="15.75">
      <c r="A44" s="294" t="s">
        <v>38</v>
      </c>
      <c r="B44" s="372">
        <v>805553</v>
      </c>
      <c r="C44" s="372">
        <v>0</v>
      </c>
      <c r="D44" s="374"/>
      <c r="E44" s="374"/>
      <c r="F44" s="374"/>
      <c r="G44" s="374"/>
      <c r="H44" s="374">
        <v>33876</v>
      </c>
      <c r="I44" s="293">
        <f t="shared" si="0"/>
        <v>771677</v>
      </c>
      <c r="J44" s="285"/>
      <c r="K44" s="285"/>
      <c r="L44" s="285"/>
      <c r="M44" s="285"/>
      <c r="N44" s="285"/>
      <c r="O44" s="285"/>
      <c r="P44" s="285"/>
      <c r="Q44" s="285"/>
      <c r="R44" s="285"/>
      <c r="S44" s="285"/>
      <c r="T44" s="285"/>
      <c r="U44" s="285"/>
      <c r="V44" s="285"/>
      <c r="W44" s="285"/>
      <c r="X44" s="285"/>
      <c r="Y44" s="285"/>
      <c r="Z44" s="285"/>
      <c r="AA44" s="285"/>
      <c r="AB44" s="285"/>
      <c r="AC44" s="285"/>
      <c r="AD44" s="285"/>
      <c r="AE44" s="285"/>
      <c r="AF44" s="285"/>
      <c r="AG44" s="285"/>
      <c r="AH44" s="285"/>
      <c r="AI44" s="285"/>
      <c r="AJ44" s="285"/>
      <c r="AK44" s="285"/>
      <c r="AL44" s="285"/>
      <c r="AM44" s="285"/>
      <c r="AN44" s="285"/>
      <c r="AO44" s="285"/>
      <c r="AP44" s="285"/>
      <c r="AQ44" s="285"/>
      <c r="AR44" s="285"/>
      <c r="AS44" s="285"/>
      <c r="AT44" s="285"/>
    </row>
    <row r="45" spans="1:46" ht="16.5">
      <c r="A45" s="294" t="s">
        <v>39</v>
      </c>
      <c r="B45" s="372">
        <v>15738412</v>
      </c>
      <c r="C45" s="372">
        <v>1075034</v>
      </c>
      <c r="D45" s="375">
        <v>42002</v>
      </c>
      <c r="E45" s="375"/>
      <c r="F45" s="375">
        <v>38611</v>
      </c>
      <c r="G45" s="375">
        <v>51734</v>
      </c>
      <c r="H45" s="375">
        <v>76913</v>
      </c>
      <c r="I45" s="293">
        <f t="shared" si="0"/>
        <v>16604186</v>
      </c>
      <c r="J45" s="285"/>
      <c r="K45" s="285"/>
      <c r="L45" s="285"/>
      <c r="M45" s="285"/>
      <c r="N45" s="285"/>
      <c r="O45" s="285"/>
      <c r="P45" s="285"/>
      <c r="Q45" s="285"/>
      <c r="R45" s="285"/>
      <c r="S45" s="285"/>
      <c r="T45" s="285"/>
      <c r="U45" s="285"/>
      <c r="V45" s="285"/>
      <c r="W45" s="285"/>
      <c r="X45" s="285"/>
      <c r="Y45" s="285"/>
      <c r="Z45" s="285"/>
      <c r="AA45" s="285"/>
      <c r="AB45" s="285"/>
      <c r="AC45" s="285"/>
      <c r="AD45" s="285"/>
      <c r="AE45" s="285"/>
      <c r="AF45" s="285"/>
      <c r="AG45" s="285"/>
      <c r="AH45" s="285"/>
      <c r="AI45" s="285"/>
      <c r="AJ45" s="285"/>
      <c r="AK45" s="285"/>
      <c r="AL45" s="285"/>
      <c r="AM45" s="285"/>
      <c r="AN45" s="285"/>
      <c r="AO45" s="285"/>
      <c r="AP45" s="285"/>
      <c r="AQ45" s="285"/>
      <c r="AR45" s="285"/>
      <c r="AS45" s="285"/>
      <c r="AT45" s="285"/>
    </row>
    <row r="46" spans="1:46" ht="15.75">
      <c r="A46" s="294" t="s">
        <v>40</v>
      </c>
      <c r="B46" s="372">
        <v>260720</v>
      </c>
      <c r="C46" s="372">
        <v>0</v>
      </c>
      <c r="D46" s="374"/>
      <c r="E46" s="374"/>
      <c r="F46" s="374"/>
      <c r="G46" s="374"/>
      <c r="H46" s="374"/>
      <c r="I46" s="293">
        <f t="shared" si="0"/>
        <v>260720</v>
      </c>
      <c r="J46" s="285"/>
      <c r="K46" s="285"/>
      <c r="L46" s="285"/>
      <c r="M46" s="285"/>
      <c r="N46" s="285"/>
      <c r="O46" s="285"/>
      <c r="P46" s="285"/>
      <c r="Q46" s="285"/>
      <c r="R46" s="285"/>
      <c r="S46" s="285"/>
      <c r="T46" s="285"/>
      <c r="U46" s="285"/>
      <c r="V46" s="285"/>
      <c r="W46" s="285"/>
      <c r="X46" s="285"/>
      <c r="Y46" s="285"/>
      <c r="Z46" s="285"/>
      <c r="AA46" s="285"/>
      <c r="AB46" s="285"/>
      <c r="AC46" s="285"/>
      <c r="AD46" s="285"/>
      <c r="AE46" s="285"/>
      <c r="AF46" s="285"/>
      <c r="AG46" s="285"/>
      <c r="AH46" s="285"/>
      <c r="AI46" s="285"/>
      <c r="AJ46" s="285"/>
      <c r="AK46" s="285"/>
      <c r="AL46" s="285"/>
      <c r="AM46" s="285"/>
      <c r="AN46" s="285"/>
      <c r="AO46" s="285"/>
      <c r="AP46" s="285"/>
      <c r="AQ46" s="285"/>
      <c r="AR46" s="285"/>
      <c r="AS46" s="285"/>
      <c r="AT46" s="285"/>
    </row>
    <row r="47" spans="1:46" ht="15.75">
      <c r="A47" s="294" t="s">
        <v>41</v>
      </c>
      <c r="B47" s="372">
        <v>1682611</v>
      </c>
      <c r="C47" s="372">
        <v>0</v>
      </c>
      <c r="D47" s="374"/>
      <c r="E47" s="374">
        <v>33423</v>
      </c>
      <c r="F47" s="374">
        <v>8441</v>
      </c>
      <c r="G47" s="374">
        <v>131386</v>
      </c>
      <c r="H47" s="374">
        <v>163246</v>
      </c>
      <c r="I47" s="293">
        <f t="shared" si="0"/>
        <v>1346115</v>
      </c>
      <c r="J47" s="285"/>
      <c r="K47" s="285"/>
      <c r="L47" s="285"/>
      <c r="M47" s="285"/>
      <c r="N47" s="285"/>
      <c r="O47" s="285"/>
      <c r="P47" s="285"/>
      <c r="Q47" s="285"/>
      <c r="R47" s="285"/>
      <c r="S47" s="285"/>
      <c r="T47" s="285"/>
      <c r="U47" s="285"/>
      <c r="V47" s="285"/>
      <c r="W47" s="285"/>
      <c r="X47" s="285"/>
      <c r="Y47" s="285"/>
      <c r="Z47" s="285"/>
      <c r="AA47" s="285"/>
      <c r="AB47" s="285"/>
      <c r="AC47" s="285"/>
      <c r="AD47" s="285"/>
      <c r="AE47" s="285"/>
      <c r="AF47" s="285"/>
      <c r="AG47" s="285"/>
      <c r="AH47" s="285"/>
      <c r="AI47" s="285"/>
      <c r="AJ47" s="285"/>
      <c r="AK47" s="285"/>
      <c r="AL47" s="285"/>
      <c r="AM47" s="285"/>
      <c r="AN47" s="285"/>
      <c r="AO47" s="285"/>
      <c r="AP47" s="285"/>
      <c r="AQ47" s="285"/>
      <c r="AR47" s="285"/>
      <c r="AS47" s="285"/>
      <c r="AT47" s="285"/>
    </row>
    <row r="48" spans="1:46" ht="15.75">
      <c r="A48" s="294" t="s">
        <v>42</v>
      </c>
      <c r="B48" s="372">
        <v>0</v>
      </c>
      <c r="C48" s="372">
        <v>0</v>
      </c>
      <c r="D48" s="374"/>
      <c r="E48" s="374"/>
      <c r="F48" s="374"/>
      <c r="G48" s="374"/>
      <c r="H48" s="374"/>
      <c r="I48" s="293">
        <f t="shared" si="0"/>
        <v>0</v>
      </c>
      <c r="J48" s="285"/>
      <c r="K48" s="285"/>
      <c r="L48" s="285"/>
      <c r="M48" s="285"/>
      <c r="N48" s="285"/>
      <c r="O48" s="285"/>
      <c r="P48" s="285"/>
      <c r="Q48" s="285"/>
      <c r="R48" s="285"/>
      <c r="S48" s="285"/>
      <c r="T48" s="285"/>
      <c r="U48" s="285"/>
      <c r="V48" s="285"/>
      <c r="W48" s="285"/>
      <c r="X48" s="285"/>
      <c r="Y48" s="285"/>
      <c r="Z48" s="285"/>
      <c r="AA48" s="285"/>
      <c r="AB48" s="285"/>
      <c r="AC48" s="285"/>
      <c r="AD48" s="285"/>
      <c r="AE48" s="285"/>
      <c r="AF48" s="285"/>
      <c r="AG48" s="285"/>
      <c r="AH48" s="285"/>
      <c r="AI48" s="285"/>
      <c r="AJ48" s="285"/>
      <c r="AK48" s="285"/>
      <c r="AL48" s="285"/>
      <c r="AM48" s="285"/>
      <c r="AN48" s="285"/>
      <c r="AO48" s="285"/>
      <c r="AP48" s="285"/>
      <c r="AQ48" s="285"/>
      <c r="AR48" s="285"/>
      <c r="AS48" s="285"/>
      <c r="AT48" s="285"/>
    </row>
    <row r="49" spans="1:46" ht="15.75">
      <c r="A49" s="294" t="s">
        <v>43</v>
      </c>
      <c r="B49" s="372">
        <v>0</v>
      </c>
      <c r="C49" s="372">
        <v>0</v>
      </c>
      <c r="D49" s="374"/>
      <c r="E49" s="374"/>
      <c r="F49" s="374"/>
      <c r="G49" s="374"/>
      <c r="H49" s="374"/>
      <c r="I49" s="293">
        <f t="shared" si="0"/>
        <v>0</v>
      </c>
      <c r="J49" s="285"/>
      <c r="K49" s="285"/>
      <c r="L49" s="285"/>
      <c r="M49" s="285"/>
      <c r="N49" s="285"/>
      <c r="O49" s="285"/>
      <c r="P49" s="285"/>
      <c r="Q49" s="285"/>
      <c r="R49" s="285"/>
      <c r="S49" s="285"/>
      <c r="T49" s="285"/>
      <c r="U49" s="285"/>
      <c r="V49" s="285"/>
      <c r="W49" s="285"/>
      <c r="X49" s="285"/>
      <c r="Y49" s="285"/>
      <c r="Z49" s="285"/>
      <c r="AA49" s="285"/>
      <c r="AB49" s="285"/>
      <c r="AC49" s="285"/>
      <c r="AD49" s="285"/>
      <c r="AE49" s="285"/>
      <c r="AF49" s="285"/>
      <c r="AG49" s="285"/>
      <c r="AH49" s="285"/>
      <c r="AI49" s="285"/>
      <c r="AJ49" s="285"/>
      <c r="AK49" s="285"/>
      <c r="AL49" s="285"/>
      <c r="AM49" s="285"/>
      <c r="AN49" s="285"/>
      <c r="AO49" s="285"/>
      <c r="AP49" s="285"/>
      <c r="AQ49" s="285"/>
      <c r="AR49" s="285"/>
      <c r="AS49" s="285"/>
      <c r="AT49" s="285"/>
    </row>
    <row r="50" spans="1:46" ht="15.75">
      <c r="A50" s="294" t="s">
        <v>44</v>
      </c>
      <c r="B50" s="372">
        <v>7826985</v>
      </c>
      <c r="C50" s="372">
        <v>0</v>
      </c>
      <c r="D50" s="374"/>
      <c r="E50" s="374"/>
      <c r="F50" s="374"/>
      <c r="G50" s="374">
        <v>11908</v>
      </c>
      <c r="H50" s="374">
        <v>3911</v>
      </c>
      <c r="I50" s="293">
        <f t="shared" si="0"/>
        <v>7811166</v>
      </c>
      <c r="J50" s="285"/>
      <c r="K50" s="285"/>
      <c r="L50" s="285"/>
      <c r="M50" s="285"/>
      <c r="N50" s="285"/>
      <c r="O50" s="285"/>
      <c r="P50" s="285"/>
      <c r="Q50" s="285"/>
      <c r="R50" s="285"/>
      <c r="S50" s="285"/>
      <c r="T50" s="285"/>
      <c r="U50" s="285"/>
      <c r="V50" s="285"/>
      <c r="W50" s="285"/>
      <c r="X50" s="285"/>
      <c r="Y50" s="285"/>
      <c r="Z50" s="285"/>
      <c r="AA50" s="285"/>
      <c r="AB50" s="285"/>
      <c r="AC50" s="285"/>
      <c r="AD50" s="285"/>
      <c r="AE50" s="285"/>
      <c r="AF50" s="285"/>
      <c r="AG50" s="285"/>
      <c r="AH50" s="285"/>
      <c r="AI50" s="285"/>
      <c r="AJ50" s="285"/>
      <c r="AK50" s="285"/>
      <c r="AL50" s="285"/>
      <c r="AM50" s="285"/>
      <c r="AN50" s="285"/>
      <c r="AO50" s="285"/>
      <c r="AP50" s="285"/>
      <c r="AQ50" s="285"/>
      <c r="AR50" s="285"/>
      <c r="AS50" s="285"/>
      <c r="AT50" s="285"/>
    </row>
    <row r="51" spans="1:46" ht="15.75">
      <c r="A51" s="294" t="s">
        <v>45</v>
      </c>
      <c r="B51" s="372">
        <v>499105</v>
      </c>
      <c r="C51" s="372">
        <v>0</v>
      </c>
      <c r="D51" s="374"/>
      <c r="E51" s="374"/>
      <c r="F51" s="374"/>
      <c r="G51" s="374"/>
      <c r="H51" s="374"/>
      <c r="I51" s="293">
        <f t="shared" si="0"/>
        <v>499105</v>
      </c>
      <c r="J51" s="285"/>
      <c r="K51" s="285"/>
      <c r="L51" s="285"/>
      <c r="M51" s="285"/>
      <c r="N51" s="285"/>
      <c r="O51" s="285"/>
      <c r="P51" s="285"/>
      <c r="Q51" s="285"/>
      <c r="R51" s="285"/>
      <c r="S51" s="285"/>
      <c r="T51" s="285"/>
      <c r="U51" s="285"/>
      <c r="V51" s="285"/>
      <c r="W51" s="285"/>
      <c r="X51" s="285"/>
      <c r="Y51" s="285"/>
      <c r="Z51" s="285"/>
      <c r="AA51" s="285"/>
      <c r="AB51" s="285"/>
      <c r="AC51" s="285"/>
      <c r="AD51" s="285"/>
      <c r="AE51" s="285"/>
      <c r="AF51" s="285"/>
      <c r="AG51" s="285"/>
      <c r="AH51" s="285"/>
      <c r="AI51" s="285"/>
      <c r="AJ51" s="285"/>
      <c r="AK51" s="285"/>
      <c r="AL51" s="285"/>
      <c r="AM51" s="285"/>
      <c r="AN51" s="285"/>
      <c r="AO51" s="285"/>
      <c r="AP51" s="285"/>
      <c r="AQ51" s="285"/>
      <c r="AR51" s="285"/>
      <c r="AS51" s="285"/>
      <c r="AT51" s="285"/>
    </row>
    <row r="52" spans="1:46" ht="15.75">
      <c r="A52" s="294" t="s">
        <v>46</v>
      </c>
      <c r="B52" s="372">
        <v>1510087</v>
      </c>
      <c r="C52" s="372">
        <v>421747</v>
      </c>
      <c r="D52" s="374"/>
      <c r="E52" s="374"/>
      <c r="F52" s="374">
        <v>14889</v>
      </c>
      <c r="G52" s="374">
        <v>6634</v>
      </c>
      <c r="H52" s="374">
        <v>48222</v>
      </c>
      <c r="I52" s="293">
        <f t="shared" si="0"/>
        <v>1862089</v>
      </c>
      <c r="J52" s="285" t="s">
        <v>196</v>
      </c>
      <c r="K52" s="285" t="s">
        <v>196</v>
      </c>
      <c r="L52" s="285" t="s">
        <v>196</v>
      </c>
      <c r="M52" s="285"/>
      <c r="N52" s="285"/>
      <c r="O52" s="285"/>
      <c r="P52" s="285"/>
      <c r="Q52" s="285"/>
      <c r="R52" s="285"/>
      <c r="S52" s="285"/>
      <c r="T52" s="285"/>
      <c r="U52" s="285"/>
      <c r="V52" s="285"/>
      <c r="W52" s="285"/>
      <c r="X52" s="285"/>
      <c r="Y52" s="285"/>
      <c r="Z52" s="285"/>
      <c r="AA52" s="285"/>
      <c r="AB52" s="285"/>
      <c r="AC52" s="285"/>
      <c r="AD52" s="285"/>
      <c r="AE52" s="285"/>
      <c r="AF52" s="285"/>
      <c r="AG52" s="285"/>
      <c r="AH52" s="285"/>
      <c r="AI52" s="285"/>
      <c r="AJ52" s="285"/>
      <c r="AK52" s="285"/>
      <c r="AL52" s="285"/>
      <c r="AM52" s="285"/>
      <c r="AN52" s="285"/>
      <c r="AO52" s="285"/>
      <c r="AP52" s="285"/>
      <c r="AQ52" s="285"/>
      <c r="AR52" s="285"/>
      <c r="AS52" s="285"/>
      <c r="AT52" s="285"/>
    </row>
    <row r="53" spans="1:46" ht="16.5">
      <c r="A53" s="294" t="s">
        <v>47</v>
      </c>
      <c r="B53" s="372">
        <v>0</v>
      </c>
      <c r="C53" s="372">
        <v>488316</v>
      </c>
      <c r="D53" s="375"/>
      <c r="E53" s="375"/>
      <c r="F53" s="375"/>
      <c r="G53" s="375">
        <v>8012</v>
      </c>
      <c r="H53" s="375">
        <v>29490</v>
      </c>
      <c r="I53" s="293">
        <f t="shared" si="0"/>
        <v>450814</v>
      </c>
      <c r="J53" s="285"/>
      <c r="K53" s="285"/>
      <c r="L53" s="285"/>
      <c r="M53" s="285"/>
      <c r="N53" s="285"/>
      <c r="O53" s="285"/>
      <c r="P53" s="285"/>
      <c r="Q53" s="285"/>
      <c r="R53" s="285"/>
      <c r="S53" s="285"/>
      <c r="T53" s="285"/>
      <c r="U53" s="285"/>
      <c r="V53" s="285"/>
      <c r="W53" s="285"/>
      <c r="X53" s="285"/>
      <c r="Y53" s="285"/>
      <c r="Z53" s="285"/>
      <c r="AA53" s="285"/>
      <c r="AB53" s="285"/>
      <c r="AC53" s="285"/>
      <c r="AD53" s="285"/>
      <c r="AE53" s="285"/>
      <c r="AF53" s="285"/>
      <c r="AG53" s="285"/>
      <c r="AH53" s="285"/>
      <c r="AI53" s="285"/>
      <c r="AJ53" s="285"/>
      <c r="AK53" s="285"/>
      <c r="AL53" s="285"/>
      <c r="AM53" s="285"/>
      <c r="AN53" s="285"/>
      <c r="AO53" s="285"/>
      <c r="AP53" s="285"/>
      <c r="AQ53" s="285"/>
      <c r="AR53" s="285"/>
      <c r="AS53" s="285"/>
      <c r="AT53" s="285"/>
    </row>
    <row r="54" spans="1:46" ht="15.75">
      <c r="A54" s="294" t="s">
        <v>48</v>
      </c>
      <c r="B54" s="372">
        <v>0</v>
      </c>
      <c r="C54" s="372">
        <v>0</v>
      </c>
      <c r="D54" s="374"/>
      <c r="E54" s="374"/>
      <c r="F54" s="374">
        <v>76178</v>
      </c>
      <c r="G54" s="374">
        <v>61322</v>
      </c>
      <c r="H54" s="374">
        <v>66143</v>
      </c>
      <c r="I54" s="293">
        <f t="shared" si="0"/>
        <v>-203643</v>
      </c>
      <c r="J54" s="285"/>
      <c r="K54" s="285"/>
      <c r="L54" s="285"/>
      <c r="M54" s="285"/>
      <c r="N54" s="285"/>
      <c r="O54" s="285"/>
      <c r="P54" s="285"/>
      <c r="Q54" s="285"/>
      <c r="R54" s="285"/>
      <c r="S54" s="285"/>
      <c r="T54" s="285"/>
      <c r="U54" s="285"/>
      <c r="V54" s="285"/>
      <c r="W54" s="285"/>
      <c r="X54" s="285"/>
      <c r="Y54" s="285"/>
      <c r="Z54" s="285"/>
      <c r="AA54" s="285"/>
      <c r="AB54" s="285"/>
      <c r="AC54" s="285"/>
      <c r="AD54" s="285"/>
      <c r="AE54" s="285"/>
      <c r="AF54" s="285"/>
      <c r="AG54" s="285"/>
      <c r="AH54" s="285"/>
      <c r="AI54" s="285"/>
      <c r="AJ54" s="285"/>
      <c r="AK54" s="285"/>
      <c r="AL54" s="285"/>
      <c r="AM54" s="285"/>
      <c r="AN54" s="285"/>
      <c r="AO54" s="285"/>
      <c r="AP54" s="285"/>
      <c r="AQ54" s="285"/>
      <c r="AR54" s="285"/>
      <c r="AS54" s="285"/>
      <c r="AT54" s="285"/>
    </row>
    <row r="55" spans="1:46" ht="15.75">
      <c r="A55" s="294" t="s">
        <v>49</v>
      </c>
      <c r="B55" s="372">
        <v>558831</v>
      </c>
      <c r="C55" s="372">
        <v>0</v>
      </c>
      <c r="D55" s="374"/>
      <c r="E55" s="374"/>
      <c r="F55" s="374"/>
      <c r="G55" s="374"/>
      <c r="H55" s="374">
        <v>7029</v>
      </c>
      <c r="I55" s="293">
        <f t="shared" si="0"/>
        <v>551802</v>
      </c>
      <c r="J55" s="285"/>
      <c r="K55" s="285"/>
      <c r="L55" s="285"/>
      <c r="M55" s="285"/>
      <c r="N55" s="285"/>
      <c r="O55" s="285"/>
      <c r="P55" s="285"/>
      <c r="Q55" s="285"/>
      <c r="R55" s="285"/>
      <c r="S55" s="285"/>
      <c r="T55" s="285"/>
      <c r="U55" s="285"/>
      <c r="V55" s="285"/>
      <c r="W55" s="285"/>
      <c r="X55" s="285"/>
      <c r="Y55" s="285"/>
      <c r="Z55" s="285"/>
      <c r="AA55" s="285"/>
      <c r="AB55" s="285"/>
      <c r="AC55" s="285"/>
      <c r="AD55" s="285"/>
      <c r="AE55" s="285"/>
      <c r="AF55" s="285"/>
      <c r="AG55" s="285"/>
      <c r="AH55" s="285"/>
      <c r="AI55" s="285"/>
      <c r="AJ55" s="285"/>
      <c r="AK55" s="285"/>
      <c r="AL55" s="285"/>
      <c r="AM55" s="285"/>
      <c r="AN55" s="285"/>
      <c r="AO55" s="285"/>
      <c r="AP55" s="285"/>
      <c r="AQ55" s="285"/>
      <c r="AR55" s="285"/>
      <c r="AS55" s="285"/>
      <c r="AT55" s="285"/>
    </row>
    <row r="56" spans="1:46" ht="15.75">
      <c r="A56" s="294" t="s">
        <v>50</v>
      </c>
      <c r="B56" s="372">
        <v>0</v>
      </c>
      <c r="C56" s="372">
        <v>0</v>
      </c>
      <c r="D56" s="374"/>
      <c r="E56" s="374"/>
      <c r="F56" s="374"/>
      <c r="G56" s="374"/>
      <c r="H56" s="374"/>
      <c r="I56" s="293">
        <f t="shared" si="0"/>
        <v>0</v>
      </c>
      <c r="J56" s="285"/>
      <c r="K56" s="285"/>
      <c r="L56" s="285"/>
      <c r="M56" s="285"/>
      <c r="N56" s="285"/>
      <c r="O56" s="285"/>
      <c r="P56" s="285"/>
      <c r="Q56" s="285"/>
      <c r="R56" s="285"/>
      <c r="S56" s="285"/>
      <c r="T56" s="285"/>
      <c r="U56" s="285"/>
      <c r="V56" s="285"/>
      <c r="W56" s="285"/>
      <c r="X56" s="285"/>
      <c r="Y56" s="285"/>
      <c r="Z56" s="285"/>
      <c r="AA56" s="285"/>
      <c r="AB56" s="285"/>
      <c r="AC56" s="285"/>
      <c r="AD56" s="285"/>
      <c r="AE56" s="285"/>
      <c r="AF56" s="285"/>
      <c r="AG56" s="285"/>
      <c r="AH56" s="285"/>
      <c r="AI56" s="285"/>
      <c r="AJ56" s="285"/>
      <c r="AK56" s="285"/>
      <c r="AL56" s="285"/>
      <c r="AM56" s="285"/>
      <c r="AN56" s="285"/>
      <c r="AO56" s="285"/>
      <c r="AP56" s="285"/>
      <c r="AQ56" s="285"/>
      <c r="AR56" s="285"/>
      <c r="AS56" s="285"/>
      <c r="AT56" s="285"/>
    </row>
    <row r="57" spans="1:46" ht="16.5" thickBot="1">
      <c r="A57" s="295" t="s">
        <v>51</v>
      </c>
      <c r="B57" s="372">
        <v>0</v>
      </c>
      <c r="C57" s="372">
        <v>0</v>
      </c>
      <c r="D57" s="376"/>
      <c r="E57" s="376"/>
      <c r="F57" s="376"/>
      <c r="G57" s="376"/>
      <c r="H57" s="376"/>
      <c r="I57" s="293">
        <f t="shared" si="0"/>
        <v>0</v>
      </c>
      <c r="J57" s="285"/>
      <c r="K57" s="285"/>
      <c r="L57" s="285"/>
      <c r="M57" s="285"/>
      <c r="N57" s="285"/>
      <c r="O57" s="285"/>
      <c r="P57" s="285"/>
      <c r="Q57" s="285"/>
      <c r="R57" s="285"/>
      <c r="S57" s="285"/>
      <c r="T57" s="285"/>
      <c r="U57" s="285"/>
      <c r="V57" s="285"/>
      <c r="W57" s="285"/>
      <c r="X57" s="285"/>
      <c r="Y57" s="285"/>
      <c r="Z57" s="285"/>
      <c r="AA57" s="285"/>
      <c r="AB57" s="285"/>
      <c r="AC57" s="285"/>
      <c r="AD57" s="285"/>
      <c r="AE57" s="285"/>
      <c r="AF57" s="285"/>
      <c r="AG57" s="285"/>
      <c r="AH57" s="285"/>
      <c r="AI57" s="285"/>
      <c r="AJ57" s="285"/>
      <c r="AK57" s="285"/>
      <c r="AL57" s="285"/>
      <c r="AM57" s="285"/>
      <c r="AN57" s="285"/>
      <c r="AO57" s="285"/>
      <c r="AP57" s="285"/>
      <c r="AQ57" s="285"/>
      <c r="AR57" s="285"/>
      <c r="AS57" s="285"/>
      <c r="AT57" s="285"/>
    </row>
    <row r="58" spans="1:46" ht="17.25" thickTop="1" thickBot="1">
      <c r="A58" s="296" t="s">
        <v>52</v>
      </c>
      <c r="B58" s="297">
        <f t="shared" ref="B58:I58" si="1">SUM(B7:B57)</f>
        <v>43243884</v>
      </c>
      <c r="C58" s="297">
        <f t="shared" si="1"/>
        <v>2027027</v>
      </c>
      <c r="D58" s="297">
        <f t="shared" si="1"/>
        <v>46955</v>
      </c>
      <c r="E58" s="297">
        <f t="shared" si="1"/>
        <v>51670</v>
      </c>
      <c r="F58" s="297">
        <f t="shared" si="1"/>
        <v>180566</v>
      </c>
      <c r="G58" s="297">
        <f t="shared" si="1"/>
        <v>336383</v>
      </c>
      <c r="H58" s="297">
        <f t="shared" si="1"/>
        <v>791851</v>
      </c>
      <c r="I58" s="298">
        <f t="shared" si="1"/>
        <v>43863486</v>
      </c>
      <c r="J58" s="285"/>
      <c r="K58" s="285"/>
      <c r="L58" s="285"/>
      <c r="M58" s="285"/>
      <c r="N58" s="285"/>
      <c r="O58" s="285"/>
      <c r="P58" s="285"/>
      <c r="Q58" s="285"/>
      <c r="R58" s="285"/>
      <c r="S58" s="285"/>
      <c r="T58" s="285"/>
      <c r="U58" s="285"/>
      <c r="V58" s="285"/>
      <c r="W58" s="285"/>
      <c r="X58" s="285"/>
      <c r="Y58" s="285"/>
      <c r="Z58" s="285"/>
      <c r="AA58" s="285"/>
      <c r="AB58" s="285"/>
      <c r="AC58" s="285"/>
      <c r="AD58" s="285"/>
      <c r="AE58" s="285"/>
      <c r="AF58" s="285"/>
      <c r="AG58" s="285"/>
      <c r="AH58" s="285"/>
      <c r="AI58" s="285"/>
      <c r="AJ58" s="285"/>
      <c r="AK58" s="285"/>
      <c r="AL58" s="285"/>
      <c r="AM58" s="285"/>
      <c r="AN58" s="285"/>
      <c r="AO58" s="285"/>
      <c r="AP58" s="285"/>
      <c r="AQ58" s="285"/>
      <c r="AR58" s="285"/>
      <c r="AS58" s="285"/>
      <c r="AT58" s="285"/>
    </row>
    <row r="59" spans="1:46" ht="16.5" thickTop="1">
      <c r="A59" s="299"/>
      <c r="B59" s="299"/>
      <c r="C59" s="299"/>
      <c r="D59" s="299"/>
      <c r="E59" s="299"/>
      <c r="F59" s="299"/>
      <c r="G59" s="299"/>
      <c r="H59" s="299"/>
      <c r="I59" s="285"/>
      <c r="J59" s="285"/>
      <c r="K59" s="285"/>
      <c r="L59" s="285"/>
      <c r="M59" s="285"/>
      <c r="N59" s="285"/>
      <c r="O59" s="285"/>
      <c r="P59" s="285"/>
      <c r="Q59" s="285"/>
      <c r="R59" s="285"/>
      <c r="S59" s="285"/>
      <c r="T59" s="285"/>
      <c r="U59" s="285"/>
      <c r="V59" s="285"/>
      <c r="W59" s="285"/>
      <c r="X59" s="285"/>
      <c r="Y59" s="285"/>
      <c r="Z59" s="285"/>
      <c r="AA59" s="285"/>
      <c r="AB59" s="285"/>
      <c r="AC59" s="285"/>
      <c r="AD59" s="285"/>
      <c r="AE59" s="285"/>
      <c r="AF59" s="285"/>
      <c r="AG59" s="285"/>
      <c r="AH59" s="285"/>
      <c r="AI59" s="285"/>
      <c r="AJ59" s="285"/>
      <c r="AK59" s="285"/>
      <c r="AL59" s="285"/>
      <c r="AM59" s="285"/>
      <c r="AN59" s="285"/>
      <c r="AO59" s="285"/>
      <c r="AP59" s="285"/>
      <c r="AQ59" s="285"/>
      <c r="AR59" s="285"/>
      <c r="AS59" s="285"/>
      <c r="AT59" s="285"/>
    </row>
    <row r="60" spans="1:46" ht="15.75">
      <c r="A60" s="300"/>
      <c r="B60" s="300"/>
      <c r="C60" s="377" t="s">
        <v>196</v>
      </c>
      <c r="D60" s="300"/>
      <c r="E60" s="300"/>
      <c r="F60" s="300"/>
      <c r="G60" s="300"/>
      <c r="H60" s="300"/>
      <c r="I60" s="285"/>
      <c r="J60" s="285"/>
      <c r="K60" s="285"/>
      <c r="L60" s="285"/>
      <c r="M60" s="285"/>
      <c r="N60" s="285"/>
      <c r="O60" s="285"/>
      <c r="P60" s="285"/>
      <c r="Q60" s="285"/>
      <c r="R60" s="285"/>
      <c r="S60" s="285"/>
      <c r="T60" s="285"/>
      <c r="U60" s="285"/>
      <c r="V60" s="285"/>
      <c r="W60" s="285"/>
      <c r="X60" s="285"/>
      <c r="Y60" s="285"/>
      <c r="Z60" s="285"/>
      <c r="AA60" s="285"/>
      <c r="AB60" s="285"/>
      <c r="AC60" s="285"/>
      <c r="AD60" s="285"/>
      <c r="AE60" s="285"/>
      <c r="AF60" s="285"/>
      <c r="AG60" s="285"/>
      <c r="AH60" s="285"/>
      <c r="AI60" s="285"/>
      <c r="AJ60" s="285"/>
      <c r="AK60" s="285"/>
      <c r="AL60" s="285"/>
      <c r="AM60" s="285"/>
      <c r="AN60" s="285"/>
      <c r="AO60" s="285"/>
      <c r="AP60" s="285"/>
      <c r="AQ60" s="285"/>
      <c r="AR60" s="285"/>
      <c r="AS60" s="285"/>
      <c r="AT60" s="285"/>
    </row>
    <row r="61" spans="1:46" ht="15.75">
      <c r="A61" s="301"/>
      <c r="B61" s="301"/>
      <c r="C61" s="301"/>
      <c r="D61" s="301"/>
      <c r="E61" s="301"/>
      <c r="F61" s="301"/>
      <c r="G61" s="301"/>
      <c r="H61" s="301"/>
      <c r="I61" s="285"/>
      <c r="J61" s="285"/>
      <c r="K61" s="285"/>
      <c r="L61" s="285"/>
      <c r="M61" s="285"/>
      <c r="N61" s="285"/>
      <c r="O61" s="285"/>
      <c r="P61" s="285"/>
      <c r="Q61" s="285"/>
      <c r="R61" s="285"/>
      <c r="S61" s="285"/>
      <c r="T61" s="285"/>
      <c r="U61" s="285"/>
      <c r="V61" s="285"/>
      <c r="W61" s="285"/>
      <c r="X61" s="285"/>
      <c r="Y61" s="285"/>
      <c r="Z61" s="285"/>
      <c r="AA61" s="285"/>
      <c r="AB61" s="285"/>
      <c r="AC61" s="285"/>
      <c r="AD61" s="285"/>
      <c r="AE61" s="285"/>
      <c r="AF61" s="285"/>
      <c r="AG61" s="285"/>
      <c r="AH61" s="285"/>
      <c r="AI61" s="285"/>
      <c r="AJ61" s="285"/>
      <c r="AK61" s="285"/>
      <c r="AL61" s="285"/>
      <c r="AM61" s="285"/>
      <c r="AN61" s="285"/>
      <c r="AO61" s="285"/>
      <c r="AP61" s="285"/>
      <c r="AQ61" s="285"/>
      <c r="AR61" s="285"/>
      <c r="AS61" s="285"/>
      <c r="AT61" s="285"/>
    </row>
    <row r="62" spans="1:46" ht="15.75">
      <c r="A62" s="301"/>
      <c r="B62" s="301"/>
      <c r="C62" s="301"/>
      <c r="D62" s="301"/>
      <c r="E62" s="301"/>
      <c r="F62" s="301"/>
      <c r="G62" s="301"/>
      <c r="H62" s="301"/>
      <c r="I62" s="285"/>
      <c r="J62" s="285"/>
      <c r="K62" s="285"/>
      <c r="L62" s="285"/>
      <c r="M62" s="285"/>
      <c r="N62" s="285"/>
      <c r="O62" s="285"/>
      <c r="P62" s="285"/>
      <c r="Q62" s="285"/>
      <c r="R62" s="285"/>
      <c r="S62" s="285"/>
      <c r="T62" s="285"/>
      <c r="U62" s="285"/>
      <c r="V62" s="285"/>
      <c r="W62" s="285"/>
      <c r="X62" s="285"/>
      <c r="Y62" s="285"/>
      <c r="Z62" s="285"/>
      <c r="AA62" s="285"/>
      <c r="AB62" s="285"/>
      <c r="AC62" s="285"/>
      <c r="AD62" s="285"/>
      <c r="AE62" s="285"/>
      <c r="AF62" s="285"/>
      <c r="AG62" s="285"/>
      <c r="AH62" s="285"/>
      <c r="AI62" s="285"/>
      <c r="AJ62" s="285"/>
      <c r="AK62" s="285"/>
      <c r="AL62" s="285"/>
      <c r="AM62" s="285"/>
      <c r="AN62" s="285"/>
      <c r="AO62" s="285"/>
      <c r="AP62" s="285"/>
      <c r="AQ62" s="285"/>
      <c r="AR62" s="285"/>
      <c r="AS62" s="285"/>
      <c r="AT62" s="285"/>
    </row>
    <row r="63" spans="1:46" ht="15.75">
      <c r="A63" s="301"/>
      <c r="B63" s="301"/>
      <c r="C63" s="301"/>
      <c r="D63" s="301"/>
      <c r="E63" s="301"/>
      <c r="F63" s="301"/>
      <c r="G63" s="301"/>
      <c r="H63" s="301"/>
      <c r="I63" s="285"/>
      <c r="J63" s="285"/>
      <c r="K63" s="285"/>
      <c r="L63" s="285"/>
      <c r="M63" s="285"/>
      <c r="N63" s="285"/>
      <c r="O63" s="285"/>
      <c r="P63" s="285"/>
      <c r="Q63" s="285"/>
      <c r="R63" s="285"/>
      <c r="S63" s="285"/>
      <c r="T63" s="285"/>
      <c r="U63" s="285"/>
      <c r="V63" s="285"/>
      <c r="W63" s="285"/>
      <c r="X63" s="285"/>
      <c r="Y63" s="285"/>
      <c r="Z63" s="285"/>
      <c r="AA63" s="285"/>
      <c r="AB63" s="285"/>
      <c r="AC63" s="285"/>
      <c r="AD63" s="285"/>
      <c r="AE63" s="285"/>
      <c r="AF63" s="285"/>
      <c r="AG63" s="285"/>
      <c r="AH63" s="285"/>
      <c r="AI63" s="285"/>
      <c r="AJ63" s="285"/>
      <c r="AK63" s="285"/>
      <c r="AL63" s="285"/>
      <c r="AM63" s="285"/>
      <c r="AN63" s="285"/>
      <c r="AO63" s="285"/>
      <c r="AP63" s="285"/>
      <c r="AQ63" s="285"/>
      <c r="AR63" s="285"/>
      <c r="AS63" s="285"/>
      <c r="AT63" s="285"/>
    </row>
    <row r="64" spans="1:46" ht="15.75">
      <c r="A64" s="301"/>
      <c r="B64" s="301"/>
      <c r="C64" s="301"/>
      <c r="D64" s="301"/>
      <c r="E64" s="301"/>
      <c r="F64" s="301"/>
      <c r="G64" s="301"/>
      <c r="H64" s="301"/>
      <c r="I64" s="285"/>
      <c r="J64" s="285"/>
      <c r="K64" s="285"/>
      <c r="L64" s="285"/>
      <c r="M64" s="285"/>
      <c r="N64" s="285"/>
      <c r="O64" s="285"/>
      <c r="P64" s="285"/>
      <c r="Q64" s="285"/>
      <c r="R64" s="285"/>
      <c r="S64" s="285"/>
      <c r="T64" s="285"/>
      <c r="U64" s="285"/>
      <c r="V64" s="285"/>
      <c r="W64" s="285"/>
      <c r="X64" s="285"/>
      <c r="Y64" s="285"/>
      <c r="Z64" s="285"/>
      <c r="AA64" s="285"/>
      <c r="AB64" s="285"/>
      <c r="AC64" s="285"/>
      <c r="AD64" s="285"/>
      <c r="AE64" s="285"/>
      <c r="AF64" s="285"/>
      <c r="AG64" s="285"/>
      <c r="AH64" s="285"/>
      <c r="AI64" s="285"/>
      <c r="AJ64" s="285"/>
      <c r="AK64" s="285"/>
      <c r="AL64" s="285"/>
      <c r="AM64" s="285"/>
      <c r="AN64" s="285"/>
      <c r="AO64" s="285"/>
      <c r="AP64" s="285"/>
      <c r="AQ64" s="285"/>
      <c r="AR64" s="285"/>
      <c r="AS64" s="285"/>
      <c r="AT64" s="285"/>
    </row>
    <row r="65" spans="1:46" ht="15.75">
      <c r="A65" s="301"/>
      <c r="B65" s="301"/>
      <c r="C65" s="301"/>
      <c r="D65" s="301"/>
      <c r="E65" s="301"/>
      <c r="F65" s="301"/>
      <c r="G65" s="301"/>
      <c r="H65" s="301"/>
      <c r="I65" s="285"/>
      <c r="J65" s="285"/>
      <c r="K65" s="285"/>
      <c r="L65" s="285"/>
      <c r="M65" s="285"/>
      <c r="N65" s="285"/>
      <c r="O65" s="285"/>
      <c r="P65" s="285"/>
      <c r="Q65" s="285"/>
      <c r="R65" s="285"/>
      <c r="S65" s="285"/>
      <c r="T65" s="285"/>
      <c r="U65" s="285"/>
      <c r="V65" s="285"/>
      <c r="W65" s="285"/>
      <c r="X65" s="285"/>
      <c r="Y65" s="285"/>
      <c r="Z65" s="285"/>
      <c r="AA65" s="285"/>
      <c r="AB65" s="285"/>
      <c r="AC65" s="285"/>
      <c r="AD65" s="285"/>
      <c r="AE65" s="285"/>
      <c r="AF65" s="285"/>
      <c r="AG65" s="285"/>
      <c r="AH65" s="285"/>
      <c r="AI65" s="285"/>
      <c r="AJ65" s="285"/>
      <c r="AK65" s="285"/>
      <c r="AL65" s="285"/>
      <c r="AM65" s="285"/>
      <c r="AN65" s="285"/>
      <c r="AO65" s="285"/>
      <c r="AP65" s="285"/>
      <c r="AQ65" s="285"/>
      <c r="AR65" s="285"/>
      <c r="AS65" s="285"/>
      <c r="AT65" s="285"/>
    </row>
    <row r="66" spans="1:46" ht="15.75">
      <c r="A66" s="301"/>
      <c r="B66" s="301"/>
      <c r="C66" s="301"/>
      <c r="D66" s="301"/>
      <c r="E66" s="301"/>
      <c r="F66" s="301"/>
      <c r="G66" s="301"/>
      <c r="H66" s="301"/>
      <c r="I66" s="285"/>
      <c r="J66" s="285"/>
      <c r="K66" s="285"/>
      <c r="L66" s="285"/>
      <c r="M66" s="285"/>
      <c r="N66" s="285"/>
      <c r="O66" s="285"/>
      <c r="P66" s="285"/>
      <c r="Q66" s="285"/>
      <c r="R66" s="285"/>
      <c r="S66" s="285"/>
      <c r="T66" s="285"/>
      <c r="U66" s="285"/>
      <c r="V66" s="285"/>
      <c r="W66" s="285"/>
      <c r="X66" s="285"/>
      <c r="Y66" s="285"/>
      <c r="Z66" s="285"/>
      <c r="AA66" s="285"/>
      <c r="AB66" s="285"/>
      <c r="AC66" s="285"/>
      <c r="AD66" s="285"/>
      <c r="AE66" s="285"/>
      <c r="AF66" s="285"/>
      <c r="AG66" s="285"/>
      <c r="AH66" s="285"/>
      <c r="AI66" s="285"/>
      <c r="AJ66" s="285"/>
      <c r="AK66" s="285"/>
      <c r="AL66" s="285"/>
      <c r="AM66" s="285"/>
      <c r="AN66" s="285"/>
      <c r="AO66" s="285"/>
      <c r="AP66" s="285"/>
      <c r="AQ66" s="285"/>
      <c r="AR66" s="285"/>
      <c r="AS66" s="285"/>
      <c r="AT66" s="285"/>
    </row>
    <row r="67" spans="1:46" ht="15.75">
      <c r="A67" s="301"/>
      <c r="B67" s="301"/>
      <c r="C67" s="301"/>
      <c r="D67" s="301"/>
      <c r="E67" s="301"/>
      <c r="F67" s="301"/>
      <c r="G67" s="301"/>
      <c r="H67" s="301"/>
      <c r="I67" s="285"/>
      <c r="J67" s="285"/>
      <c r="K67" s="285"/>
      <c r="L67" s="285"/>
      <c r="M67" s="285"/>
      <c r="N67" s="285"/>
      <c r="O67" s="285"/>
      <c r="P67" s="285"/>
      <c r="Q67" s="285"/>
      <c r="R67" s="285"/>
      <c r="S67" s="285"/>
      <c r="T67" s="285"/>
      <c r="U67" s="285"/>
      <c r="V67" s="285"/>
      <c r="W67" s="285"/>
      <c r="X67" s="285"/>
      <c r="Y67" s="285"/>
      <c r="Z67" s="285"/>
      <c r="AA67" s="285"/>
      <c r="AB67" s="285"/>
      <c r="AC67" s="285"/>
      <c r="AD67" s="285"/>
      <c r="AE67" s="285"/>
      <c r="AF67" s="285"/>
      <c r="AG67" s="285"/>
      <c r="AH67" s="285"/>
      <c r="AI67" s="285"/>
      <c r="AJ67" s="285"/>
      <c r="AK67" s="285"/>
      <c r="AL67" s="285"/>
      <c r="AM67" s="285"/>
      <c r="AN67" s="285"/>
      <c r="AO67" s="285"/>
      <c r="AP67" s="285"/>
      <c r="AQ67" s="285"/>
      <c r="AR67" s="285"/>
      <c r="AS67" s="285"/>
      <c r="AT67" s="285"/>
    </row>
    <row r="68" spans="1:46" ht="15.75">
      <c r="A68" s="301"/>
      <c r="B68" s="301"/>
      <c r="C68" s="301"/>
      <c r="D68" s="301"/>
      <c r="E68" s="301"/>
      <c r="F68" s="301"/>
      <c r="G68" s="301"/>
      <c r="H68" s="301"/>
      <c r="I68" s="285"/>
      <c r="J68" s="285"/>
      <c r="K68" s="285"/>
      <c r="L68" s="285"/>
      <c r="M68" s="285"/>
      <c r="N68" s="285"/>
      <c r="O68" s="285"/>
      <c r="P68" s="285"/>
      <c r="Q68" s="285"/>
      <c r="R68" s="285"/>
      <c r="S68" s="285"/>
      <c r="T68" s="285"/>
      <c r="U68" s="285"/>
      <c r="V68" s="285"/>
      <c r="W68" s="285"/>
      <c r="X68" s="285"/>
      <c r="Y68" s="285"/>
      <c r="Z68" s="285"/>
      <c r="AA68" s="285"/>
      <c r="AB68" s="285"/>
      <c r="AC68" s="285"/>
      <c r="AD68" s="285"/>
      <c r="AE68" s="285"/>
      <c r="AF68" s="285"/>
      <c r="AG68" s="285"/>
      <c r="AH68" s="285"/>
      <c r="AI68" s="285"/>
      <c r="AJ68" s="285"/>
      <c r="AK68" s="285"/>
      <c r="AL68" s="285"/>
      <c r="AM68" s="285"/>
      <c r="AN68" s="285"/>
      <c r="AO68" s="285"/>
      <c r="AP68" s="285"/>
      <c r="AQ68" s="285"/>
      <c r="AR68" s="285"/>
      <c r="AS68" s="285"/>
      <c r="AT68" s="285"/>
    </row>
    <row r="69" spans="1:46" ht="15.75">
      <c r="A69" s="301"/>
      <c r="B69" s="301"/>
      <c r="C69" s="301"/>
      <c r="D69" s="301"/>
      <c r="E69" s="301"/>
      <c r="F69" s="301"/>
      <c r="G69" s="301"/>
      <c r="H69" s="301"/>
      <c r="I69" s="285"/>
      <c r="J69" s="285"/>
      <c r="K69" s="285"/>
      <c r="L69" s="285"/>
      <c r="M69" s="285"/>
      <c r="N69" s="285"/>
      <c r="O69" s="285"/>
      <c r="P69" s="285"/>
      <c r="Q69" s="285"/>
      <c r="R69" s="285"/>
      <c r="S69" s="285"/>
      <c r="T69" s="285"/>
      <c r="U69" s="285"/>
      <c r="V69" s="285"/>
      <c r="W69" s="285"/>
      <c r="X69" s="285"/>
      <c r="Y69" s="285"/>
      <c r="Z69" s="285"/>
      <c r="AA69" s="285"/>
      <c r="AB69" s="285"/>
      <c r="AC69" s="285"/>
      <c r="AD69" s="285"/>
      <c r="AE69" s="285"/>
      <c r="AF69" s="285"/>
      <c r="AG69" s="285"/>
      <c r="AH69" s="285"/>
      <c r="AI69" s="285"/>
      <c r="AJ69" s="285"/>
      <c r="AK69" s="285"/>
      <c r="AL69" s="285"/>
      <c r="AM69" s="285"/>
      <c r="AN69" s="285"/>
      <c r="AO69" s="285"/>
      <c r="AP69" s="285"/>
      <c r="AQ69" s="285"/>
      <c r="AR69" s="285"/>
      <c r="AS69" s="285"/>
      <c r="AT69" s="285"/>
    </row>
    <row r="70" spans="1:46" ht="15.75">
      <c r="A70" s="301"/>
      <c r="B70" s="301"/>
      <c r="C70" s="301"/>
      <c r="D70" s="301"/>
      <c r="E70" s="301"/>
      <c r="F70" s="301"/>
      <c r="G70" s="301"/>
      <c r="H70" s="301"/>
      <c r="I70" s="285"/>
      <c r="J70" s="285"/>
      <c r="K70" s="285"/>
      <c r="L70" s="285"/>
      <c r="M70" s="285"/>
      <c r="N70" s="285"/>
      <c r="O70" s="285"/>
      <c r="P70" s="285"/>
      <c r="Q70" s="285"/>
      <c r="R70" s="285"/>
      <c r="S70" s="285"/>
      <c r="T70" s="285"/>
      <c r="U70" s="285"/>
      <c r="V70" s="285"/>
      <c r="W70" s="285"/>
      <c r="X70" s="285"/>
      <c r="Y70" s="285"/>
      <c r="Z70" s="285"/>
      <c r="AA70" s="285"/>
      <c r="AB70" s="285"/>
      <c r="AC70" s="285"/>
      <c r="AD70" s="285"/>
      <c r="AE70" s="285"/>
      <c r="AF70" s="285"/>
      <c r="AG70" s="285"/>
      <c r="AH70" s="285"/>
      <c r="AI70" s="285"/>
      <c r="AJ70" s="285"/>
      <c r="AK70" s="285"/>
      <c r="AL70" s="285"/>
      <c r="AM70" s="285"/>
      <c r="AN70" s="285"/>
      <c r="AO70" s="285"/>
      <c r="AP70" s="285"/>
      <c r="AQ70" s="285"/>
      <c r="AR70" s="285"/>
      <c r="AS70" s="285"/>
      <c r="AT70" s="285"/>
    </row>
    <row r="71" spans="1:46" ht="15.75">
      <c r="A71" s="301"/>
      <c r="B71" s="301"/>
      <c r="C71" s="301"/>
      <c r="D71" s="301"/>
      <c r="E71" s="301"/>
      <c r="F71" s="301"/>
      <c r="G71" s="301"/>
      <c r="H71" s="301"/>
      <c r="I71" s="285"/>
      <c r="J71" s="285"/>
      <c r="K71" s="285"/>
      <c r="L71" s="285"/>
      <c r="M71" s="285"/>
      <c r="N71" s="285"/>
      <c r="O71" s="285"/>
      <c r="P71" s="285"/>
      <c r="Q71" s="285"/>
      <c r="R71" s="285"/>
      <c r="S71" s="285"/>
      <c r="T71" s="285"/>
      <c r="U71" s="285"/>
      <c r="V71" s="285"/>
      <c r="W71" s="285"/>
      <c r="X71" s="285"/>
      <c r="Y71" s="285"/>
      <c r="Z71" s="285"/>
      <c r="AA71" s="285"/>
      <c r="AB71" s="285"/>
      <c r="AC71" s="285"/>
      <c r="AD71" s="285"/>
      <c r="AE71" s="285"/>
      <c r="AF71" s="285"/>
      <c r="AG71" s="285"/>
      <c r="AH71" s="285"/>
      <c r="AI71" s="285"/>
      <c r="AJ71" s="285"/>
      <c r="AK71" s="285"/>
      <c r="AL71" s="285"/>
      <c r="AM71" s="285"/>
      <c r="AN71" s="285"/>
      <c r="AO71" s="285"/>
      <c r="AP71" s="285"/>
      <c r="AQ71" s="285"/>
      <c r="AR71" s="285"/>
      <c r="AS71" s="285"/>
      <c r="AT71" s="285"/>
    </row>
    <row r="72" spans="1:46" ht="15.75">
      <c r="A72" s="301"/>
      <c r="B72" s="301"/>
      <c r="C72" s="301"/>
      <c r="D72" s="301"/>
      <c r="E72" s="301"/>
      <c r="F72" s="301"/>
      <c r="G72" s="301"/>
      <c r="H72" s="301"/>
      <c r="I72" s="285"/>
      <c r="J72" s="285"/>
      <c r="K72" s="285"/>
      <c r="L72" s="285"/>
      <c r="M72" s="285"/>
      <c r="N72" s="285"/>
      <c r="O72" s="285"/>
      <c r="P72" s="285"/>
      <c r="Q72" s="285"/>
      <c r="R72" s="285"/>
      <c r="S72" s="285"/>
      <c r="T72" s="285"/>
      <c r="U72" s="285"/>
      <c r="V72" s="285"/>
      <c r="W72" s="285"/>
      <c r="X72" s="285"/>
      <c r="Y72" s="285"/>
      <c r="Z72" s="285"/>
      <c r="AA72" s="285"/>
      <c r="AB72" s="285"/>
      <c r="AC72" s="285"/>
      <c r="AD72" s="285"/>
      <c r="AE72" s="285"/>
      <c r="AF72" s="285"/>
      <c r="AG72" s="285"/>
      <c r="AH72" s="285"/>
      <c r="AI72" s="285"/>
      <c r="AJ72" s="285"/>
      <c r="AK72" s="285"/>
      <c r="AL72" s="285"/>
      <c r="AM72" s="285"/>
      <c r="AN72" s="285"/>
      <c r="AO72" s="285"/>
      <c r="AP72" s="285"/>
      <c r="AQ72" s="285"/>
      <c r="AR72" s="285"/>
      <c r="AS72" s="285"/>
      <c r="AT72" s="285"/>
    </row>
    <row r="73" spans="1:46" ht="15.75">
      <c r="A73" s="301"/>
      <c r="B73" s="301"/>
      <c r="C73" s="301"/>
      <c r="D73" s="301"/>
      <c r="E73" s="301"/>
      <c r="F73" s="301"/>
      <c r="G73" s="301"/>
      <c r="H73" s="301"/>
      <c r="I73" s="285"/>
      <c r="J73" s="285"/>
      <c r="K73" s="285"/>
      <c r="L73" s="285"/>
      <c r="M73" s="285"/>
      <c r="N73" s="285"/>
      <c r="O73" s="285"/>
      <c r="P73" s="285"/>
      <c r="Q73" s="285"/>
      <c r="R73" s="285"/>
      <c r="S73" s="285"/>
      <c r="T73" s="285"/>
      <c r="U73" s="285"/>
      <c r="V73" s="285"/>
      <c r="W73" s="285"/>
      <c r="X73" s="285"/>
      <c r="Y73" s="285"/>
      <c r="Z73" s="285"/>
      <c r="AA73" s="285"/>
      <c r="AB73" s="285"/>
      <c r="AC73" s="285"/>
      <c r="AD73" s="285"/>
      <c r="AE73" s="285"/>
      <c r="AF73" s="285"/>
      <c r="AG73" s="285"/>
      <c r="AH73" s="285"/>
      <c r="AI73" s="285"/>
      <c r="AJ73" s="285"/>
      <c r="AK73" s="285"/>
      <c r="AL73" s="285"/>
      <c r="AM73" s="285"/>
      <c r="AN73" s="285"/>
      <c r="AO73" s="285"/>
      <c r="AP73" s="285"/>
      <c r="AQ73" s="285"/>
      <c r="AR73" s="285"/>
      <c r="AS73" s="285"/>
      <c r="AT73" s="285"/>
    </row>
    <row r="74" spans="1:46" ht="15.75">
      <c r="A74" s="301"/>
      <c r="B74" s="301"/>
      <c r="C74" s="301"/>
      <c r="D74" s="301"/>
      <c r="E74" s="301"/>
      <c r="F74" s="301"/>
      <c r="G74" s="301"/>
      <c r="H74" s="301"/>
      <c r="I74" s="285"/>
      <c r="J74" s="285"/>
      <c r="K74" s="285"/>
      <c r="L74" s="285"/>
      <c r="M74" s="285"/>
      <c r="N74" s="285"/>
      <c r="O74" s="285"/>
      <c r="P74" s="285"/>
      <c r="Q74" s="285"/>
      <c r="R74" s="285"/>
      <c r="S74" s="285"/>
      <c r="T74" s="285"/>
      <c r="U74" s="285"/>
      <c r="V74" s="285"/>
      <c r="W74" s="285"/>
      <c r="X74" s="285"/>
      <c r="Y74" s="285"/>
      <c r="Z74" s="285"/>
      <c r="AA74" s="285"/>
      <c r="AB74" s="285"/>
      <c r="AC74" s="285"/>
      <c r="AD74" s="285"/>
      <c r="AE74" s="285"/>
      <c r="AF74" s="285"/>
      <c r="AG74" s="285"/>
      <c r="AH74" s="285"/>
      <c r="AI74" s="285"/>
      <c r="AJ74" s="285"/>
      <c r="AK74" s="285"/>
      <c r="AL74" s="285"/>
      <c r="AM74" s="285"/>
      <c r="AN74" s="285"/>
      <c r="AO74" s="285"/>
      <c r="AP74" s="285"/>
      <c r="AQ74" s="285"/>
      <c r="AR74" s="285"/>
      <c r="AS74" s="285"/>
      <c r="AT74" s="285"/>
    </row>
    <row r="75" spans="1:46" ht="15.75">
      <c r="A75" s="301"/>
      <c r="B75" s="301"/>
      <c r="C75" s="301"/>
      <c r="D75" s="301"/>
      <c r="E75" s="301"/>
      <c r="F75" s="301"/>
      <c r="G75" s="301"/>
      <c r="H75" s="301"/>
      <c r="I75" s="285"/>
      <c r="J75" s="285"/>
      <c r="K75" s="285"/>
      <c r="L75" s="285"/>
      <c r="M75" s="285"/>
      <c r="N75" s="285"/>
      <c r="O75" s="285"/>
      <c r="P75" s="285"/>
      <c r="Q75" s="285"/>
      <c r="R75" s="285"/>
      <c r="S75" s="285"/>
      <c r="T75" s="285"/>
      <c r="U75" s="285"/>
      <c r="V75" s="285"/>
      <c r="W75" s="285"/>
      <c r="X75" s="285"/>
      <c r="Y75" s="285"/>
      <c r="Z75" s="285"/>
      <c r="AA75" s="285"/>
      <c r="AB75" s="285"/>
      <c r="AC75" s="285"/>
      <c r="AD75" s="285"/>
      <c r="AE75" s="285"/>
      <c r="AF75" s="285"/>
      <c r="AG75" s="285"/>
      <c r="AH75" s="285"/>
      <c r="AI75" s="285"/>
      <c r="AJ75" s="285"/>
      <c r="AK75" s="285"/>
      <c r="AL75" s="285"/>
      <c r="AM75" s="285"/>
      <c r="AN75" s="285"/>
      <c r="AO75" s="285"/>
      <c r="AP75" s="285"/>
      <c r="AQ75" s="285"/>
      <c r="AR75" s="285"/>
      <c r="AS75" s="285"/>
      <c r="AT75" s="285"/>
    </row>
    <row r="76" spans="1:46" ht="15.75">
      <c r="A76" s="301"/>
      <c r="B76" s="301"/>
      <c r="C76" s="301"/>
      <c r="D76" s="301"/>
      <c r="E76" s="301"/>
      <c r="F76" s="301"/>
      <c r="G76" s="301"/>
      <c r="H76" s="301"/>
      <c r="I76" s="285"/>
      <c r="J76" s="285"/>
      <c r="K76" s="285"/>
      <c r="L76" s="285"/>
      <c r="M76" s="285"/>
      <c r="N76" s="285"/>
      <c r="O76" s="285"/>
      <c r="P76" s="285"/>
      <c r="Q76" s="285"/>
      <c r="R76" s="285"/>
      <c r="S76" s="285"/>
      <c r="T76" s="285"/>
      <c r="U76" s="285"/>
      <c r="V76" s="285"/>
      <c r="W76" s="285"/>
      <c r="X76" s="285"/>
      <c r="Y76" s="285"/>
      <c r="Z76" s="285"/>
      <c r="AA76" s="285"/>
      <c r="AB76" s="285"/>
      <c r="AC76" s="285"/>
      <c r="AD76" s="285"/>
      <c r="AE76" s="285"/>
      <c r="AF76" s="285"/>
      <c r="AG76" s="285"/>
      <c r="AH76" s="285"/>
      <c r="AI76" s="285"/>
      <c r="AJ76" s="285"/>
      <c r="AK76" s="285"/>
      <c r="AL76" s="285"/>
      <c r="AM76" s="285"/>
      <c r="AN76" s="285"/>
      <c r="AO76" s="285"/>
      <c r="AP76" s="285"/>
      <c r="AQ76" s="285"/>
      <c r="AR76" s="285"/>
      <c r="AS76" s="285"/>
      <c r="AT76" s="285"/>
    </row>
    <row r="77" spans="1:46" ht="15.75">
      <c r="A77" s="301"/>
      <c r="B77" s="301"/>
      <c r="C77" s="301"/>
      <c r="D77" s="301"/>
      <c r="E77" s="301"/>
      <c r="F77" s="301"/>
      <c r="G77" s="301"/>
      <c r="H77" s="301"/>
      <c r="I77" s="285"/>
      <c r="J77" s="285"/>
      <c r="K77" s="285"/>
      <c r="L77" s="285"/>
      <c r="M77" s="285"/>
      <c r="N77" s="285"/>
      <c r="O77" s="285"/>
      <c r="P77" s="285"/>
      <c r="Q77" s="285"/>
      <c r="R77" s="285"/>
      <c r="S77" s="285"/>
      <c r="T77" s="285"/>
      <c r="U77" s="285"/>
      <c r="V77" s="285"/>
      <c r="W77" s="285"/>
      <c r="X77" s="285"/>
      <c r="Y77" s="285"/>
      <c r="Z77" s="285"/>
      <c r="AA77" s="285"/>
      <c r="AB77" s="285"/>
      <c r="AC77" s="285"/>
      <c r="AD77" s="285"/>
      <c r="AE77" s="285"/>
      <c r="AF77" s="285"/>
      <c r="AG77" s="285"/>
      <c r="AH77" s="285"/>
      <c r="AI77" s="285"/>
      <c r="AJ77" s="285"/>
      <c r="AK77" s="285"/>
      <c r="AL77" s="285"/>
      <c r="AM77" s="285"/>
      <c r="AN77" s="285"/>
      <c r="AO77" s="285"/>
      <c r="AP77" s="285"/>
      <c r="AQ77" s="285"/>
      <c r="AR77" s="285"/>
      <c r="AS77" s="285"/>
      <c r="AT77" s="285"/>
    </row>
    <row r="78" spans="1:46" ht="15.75">
      <c r="A78" s="301"/>
      <c r="B78" s="301"/>
      <c r="C78" s="301"/>
      <c r="D78" s="301"/>
      <c r="E78" s="301"/>
      <c r="F78" s="301"/>
      <c r="G78" s="301"/>
      <c r="H78" s="301"/>
      <c r="I78" s="285"/>
      <c r="J78" s="285"/>
      <c r="K78" s="285"/>
      <c r="L78" s="285"/>
      <c r="M78" s="285"/>
      <c r="N78" s="285"/>
      <c r="O78" s="285"/>
      <c r="P78" s="285"/>
      <c r="Q78" s="285"/>
      <c r="R78" s="285"/>
      <c r="S78" s="285"/>
      <c r="T78" s="285"/>
      <c r="U78" s="285"/>
      <c r="V78" s="285"/>
      <c r="W78" s="285"/>
      <c r="X78" s="285"/>
      <c r="Y78" s="285"/>
      <c r="Z78" s="285"/>
      <c r="AA78" s="285"/>
      <c r="AB78" s="285"/>
      <c r="AC78" s="285"/>
      <c r="AD78" s="285"/>
      <c r="AE78" s="285"/>
      <c r="AF78" s="285"/>
      <c r="AG78" s="285"/>
      <c r="AH78" s="285"/>
      <c r="AI78" s="285"/>
      <c r="AJ78" s="285"/>
      <c r="AK78" s="285"/>
      <c r="AL78" s="285"/>
      <c r="AM78" s="285"/>
      <c r="AN78" s="285"/>
      <c r="AO78" s="285"/>
      <c r="AP78" s="285"/>
      <c r="AQ78" s="285"/>
      <c r="AR78" s="285"/>
      <c r="AS78" s="285"/>
      <c r="AT78" s="285"/>
    </row>
    <row r="79" spans="1:46" ht="15.75">
      <c r="A79" s="301"/>
      <c r="B79" s="301"/>
      <c r="C79" s="301"/>
      <c r="D79" s="301"/>
      <c r="E79" s="301"/>
      <c r="F79" s="301"/>
      <c r="G79" s="301"/>
      <c r="H79" s="301"/>
      <c r="I79" s="285"/>
      <c r="J79" s="285"/>
      <c r="K79" s="285"/>
      <c r="L79" s="285"/>
      <c r="M79" s="285"/>
      <c r="N79" s="285"/>
      <c r="O79" s="285"/>
      <c r="P79" s="285"/>
      <c r="Q79" s="285"/>
      <c r="R79" s="285"/>
      <c r="S79" s="285"/>
      <c r="T79" s="285"/>
      <c r="U79" s="285"/>
      <c r="V79" s="285"/>
      <c r="W79" s="285"/>
      <c r="X79" s="285"/>
      <c r="Y79" s="285"/>
      <c r="Z79" s="285"/>
      <c r="AA79" s="285"/>
      <c r="AB79" s="285"/>
      <c r="AC79" s="285"/>
      <c r="AD79" s="285"/>
      <c r="AE79" s="285"/>
      <c r="AF79" s="285"/>
      <c r="AG79" s="285"/>
      <c r="AH79" s="285"/>
      <c r="AI79" s="285"/>
      <c r="AJ79" s="285"/>
      <c r="AK79" s="285"/>
      <c r="AL79" s="285"/>
      <c r="AM79" s="285"/>
      <c r="AN79" s="285"/>
      <c r="AO79" s="285"/>
      <c r="AP79" s="285"/>
      <c r="AQ79" s="285"/>
      <c r="AR79" s="285"/>
      <c r="AS79" s="285"/>
      <c r="AT79" s="285"/>
    </row>
    <row r="80" spans="1:46" ht="15.75">
      <c r="A80" s="301"/>
      <c r="B80" s="301"/>
      <c r="C80" s="301"/>
      <c r="D80" s="301"/>
      <c r="E80" s="301"/>
      <c r="F80" s="301"/>
      <c r="G80" s="301"/>
      <c r="H80" s="301"/>
      <c r="I80" s="285"/>
      <c r="J80" s="285"/>
      <c r="K80" s="285"/>
      <c r="L80" s="285"/>
      <c r="M80" s="285"/>
      <c r="N80" s="285"/>
      <c r="O80" s="285"/>
      <c r="P80" s="285"/>
      <c r="Q80" s="285"/>
      <c r="R80" s="285"/>
      <c r="S80" s="285"/>
      <c r="T80" s="285"/>
      <c r="U80" s="285"/>
      <c r="V80" s="285"/>
      <c r="W80" s="285"/>
      <c r="X80" s="285"/>
      <c r="Y80" s="285"/>
      <c r="Z80" s="285"/>
      <c r="AA80" s="285"/>
      <c r="AB80" s="285"/>
      <c r="AC80" s="285"/>
      <c r="AD80" s="285"/>
      <c r="AE80" s="285"/>
      <c r="AF80" s="285"/>
      <c r="AG80" s="285"/>
      <c r="AH80" s="285"/>
      <c r="AI80" s="285"/>
      <c r="AJ80" s="285"/>
      <c r="AK80" s="285"/>
      <c r="AL80" s="285"/>
      <c r="AM80" s="285"/>
      <c r="AN80" s="285"/>
      <c r="AO80" s="285"/>
      <c r="AP80" s="285"/>
      <c r="AQ80" s="285"/>
      <c r="AR80" s="285"/>
      <c r="AS80" s="285"/>
      <c r="AT80" s="285"/>
    </row>
    <row r="81" spans="1:46" ht="15.75">
      <c r="A81" s="301"/>
      <c r="B81" s="301"/>
      <c r="C81" s="301"/>
      <c r="D81" s="301"/>
      <c r="E81" s="301"/>
      <c r="F81" s="301"/>
      <c r="G81" s="301"/>
      <c r="H81" s="301"/>
      <c r="I81" s="285"/>
      <c r="J81" s="285"/>
      <c r="K81" s="285"/>
      <c r="L81" s="285"/>
      <c r="M81" s="285"/>
      <c r="N81" s="285"/>
      <c r="O81" s="285"/>
      <c r="P81" s="285"/>
      <c r="Q81" s="285"/>
      <c r="R81" s="285"/>
      <c r="S81" s="285"/>
      <c r="T81" s="285"/>
      <c r="U81" s="285"/>
      <c r="V81" s="285"/>
      <c r="W81" s="285"/>
      <c r="X81" s="285"/>
      <c r="Y81" s="285"/>
      <c r="Z81" s="285"/>
      <c r="AA81" s="285"/>
      <c r="AB81" s="285"/>
      <c r="AC81" s="285"/>
      <c r="AD81" s="285"/>
      <c r="AE81" s="285"/>
      <c r="AF81" s="285"/>
      <c r="AG81" s="285"/>
      <c r="AH81" s="285"/>
      <c r="AI81" s="285"/>
      <c r="AJ81" s="285"/>
      <c r="AK81" s="285"/>
      <c r="AL81" s="285"/>
      <c r="AM81" s="285"/>
      <c r="AN81" s="285"/>
      <c r="AO81" s="285"/>
      <c r="AP81" s="285"/>
      <c r="AQ81" s="285"/>
      <c r="AR81" s="285"/>
      <c r="AS81" s="285"/>
      <c r="AT81" s="285"/>
    </row>
    <row r="82" spans="1:46" ht="15.75">
      <c r="A82" s="301"/>
      <c r="B82" s="301"/>
      <c r="C82" s="301"/>
      <c r="D82" s="301"/>
      <c r="E82" s="301"/>
      <c r="F82" s="301"/>
      <c r="G82" s="301"/>
      <c r="H82" s="301"/>
      <c r="I82" s="285"/>
      <c r="J82" s="285"/>
      <c r="K82" s="285"/>
      <c r="L82" s="285"/>
      <c r="M82" s="285"/>
      <c r="N82" s="285"/>
      <c r="O82" s="285"/>
      <c r="P82" s="285"/>
      <c r="Q82" s="285"/>
      <c r="R82" s="285"/>
      <c r="S82" s="285"/>
      <c r="T82" s="285"/>
      <c r="U82" s="285"/>
      <c r="V82" s="285"/>
      <c r="W82" s="285"/>
      <c r="X82" s="285"/>
      <c r="Y82" s="285"/>
      <c r="Z82" s="285"/>
      <c r="AA82" s="285"/>
      <c r="AB82" s="285"/>
      <c r="AC82" s="285"/>
      <c r="AD82" s="285"/>
      <c r="AE82" s="285"/>
      <c r="AF82" s="285"/>
      <c r="AG82" s="285"/>
      <c r="AH82" s="285"/>
      <c r="AI82" s="285"/>
      <c r="AJ82" s="285"/>
      <c r="AK82" s="285"/>
      <c r="AL82" s="285"/>
      <c r="AM82" s="285"/>
      <c r="AN82" s="285"/>
      <c r="AO82" s="285"/>
      <c r="AP82" s="285"/>
      <c r="AQ82" s="285"/>
      <c r="AR82" s="285"/>
      <c r="AS82" s="285"/>
      <c r="AT82" s="285"/>
    </row>
    <row r="83" spans="1:46" ht="15.75">
      <c r="A83" s="301"/>
      <c r="B83" s="301"/>
      <c r="C83" s="301"/>
      <c r="D83" s="301"/>
      <c r="E83" s="301"/>
      <c r="F83" s="301"/>
      <c r="G83" s="301"/>
      <c r="H83" s="301"/>
      <c r="I83" s="285"/>
      <c r="J83" s="285"/>
      <c r="K83" s="285"/>
      <c r="L83" s="285"/>
      <c r="M83" s="285"/>
      <c r="N83" s="285"/>
      <c r="O83" s="285"/>
      <c r="P83" s="285"/>
      <c r="Q83" s="285"/>
      <c r="R83" s="285"/>
      <c r="S83" s="285"/>
      <c r="T83" s="285"/>
      <c r="U83" s="285"/>
      <c r="V83" s="285"/>
      <c r="W83" s="285"/>
      <c r="X83" s="285"/>
      <c r="Y83" s="285"/>
      <c r="Z83" s="285"/>
      <c r="AA83" s="285"/>
      <c r="AB83" s="285"/>
      <c r="AC83" s="285"/>
      <c r="AD83" s="285"/>
      <c r="AE83" s="285"/>
      <c r="AF83" s="285"/>
      <c r="AG83" s="285"/>
      <c r="AH83" s="285"/>
      <c r="AI83" s="285"/>
      <c r="AJ83" s="285"/>
      <c r="AK83" s="285"/>
      <c r="AL83" s="285"/>
      <c r="AM83" s="285"/>
      <c r="AN83" s="285"/>
      <c r="AO83" s="285"/>
      <c r="AP83" s="285"/>
      <c r="AQ83" s="285"/>
      <c r="AR83" s="285"/>
      <c r="AS83" s="285"/>
      <c r="AT83" s="285"/>
    </row>
    <row r="84" spans="1:46" ht="15.75">
      <c r="A84" s="301"/>
      <c r="B84" s="301"/>
      <c r="C84" s="301"/>
      <c r="D84" s="301"/>
      <c r="E84" s="301"/>
      <c r="F84" s="301"/>
      <c r="G84" s="301"/>
      <c r="H84" s="301"/>
      <c r="I84" s="285"/>
      <c r="J84" s="285"/>
      <c r="K84" s="285"/>
      <c r="L84" s="285"/>
      <c r="M84" s="285"/>
      <c r="N84" s="285"/>
      <c r="O84" s="285"/>
      <c r="P84" s="285"/>
      <c r="Q84" s="285"/>
      <c r="R84" s="285"/>
      <c r="S84" s="285"/>
      <c r="T84" s="285"/>
      <c r="U84" s="285"/>
      <c r="V84" s="285"/>
      <c r="W84" s="285"/>
      <c r="X84" s="285"/>
      <c r="Y84" s="285"/>
      <c r="Z84" s="285"/>
      <c r="AA84" s="285"/>
      <c r="AB84" s="285"/>
      <c r="AC84" s="285"/>
      <c r="AD84" s="285"/>
      <c r="AE84" s="285"/>
      <c r="AF84" s="285"/>
      <c r="AG84" s="285"/>
      <c r="AH84" s="285"/>
      <c r="AI84" s="285"/>
      <c r="AJ84" s="285"/>
      <c r="AK84" s="285"/>
      <c r="AL84" s="285"/>
      <c r="AM84" s="285"/>
      <c r="AN84" s="285"/>
      <c r="AO84" s="285"/>
      <c r="AP84" s="285"/>
      <c r="AQ84" s="285"/>
      <c r="AR84" s="285"/>
      <c r="AS84" s="285"/>
      <c r="AT84" s="285"/>
    </row>
    <row r="85" spans="1:46" ht="15.75">
      <c r="A85" s="301"/>
      <c r="B85" s="301"/>
      <c r="C85" s="301"/>
      <c r="D85" s="301"/>
      <c r="E85" s="301"/>
      <c r="F85" s="301"/>
      <c r="G85" s="301"/>
      <c r="H85" s="301"/>
      <c r="I85" s="285"/>
      <c r="J85" s="285"/>
      <c r="K85" s="285"/>
      <c r="L85" s="285"/>
      <c r="M85" s="285"/>
      <c r="N85" s="285"/>
      <c r="O85" s="285"/>
      <c r="P85" s="285"/>
      <c r="Q85" s="285"/>
      <c r="R85" s="285"/>
      <c r="S85" s="285"/>
      <c r="T85" s="285"/>
      <c r="U85" s="285"/>
      <c r="V85" s="285"/>
      <c r="W85" s="285"/>
      <c r="X85" s="285"/>
      <c r="Y85" s="285"/>
      <c r="Z85" s="285"/>
      <c r="AA85" s="285"/>
      <c r="AB85" s="285"/>
      <c r="AC85" s="285"/>
      <c r="AD85" s="285"/>
      <c r="AE85" s="285"/>
      <c r="AF85" s="285"/>
      <c r="AG85" s="285"/>
      <c r="AH85" s="285"/>
      <c r="AI85" s="285"/>
      <c r="AJ85" s="285"/>
      <c r="AK85" s="285"/>
      <c r="AL85" s="285"/>
      <c r="AM85" s="285"/>
      <c r="AN85" s="285"/>
      <c r="AO85" s="285"/>
      <c r="AP85" s="285"/>
      <c r="AQ85" s="285"/>
      <c r="AR85" s="285"/>
      <c r="AS85" s="285"/>
      <c r="AT85" s="285"/>
    </row>
    <row r="86" spans="1:46" ht="15.75">
      <c r="A86" s="301"/>
      <c r="B86" s="301"/>
      <c r="C86" s="301"/>
      <c r="D86" s="301"/>
      <c r="E86" s="301"/>
      <c r="F86" s="301"/>
      <c r="G86" s="301"/>
      <c r="H86" s="301"/>
      <c r="I86" s="285"/>
      <c r="J86" s="285"/>
      <c r="K86" s="285"/>
      <c r="L86" s="285"/>
      <c r="M86" s="285"/>
      <c r="N86" s="285"/>
      <c r="O86" s="285"/>
      <c r="P86" s="285"/>
      <c r="Q86" s="285"/>
      <c r="R86" s="285"/>
      <c r="S86" s="285"/>
      <c r="T86" s="285"/>
      <c r="U86" s="285"/>
      <c r="V86" s="285"/>
      <c r="W86" s="285"/>
      <c r="X86" s="285"/>
      <c r="Y86" s="285"/>
      <c r="Z86" s="285"/>
      <c r="AA86" s="285"/>
      <c r="AB86" s="285"/>
      <c r="AC86" s="285"/>
      <c r="AD86" s="285"/>
      <c r="AE86" s="285"/>
      <c r="AF86" s="285"/>
      <c r="AG86" s="285"/>
      <c r="AH86" s="285"/>
      <c r="AI86" s="285"/>
      <c r="AJ86" s="285"/>
      <c r="AK86" s="285"/>
      <c r="AL86" s="285"/>
      <c r="AM86" s="285"/>
      <c r="AN86" s="285"/>
      <c r="AO86" s="285"/>
      <c r="AP86" s="285"/>
      <c r="AQ86" s="285"/>
      <c r="AR86" s="285"/>
      <c r="AS86" s="285"/>
      <c r="AT86" s="285"/>
    </row>
    <row r="87" spans="1:46" ht="15.75">
      <c r="A87" s="301"/>
      <c r="B87" s="301"/>
      <c r="C87" s="301"/>
      <c r="D87" s="301"/>
      <c r="E87" s="301"/>
      <c r="F87" s="301"/>
      <c r="G87" s="301"/>
      <c r="H87" s="301"/>
      <c r="I87" s="285"/>
      <c r="J87" s="285"/>
      <c r="K87" s="285"/>
      <c r="L87" s="285"/>
      <c r="M87" s="285"/>
      <c r="N87" s="285"/>
      <c r="O87" s="285"/>
      <c r="P87" s="285"/>
      <c r="Q87" s="285"/>
      <c r="R87" s="285"/>
      <c r="S87" s="285"/>
      <c r="T87" s="285"/>
      <c r="U87" s="285"/>
      <c r="V87" s="285"/>
      <c r="W87" s="285"/>
      <c r="X87" s="285"/>
      <c r="Y87" s="285"/>
      <c r="Z87" s="285"/>
      <c r="AA87" s="285"/>
      <c r="AB87" s="285"/>
      <c r="AC87" s="285"/>
      <c r="AD87" s="285"/>
      <c r="AE87" s="285"/>
      <c r="AF87" s="285"/>
      <c r="AG87" s="285"/>
      <c r="AH87" s="285"/>
      <c r="AI87" s="285"/>
      <c r="AJ87" s="285"/>
      <c r="AK87" s="285"/>
      <c r="AL87" s="285"/>
      <c r="AM87" s="285"/>
      <c r="AN87" s="285"/>
      <c r="AO87" s="285"/>
      <c r="AP87" s="285"/>
      <c r="AQ87" s="285"/>
      <c r="AR87" s="285"/>
      <c r="AS87" s="285"/>
      <c r="AT87" s="285"/>
    </row>
    <row r="88" spans="1:46" ht="15.75">
      <c r="A88" s="301"/>
      <c r="B88" s="301"/>
      <c r="C88" s="301"/>
      <c r="D88" s="301"/>
      <c r="E88" s="301"/>
      <c r="F88" s="301"/>
      <c r="G88" s="301"/>
      <c r="H88" s="301"/>
      <c r="I88" s="285"/>
      <c r="J88" s="285"/>
      <c r="K88" s="285"/>
      <c r="L88" s="285"/>
      <c r="M88" s="285"/>
      <c r="N88" s="285"/>
      <c r="O88" s="285"/>
      <c r="P88" s="285"/>
      <c r="Q88" s="285"/>
      <c r="R88" s="285"/>
      <c r="S88" s="285"/>
      <c r="T88" s="285"/>
      <c r="U88" s="285"/>
      <c r="V88" s="285"/>
      <c r="W88" s="285"/>
      <c r="X88" s="285"/>
      <c r="Y88" s="285"/>
      <c r="Z88" s="285"/>
      <c r="AA88" s="285"/>
      <c r="AB88" s="285"/>
      <c r="AC88" s="285"/>
      <c r="AD88" s="285"/>
      <c r="AE88" s="285"/>
      <c r="AF88" s="285"/>
      <c r="AG88" s="285"/>
      <c r="AH88" s="285"/>
      <c r="AI88" s="285"/>
      <c r="AJ88" s="285"/>
      <c r="AK88" s="285"/>
      <c r="AL88" s="285"/>
      <c r="AM88" s="285"/>
      <c r="AN88" s="285"/>
      <c r="AO88" s="285"/>
      <c r="AP88" s="285"/>
      <c r="AQ88" s="285"/>
      <c r="AR88" s="285"/>
      <c r="AS88" s="285"/>
      <c r="AT88" s="285"/>
    </row>
    <row r="89" spans="1:46" ht="15.75">
      <c r="A89" s="301"/>
      <c r="B89" s="301"/>
      <c r="C89" s="301"/>
      <c r="D89" s="301"/>
      <c r="E89" s="301"/>
      <c r="F89" s="301"/>
      <c r="G89" s="301"/>
      <c r="H89" s="301"/>
      <c r="I89" s="285"/>
      <c r="J89" s="285"/>
      <c r="K89" s="285"/>
      <c r="L89" s="285"/>
      <c r="M89" s="285"/>
      <c r="N89" s="285"/>
      <c r="O89" s="285"/>
      <c r="P89" s="285"/>
      <c r="Q89" s="285"/>
      <c r="R89" s="285"/>
      <c r="S89" s="285"/>
      <c r="T89" s="285"/>
      <c r="U89" s="285"/>
      <c r="V89" s="285"/>
      <c r="W89" s="285"/>
      <c r="X89" s="285"/>
      <c r="Y89" s="285"/>
      <c r="Z89" s="285"/>
      <c r="AA89" s="285"/>
      <c r="AB89" s="285"/>
      <c r="AC89" s="285"/>
      <c r="AD89" s="285"/>
      <c r="AE89" s="285"/>
      <c r="AF89" s="285"/>
      <c r="AG89" s="285"/>
      <c r="AH89" s="285"/>
      <c r="AI89" s="285"/>
      <c r="AJ89" s="285"/>
      <c r="AK89" s="285"/>
      <c r="AL89" s="285"/>
      <c r="AM89" s="285"/>
      <c r="AN89" s="285"/>
      <c r="AO89" s="285"/>
      <c r="AP89" s="285"/>
      <c r="AQ89" s="285"/>
      <c r="AR89" s="285"/>
      <c r="AS89" s="285"/>
      <c r="AT89" s="285"/>
    </row>
    <row r="90" spans="1:46" ht="15.75">
      <c r="A90" s="301"/>
      <c r="B90" s="301"/>
      <c r="C90" s="301"/>
      <c r="D90" s="301"/>
      <c r="E90" s="301"/>
      <c r="F90" s="301"/>
      <c r="G90" s="301"/>
      <c r="H90" s="301"/>
      <c r="I90" s="285"/>
      <c r="J90" s="285"/>
      <c r="K90" s="285"/>
      <c r="L90" s="285"/>
      <c r="M90" s="285"/>
      <c r="N90" s="285"/>
      <c r="O90" s="285"/>
      <c r="P90" s="285"/>
      <c r="Q90" s="285"/>
      <c r="R90" s="285"/>
      <c r="S90" s="285"/>
      <c r="T90" s="285"/>
      <c r="U90" s="285"/>
      <c r="V90" s="285"/>
      <c r="W90" s="285"/>
      <c r="X90" s="285"/>
      <c r="Y90" s="285"/>
      <c r="Z90" s="285"/>
      <c r="AA90" s="285"/>
      <c r="AB90" s="285"/>
      <c r="AC90" s="285"/>
      <c r="AD90" s="285"/>
      <c r="AE90" s="285"/>
      <c r="AF90" s="285"/>
      <c r="AG90" s="285"/>
      <c r="AH90" s="285"/>
      <c r="AI90" s="285"/>
      <c r="AJ90" s="285"/>
      <c r="AK90" s="285"/>
      <c r="AL90" s="285"/>
      <c r="AM90" s="285"/>
      <c r="AN90" s="285"/>
      <c r="AO90" s="285"/>
      <c r="AP90" s="285"/>
      <c r="AQ90" s="285"/>
      <c r="AR90" s="285"/>
      <c r="AS90" s="285"/>
      <c r="AT90" s="285"/>
    </row>
    <row r="91" spans="1:46" ht="15.75">
      <c r="A91" s="301"/>
      <c r="B91" s="301"/>
      <c r="C91" s="301"/>
      <c r="D91" s="301"/>
      <c r="E91" s="301"/>
      <c r="F91" s="301"/>
      <c r="G91" s="301"/>
      <c r="H91" s="301"/>
      <c r="I91" s="285"/>
      <c r="J91" s="285"/>
      <c r="K91" s="285"/>
      <c r="L91" s="285"/>
      <c r="M91" s="285"/>
      <c r="N91" s="285"/>
      <c r="O91" s="285"/>
      <c r="P91" s="285"/>
      <c r="Q91" s="285"/>
      <c r="R91" s="285"/>
      <c r="S91" s="285"/>
      <c r="T91" s="285"/>
      <c r="U91" s="285"/>
      <c r="V91" s="285"/>
      <c r="W91" s="285"/>
      <c r="X91" s="285"/>
      <c r="Y91" s="285"/>
      <c r="Z91" s="285"/>
      <c r="AA91" s="285"/>
      <c r="AB91" s="285"/>
      <c r="AC91" s="285"/>
      <c r="AD91" s="285"/>
      <c r="AE91" s="285"/>
      <c r="AF91" s="285"/>
      <c r="AG91" s="285"/>
      <c r="AH91" s="285"/>
      <c r="AI91" s="285"/>
      <c r="AJ91" s="285"/>
      <c r="AK91" s="285"/>
      <c r="AL91" s="285"/>
      <c r="AM91" s="285"/>
      <c r="AN91" s="285"/>
      <c r="AO91" s="285"/>
      <c r="AP91" s="285"/>
      <c r="AQ91" s="285"/>
      <c r="AR91" s="285"/>
      <c r="AS91" s="285"/>
      <c r="AT91" s="285"/>
    </row>
    <row r="92" spans="1:46" ht="15.75">
      <c r="A92" s="301"/>
      <c r="B92" s="301"/>
      <c r="C92" s="301"/>
      <c r="D92" s="301"/>
      <c r="E92" s="301"/>
      <c r="F92" s="301"/>
      <c r="G92" s="301"/>
      <c r="H92" s="301"/>
      <c r="I92" s="285"/>
      <c r="J92" s="285"/>
      <c r="K92" s="285"/>
      <c r="L92" s="285"/>
      <c r="M92" s="285"/>
      <c r="N92" s="285"/>
      <c r="O92" s="285"/>
      <c r="P92" s="285"/>
      <c r="Q92" s="285"/>
      <c r="R92" s="285"/>
      <c r="S92" s="285"/>
      <c r="T92" s="285"/>
      <c r="U92" s="285"/>
      <c r="V92" s="285"/>
      <c r="W92" s="285"/>
      <c r="X92" s="285"/>
      <c r="Y92" s="285"/>
      <c r="Z92" s="285"/>
      <c r="AA92" s="285"/>
      <c r="AB92" s="285"/>
      <c r="AC92" s="285"/>
      <c r="AD92" s="285"/>
      <c r="AE92" s="285"/>
      <c r="AF92" s="285"/>
      <c r="AG92" s="285"/>
      <c r="AH92" s="285"/>
      <c r="AI92" s="285"/>
      <c r="AJ92" s="285"/>
      <c r="AK92" s="285"/>
      <c r="AL92" s="285"/>
      <c r="AM92" s="285"/>
      <c r="AN92" s="285"/>
      <c r="AO92" s="285"/>
      <c r="AP92" s="285"/>
      <c r="AQ92" s="285"/>
      <c r="AR92" s="285"/>
      <c r="AS92" s="285"/>
      <c r="AT92" s="285"/>
    </row>
    <row r="93" spans="1:46" ht="15.75">
      <c r="A93" s="301"/>
      <c r="B93" s="301"/>
      <c r="C93" s="301"/>
      <c r="D93" s="301"/>
      <c r="E93" s="301"/>
      <c r="F93" s="301"/>
      <c r="G93" s="301"/>
      <c r="H93" s="301"/>
      <c r="I93" s="285"/>
      <c r="J93" s="285"/>
      <c r="K93" s="285"/>
      <c r="L93" s="285"/>
      <c r="M93" s="285"/>
      <c r="N93" s="285"/>
      <c r="O93" s="285"/>
      <c r="P93" s="285"/>
      <c r="Q93" s="285"/>
      <c r="R93" s="285"/>
      <c r="S93" s="285"/>
      <c r="T93" s="285"/>
      <c r="U93" s="285"/>
      <c r="V93" s="285"/>
      <c r="W93" s="285"/>
      <c r="X93" s="285"/>
      <c r="Y93" s="285"/>
      <c r="Z93" s="285"/>
      <c r="AA93" s="285"/>
      <c r="AB93" s="285"/>
      <c r="AC93" s="285"/>
      <c r="AD93" s="285"/>
      <c r="AE93" s="285"/>
      <c r="AF93" s="285"/>
      <c r="AG93" s="285"/>
      <c r="AH93" s="285"/>
      <c r="AI93" s="285"/>
      <c r="AJ93" s="285"/>
      <c r="AK93" s="285"/>
      <c r="AL93" s="285"/>
      <c r="AM93" s="285"/>
      <c r="AN93" s="285"/>
      <c r="AO93" s="285"/>
      <c r="AP93" s="285"/>
      <c r="AQ93" s="285"/>
      <c r="AR93" s="285"/>
      <c r="AS93" s="285"/>
      <c r="AT93" s="285"/>
    </row>
    <row r="94" spans="1:46" ht="15.75">
      <c r="A94" s="301"/>
      <c r="B94" s="301"/>
      <c r="C94" s="301"/>
      <c r="D94" s="301"/>
      <c r="E94" s="301"/>
      <c r="F94" s="301"/>
      <c r="G94" s="301"/>
      <c r="H94" s="301"/>
      <c r="I94" s="285"/>
      <c r="J94" s="285"/>
      <c r="K94" s="285"/>
      <c r="L94" s="285"/>
      <c r="M94" s="285"/>
      <c r="N94" s="285"/>
      <c r="O94" s="285"/>
      <c r="P94" s="285"/>
      <c r="Q94" s="285"/>
      <c r="R94" s="285"/>
      <c r="S94" s="285"/>
      <c r="T94" s="285"/>
      <c r="U94" s="285"/>
      <c r="V94" s="285"/>
      <c r="W94" s="285"/>
      <c r="X94" s="285"/>
      <c r="Y94" s="285"/>
      <c r="Z94" s="285"/>
      <c r="AA94" s="285"/>
      <c r="AB94" s="285"/>
      <c r="AC94" s="285"/>
      <c r="AD94" s="285"/>
      <c r="AE94" s="285"/>
      <c r="AF94" s="285"/>
      <c r="AG94" s="285"/>
      <c r="AH94" s="285"/>
      <c r="AI94" s="285"/>
      <c r="AJ94" s="285"/>
      <c r="AK94" s="285"/>
      <c r="AL94" s="285"/>
      <c r="AM94" s="285"/>
      <c r="AN94" s="285"/>
      <c r="AO94" s="285"/>
      <c r="AP94" s="285"/>
      <c r="AQ94" s="285"/>
      <c r="AR94" s="285"/>
      <c r="AS94" s="285"/>
      <c r="AT94" s="285"/>
    </row>
    <row r="95" spans="1:46" ht="15.75">
      <c r="A95" s="301"/>
      <c r="B95" s="301"/>
      <c r="C95" s="301"/>
      <c r="D95" s="301"/>
      <c r="E95" s="301"/>
      <c r="F95" s="301"/>
      <c r="G95" s="301"/>
      <c r="H95" s="301"/>
      <c r="I95" s="285"/>
      <c r="J95" s="285"/>
      <c r="K95" s="285"/>
      <c r="L95" s="285"/>
      <c r="M95" s="285"/>
      <c r="N95" s="285"/>
      <c r="O95" s="285"/>
      <c r="P95" s="285"/>
      <c r="Q95" s="285"/>
      <c r="R95" s="285"/>
      <c r="S95" s="285"/>
      <c r="T95" s="285"/>
      <c r="U95" s="285"/>
      <c r="V95" s="285"/>
      <c r="W95" s="285"/>
      <c r="X95" s="285"/>
      <c r="Y95" s="285"/>
      <c r="Z95" s="285"/>
      <c r="AA95" s="285"/>
      <c r="AB95" s="285"/>
      <c r="AC95" s="285"/>
      <c r="AD95" s="285"/>
      <c r="AE95" s="285"/>
      <c r="AF95" s="285"/>
      <c r="AG95" s="285"/>
      <c r="AH95" s="285"/>
      <c r="AI95" s="285"/>
      <c r="AJ95" s="285"/>
      <c r="AK95" s="285"/>
      <c r="AL95" s="285"/>
      <c r="AM95" s="285"/>
      <c r="AN95" s="285"/>
      <c r="AO95" s="285"/>
      <c r="AP95" s="285"/>
      <c r="AQ95" s="285"/>
      <c r="AR95" s="285"/>
      <c r="AS95" s="285"/>
      <c r="AT95" s="285"/>
    </row>
    <row r="96" spans="1:46" ht="15.75">
      <c r="A96" s="301"/>
      <c r="B96" s="301"/>
      <c r="C96" s="301"/>
      <c r="D96" s="301"/>
      <c r="E96" s="301"/>
      <c r="F96" s="301"/>
      <c r="G96" s="301"/>
      <c r="H96" s="301"/>
      <c r="I96" s="285"/>
      <c r="J96" s="285"/>
      <c r="K96" s="285"/>
      <c r="L96" s="285"/>
      <c r="M96" s="285"/>
      <c r="N96" s="285"/>
      <c r="O96" s="285"/>
      <c r="P96" s="285"/>
      <c r="Q96" s="285"/>
      <c r="R96" s="285"/>
      <c r="S96" s="285"/>
      <c r="T96" s="285"/>
      <c r="U96" s="285"/>
      <c r="V96" s="285"/>
      <c r="W96" s="285"/>
      <c r="X96" s="285"/>
      <c r="Y96" s="285"/>
      <c r="Z96" s="285"/>
      <c r="AA96" s="285"/>
      <c r="AB96" s="285"/>
      <c r="AC96" s="285"/>
      <c r="AD96" s="285"/>
      <c r="AE96" s="285"/>
      <c r="AF96" s="285"/>
      <c r="AG96" s="285"/>
      <c r="AH96" s="285"/>
      <c r="AI96" s="285"/>
      <c r="AJ96" s="285"/>
      <c r="AK96" s="285"/>
      <c r="AL96" s="285"/>
      <c r="AM96" s="285"/>
      <c r="AN96" s="285"/>
      <c r="AO96" s="285"/>
      <c r="AP96" s="285"/>
      <c r="AQ96" s="285"/>
      <c r="AR96" s="285"/>
      <c r="AS96" s="285"/>
      <c r="AT96" s="285"/>
    </row>
    <row r="97" spans="1:46" ht="15.75">
      <c r="A97" s="301"/>
      <c r="B97" s="301"/>
      <c r="C97" s="301"/>
      <c r="D97" s="301"/>
      <c r="E97" s="301"/>
      <c r="F97" s="301"/>
      <c r="G97" s="301"/>
      <c r="H97" s="301"/>
      <c r="I97" s="285"/>
      <c r="J97" s="285"/>
      <c r="K97" s="285"/>
      <c r="L97" s="285"/>
      <c r="M97" s="285"/>
      <c r="N97" s="285"/>
      <c r="O97" s="285"/>
      <c r="P97" s="285"/>
      <c r="Q97" s="285"/>
      <c r="R97" s="285"/>
      <c r="S97" s="285"/>
      <c r="T97" s="285"/>
      <c r="U97" s="285"/>
      <c r="V97" s="285"/>
      <c r="W97" s="285"/>
      <c r="X97" s="285"/>
      <c r="Y97" s="285"/>
      <c r="Z97" s="285"/>
      <c r="AA97" s="285"/>
      <c r="AB97" s="285"/>
      <c r="AC97" s="285"/>
      <c r="AD97" s="285"/>
      <c r="AE97" s="285"/>
      <c r="AF97" s="285"/>
      <c r="AG97" s="285"/>
      <c r="AH97" s="285"/>
      <c r="AI97" s="285"/>
      <c r="AJ97" s="285"/>
      <c r="AK97" s="285"/>
      <c r="AL97" s="285"/>
      <c r="AM97" s="285"/>
      <c r="AN97" s="285"/>
      <c r="AO97" s="285"/>
      <c r="AP97" s="285"/>
      <c r="AQ97" s="285"/>
      <c r="AR97" s="285"/>
      <c r="AS97" s="285"/>
      <c r="AT97" s="285"/>
    </row>
    <row r="98" spans="1:46" ht="15.75">
      <c r="A98" s="301"/>
      <c r="B98" s="301"/>
      <c r="C98" s="301"/>
      <c r="D98" s="301"/>
      <c r="E98" s="301"/>
      <c r="F98" s="301"/>
      <c r="G98" s="301"/>
      <c r="H98" s="301"/>
      <c r="I98" s="285"/>
      <c r="J98" s="285"/>
      <c r="K98" s="285"/>
      <c r="L98" s="285"/>
      <c r="M98" s="285"/>
      <c r="N98" s="285"/>
      <c r="O98" s="285"/>
      <c r="P98" s="285"/>
      <c r="Q98" s="285"/>
      <c r="R98" s="285"/>
      <c r="S98" s="285"/>
      <c r="T98" s="285"/>
      <c r="U98" s="285"/>
      <c r="V98" s="285"/>
      <c r="W98" s="285"/>
      <c r="X98" s="285"/>
      <c r="Y98" s="285"/>
      <c r="Z98" s="285"/>
      <c r="AA98" s="285"/>
      <c r="AB98" s="285"/>
      <c r="AC98" s="285"/>
      <c r="AD98" s="285"/>
      <c r="AE98" s="285"/>
      <c r="AF98" s="285"/>
      <c r="AG98" s="285"/>
      <c r="AH98" s="285"/>
      <c r="AI98" s="285"/>
      <c r="AJ98" s="285"/>
      <c r="AK98" s="285"/>
      <c r="AL98" s="285"/>
      <c r="AM98" s="285"/>
      <c r="AN98" s="285"/>
      <c r="AO98" s="285"/>
      <c r="AP98" s="285"/>
      <c r="AQ98" s="285"/>
      <c r="AR98" s="285"/>
      <c r="AS98" s="285"/>
      <c r="AT98" s="285"/>
    </row>
    <row r="99" spans="1:46" ht="15.75">
      <c r="A99" s="301"/>
      <c r="B99" s="301"/>
      <c r="C99" s="301"/>
      <c r="D99" s="301"/>
      <c r="E99" s="301"/>
      <c r="F99" s="301"/>
      <c r="G99" s="301"/>
      <c r="H99" s="301"/>
      <c r="I99" s="285"/>
      <c r="J99" s="285"/>
      <c r="K99" s="285"/>
      <c r="L99" s="285"/>
      <c r="M99" s="285"/>
      <c r="N99" s="285"/>
      <c r="O99" s="285"/>
      <c r="P99" s="285"/>
      <c r="Q99" s="285"/>
      <c r="R99" s="285"/>
      <c r="S99" s="285"/>
      <c r="T99" s="285"/>
      <c r="U99" s="285"/>
      <c r="V99" s="285"/>
      <c r="W99" s="285"/>
      <c r="X99" s="285"/>
      <c r="Y99" s="285"/>
      <c r="Z99" s="285"/>
      <c r="AA99" s="285"/>
      <c r="AB99" s="285"/>
      <c r="AC99" s="285"/>
      <c r="AD99" s="285"/>
      <c r="AE99" s="285"/>
      <c r="AF99" s="285"/>
      <c r="AG99" s="285"/>
      <c r="AH99" s="285"/>
      <c r="AI99" s="285"/>
      <c r="AJ99" s="285"/>
      <c r="AK99" s="285"/>
      <c r="AL99" s="285"/>
      <c r="AM99" s="285"/>
      <c r="AN99" s="285"/>
      <c r="AO99" s="285"/>
      <c r="AP99" s="285"/>
      <c r="AQ99" s="285"/>
      <c r="AR99" s="285"/>
      <c r="AS99" s="285"/>
      <c r="AT99" s="285"/>
    </row>
    <row r="100" spans="1:46" ht="15.75">
      <c r="A100" s="301"/>
      <c r="B100" s="301"/>
      <c r="C100" s="301"/>
      <c r="D100" s="301"/>
      <c r="E100" s="301"/>
      <c r="F100" s="301"/>
      <c r="G100" s="301"/>
      <c r="H100" s="301"/>
      <c r="I100" s="285"/>
      <c r="J100" s="285"/>
      <c r="K100" s="285"/>
      <c r="L100" s="285"/>
      <c r="M100" s="285"/>
      <c r="N100" s="285"/>
      <c r="O100" s="285"/>
      <c r="P100" s="285"/>
      <c r="Q100" s="285"/>
      <c r="R100" s="285"/>
      <c r="S100" s="285"/>
      <c r="T100" s="285"/>
      <c r="U100" s="285"/>
      <c r="V100" s="285"/>
      <c r="W100" s="285"/>
      <c r="X100" s="285"/>
      <c r="Y100" s="285"/>
      <c r="Z100" s="285"/>
      <c r="AA100" s="285"/>
      <c r="AB100" s="285"/>
      <c r="AC100" s="285"/>
      <c r="AD100" s="285"/>
      <c r="AE100" s="285"/>
      <c r="AF100" s="285"/>
      <c r="AG100" s="285"/>
      <c r="AH100" s="285"/>
      <c r="AI100" s="285"/>
      <c r="AJ100" s="285"/>
      <c r="AK100" s="285"/>
      <c r="AL100" s="285"/>
      <c r="AM100" s="285"/>
      <c r="AN100" s="285"/>
      <c r="AO100" s="285"/>
      <c r="AP100" s="285"/>
      <c r="AQ100" s="285"/>
      <c r="AR100" s="285"/>
      <c r="AS100" s="285"/>
      <c r="AT100" s="285"/>
    </row>
    <row r="101" spans="1:46" ht="15.75">
      <c r="A101" s="301"/>
      <c r="B101" s="301"/>
      <c r="C101" s="301"/>
      <c r="D101" s="301"/>
      <c r="E101" s="301"/>
      <c r="F101" s="301"/>
      <c r="G101" s="301"/>
      <c r="H101" s="301"/>
      <c r="I101" s="285"/>
      <c r="J101" s="285"/>
      <c r="K101" s="285"/>
      <c r="L101" s="285"/>
      <c r="M101" s="285"/>
      <c r="N101" s="285"/>
      <c r="O101" s="285"/>
      <c r="P101" s="285"/>
      <c r="Q101" s="285"/>
      <c r="R101" s="285"/>
      <c r="S101" s="285"/>
      <c r="T101" s="285"/>
      <c r="U101" s="285"/>
      <c r="V101" s="285"/>
      <c r="W101" s="285"/>
      <c r="X101" s="285"/>
      <c r="Y101" s="285"/>
      <c r="Z101" s="285"/>
      <c r="AA101" s="285"/>
      <c r="AB101" s="285"/>
      <c r="AC101" s="285"/>
      <c r="AD101" s="285"/>
      <c r="AE101" s="285"/>
      <c r="AF101" s="285"/>
      <c r="AG101" s="285"/>
      <c r="AH101" s="285"/>
      <c r="AI101" s="285"/>
      <c r="AJ101" s="285"/>
      <c r="AK101" s="285"/>
      <c r="AL101" s="285"/>
      <c r="AM101" s="285"/>
      <c r="AN101" s="285"/>
      <c r="AO101" s="285"/>
      <c r="AP101" s="285"/>
      <c r="AQ101" s="285"/>
      <c r="AR101" s="285"/>
      <c r="AS101" s="285"/>
      <c r="AT101" s="285"/>
    </row>
    <row r="102" spans="1:46" ht="15.75">
      <c r="A102" s="301"/>
      <c r="B102" s="301"/>
      <c r="C102" s="301"/>
      <c r="D102" s="301"/>
      <c r="E102" s="301"/>
      <c r="F102" s="301"/>
      <c r="G102" s="301"/>
      <c r="H102" s="301"/>
      <c r="I102" s="285"/>
      <c r="J102" s="285"/>
      <c r="K102" s="285"/>
      <c r="L102" s="285"/>
      <c r="M102" s="285"/>
      <c r="N102" s="285"/>
      <c r="O102" s="285"/>
      <c r="P102" s="285"/>
      <c r="Q102" s="285"/>
      <c r="R102" s="285"/>
      <c r="S102" s="285"/>
      <c r="T102" s="285"/>
      <c r="U102" s="285"/>
      <c r="V102" s="285"/>
      <c r="W102" s="285"/>
      <c r="X102" s="285"/>
      <c r="Y102" s="285"/>
      <c r="Z102" s="285"/>
      <c r="AA102" s="285"/>
      <c r="AB102" s="285"/>
      <c r="AC102" s="285"/>
      <c r="AD102" s="285"/>
      <c r="AE102" s="285"/>
      <c r="AF102" s="285"/>
      <c r="AG102" s="285"/>
      <c r="AH102" s="285"/>
      <c r="AI102" s="285"/>
      <c r="AJ102" s="285"/>
      <c r="AK102" s="285"/>
      <c r="AL102" s="285"/>
      <c r="AM102" s="285"/>
      <c r="AN102" s="285"/>
      <c r="AO102" s="285"/>
      <c r="AP102" s="285"/>
      <c r="AQ102" s="285"/>
      <c r="AR102" s="285"/>
      <c r="AS102" s="285"/>
      <c r="AT102" s="285"/>
    </row>
    <row r="103" spans="1:46" ht="15.75">
      <c r="A103" s="301"/>
      <c r="B103" s="301"/>
      <c r="C103" s="301"/>
      <c r="D103" s="301"/>
      <c r="E103" s="301"/>
      <c r="F103" s="301"/>
      <c r="G103" s="301"/>
      <c r="H103" s="301"/>
      <c r="I103" s="285"/>
      <c r="J103" s="285"/>
      <c r="K103" s="285"/>
      <c r="L103" s="285"/>
      <c r="M103" s="285"/>
      <c r="N103" s="285"/>
      <c r="O103" s="285"/>
      <c r="P103" s="285"/>
      <c r="Q103" s="285"/>
      <c r="R103" s="285"/>
      <c r="S103" s="285"/>
      <c r="T103" s="285"/>
      <c r="U103" s="285"/>
      <c r="V103" s="285"/>
      <c r="W103" s="285"/>
      <c r="X103" s="285"/>
      <c r="Y103" s="285"/>
      <c r="Z103" s="285"/>
      <c r="AA103" s="285"/>
      <c r="AB103" s="285"/>
      <c r="AC103" s="285"/>
      <c r="AD103" s="285"/>
      <c r="AE103" s="285"/>
      <c r="AF103" s="285"/>
      <c r="AG103" s="285"/>
      <c r="AH103" s="285"/>
      <c r="AI103" s="285"/>
      <c r="AJ103" s="285"/>
      <c r="AK103" s="285"/>
      <c r="AL103" s="285"/>
      <c r="AM103" s="285"/>
      <c r="AN103" s="285"/>
      <c r="AO103" s="285"/>
      <c r="AP103" s="285"/>
      <c r="AQ103" s="285"/>
      <c r="AR103" s="285"/>
      <c r="AS103" s="285"/>
      <c r="AT103" s="285"/>
    </row>
    <row r="104" spans="1:46" ht="15.75">
      <c r="A104" s="301"/>
      <c r="B104" s="301"/>
      <c r="C104" s="301"/>
      <c r="D104" s="301"/>
      <c r="E104" s="301"/>
      <c r="F104" s="301"/>
      <c r="G104" s="301"/>
      <c r="H104" s="301"/>
      <c r="I104" s="285"/>
      <c r="J104" s="285"/>
      <c r="K104" s="285"/>
      <c r="L104" s="285"/>
      <c r="M104" s="285"/>
      <c r="N104" s="285"/>
      <c r="O104" s="285"/>
      <c r="P104" s="285"/>
      <c r="Q104" s="285"/>
      <c r="R104" s="285"/>
      <c r="S104" s="285"/>
      <c r="T104" s="285"/>
      <c r="U104" s="285"/>
      <c r="V104" s="285"/>
      <c r="W104" s="285"/>
      <c r="X104" s="285"/>
      <c r="Y104" s="285"/>
      <c r="Z104" s="285"/>
      <c r="AA104" s="285"/>
      <c r="AB104" s="285"/>
      <c r="AC104" s="285"/>
      <c r="AD104" s="285"/>
      <c r="AE104" s="285"/>
      <c r="AF104" s="285"/>
      <c r="AG104" s="285"/>
      <c r="AH104" s="285"/>
      <c r="AI104" s="285"/>
      <c r="AJ104" s="285"/>
      <c r="AK104" s="285"/>
      <c r="AL104" s="285"/>
      <c r="AM104" s="285"/>
      <c r="AN104" s="285"/>
      <c r="AO104" s="285"/>
      <c r="AP104" s="285"/>
      <c r="AQ104" s="285"/>
      <c r="AR104" s="285"/>
      <c r="AS104" s="285"/>
      <c r="AT104" s="285"/>
    </row>
    <row r="105" spans="1:46" ht="15.75">
      <c r="A105" s="301"/>
      <c r="B105" s="301"/>
      <c r="C105" s="301"/>
      <c r="D105" s="301"/>
      <c r="E105" s="301"/>
      <c r="F105" s="301"/>
      <c r="G105" s="301"/>
      <c r="H105" s="301"/>
      <c r="I105" s="285"/>
      <c r="J105" s="285"/>
      <c r="K105" s="285"/>
      <c r="L105" s="285"/>
      <c r="M105" s="285"/>
      <c r="N105" s="285"/>
      <c r="O105" s="285"/>
      <c r="P105" s="285"/>
      <c r="Q105" s="285"/>
      <c r="R105" s="285"/>
      <c r="S105" s="285"/>
      <c r="T105" s="285"/>
      <c r="U105" s="285"/>
      <c r="V105" s="285"/>
      <c r="W105" s="285"/>
      <c r="X105" s="285"/>
      <c r="Y105" s="285"/>
      <c r="Z105" s="285"/>
      <c r="AA105" s="285"/>
      <c r="AB105" s="285"/>
      <c r="AC105" s="285"/>
      <c r="AD105" s="285"/>
      <c r="AE105" s="285"/>
      <c r="AF105" s="285"/>
      <c r="AG105" s="285"/>
      <c r="AH105" s="285"/>
      <c r="AI105" s="285"/>
      <c r="AJ105" s="285"/>
      <c r="AK105" s="285"/>
      <c r="AL105" s="285"/>
      <c r="AM105" s="285"/>
      <c r="AN105" s="285"/>
      <c r="AO105" s="285"/>
      <c r="AP105" s="285"/>
      <c r="AQ105" s="285"/>
      <c r="AR105" s="285"/>
      <c r="AS105" s="285"/>
      <c r="AT105" s="285"/>
    </row>
    <row r="106" spans="1:46" ht="15.75">
      <c r="A106" s="301"/>
      <c r="B106" s="301"/>
      <c r="C106" s="301"/>
      <c r="D106" s="301"/>
      <c r="E106" s="301"/>
      <c r="F106" s="301"/>
      <c r="G106" s="301"/>
      <c r="H106" s="301"/>
      <c r="I106" s="285"/>
      <c r="J106" s="285"/>
      <c r="K106" s="285"/>
      <c r="L106" s="285"/>
      <c r="M106" s="285"/>
      <c r="N106" s="285"/>
      <c r="O106" s="285"/>
      <c r="P106" s="285"/>
      <c r="Q106" s="285"/>
      <c r="R106" s="285"/>
      <c r="S106" s="285"/>
      <c r="T106" s="285"/>
      <c r="U106" s="285"/>
      <c r="V106" s="285"/>
      <c r="W106" s="285"/>
      <c r="X106" s="285"/>
      <c r="Y106" s="285"/>
      <c r="Z106" s="285"/>
      <c r="AA106" s="285"/>
      <c r="AB106" s="285"/>
      <c r="AC106" s="285"/>
      <c r="AD106" s="285"/>
      <c r="AE106" s="285"/>
      <c r="AF106" s="285"/>
      <c r="AG106" s="285"/>
      <c r="AH106" s="285"/>
      <c r="AI106" s="285"/>
      <c r="AJ106" s="285"/>
      <c r="AK106" s="285"/>
      <c r="AL106" s="285"/>
      <c r="AM106" s="285"/>
      <c r="AN106" s="285"/>
      <c r="AO106" s="285"/>
      <c r="AP106" s="285"/>
      <c r="AQ106" s="285"/>
      <c r="AR106" s="285"/>
      <c r="AS106" s="285"/>
      <c r="AT106" s="285"/>
    </row>
    <row r="107" spans="1:46" ht="15.75">
      <c r="A107" s="301"/>
      <c r="B107" s="301"/>
      <c r="C107" s="301"/>
      <c r="D107" s="301"/>
      <c r="E107" s="301"/>
      <c r="F107" s="301"/>
      <c r="G107" s="301"/>
      <c r="H107" s="301"/>
      <c r="I107" s="285"/>
      <c r="J107" s="285"/>
      <c r="K107" s="285"/>
      <c r="L107" s="285"/>
      <c r="M107" s="285"/>
      <c r="N107" s="285"/>
      <c r="O107" s="285"/>
      <c r="P107" s="285"/>
      <c r="Q107" s="285"/>
      <c r="R107" s="285"/>
      <c r="S107" s="285"/>
      <c r="T107" s="285"/>
      <c r="U107" s="285"/>
      <c r="V107" s="285"/>
      <c r="W107" s="285"/>
      <c r="X107" s="285"/>
      <c r="Y107" s="285"/>
      <c r="Z107" s="285"/>
      <c r="AA107" s="285"/>
      <c r="AB107" s="285"/>
      <c r="AC107" s="285"/>
      <c r="AD107" s="285"/>
      <c r="AE107" s="285"/>
      <c r="AF107" s="285"/>
      <c r="AG107" s="285"/>
      <c r="AH107" s="285"/>
      <c r="AI107" s="285"/>
      <c r="AJ107" s="285"/>
      <c r="AK107" s="285"/>
      <c r="AL107" s="285"/>
      <c r="AM107" s="285"/>
      <c r="AN107" s="285"/>
      <c r="AO107" s="285"/>
      <c r="AP107" s="285"/>
      <c r="AQ107" s="285"/>
      <c r="AR107" s="285"/>
      <c r="AS107" s="285"/>
      <c r="AT107" s="285"/>
    </row>
    <row r="108" spans="1:46" ht="15.75">
      <c r="A108" s="301"/>
      <c r="B108" s="301"/>
      <c r="C108" s="301"/>
      <c r="D108" s="301"/>
      <c r="E108" s="301"/>
      <c r="F108" s="301"/>
      <c r="G108" s="301"/>
      <c r="H108" s="301"/>
      <c r="I108" s="285"/>
      <c r="J108" s="285"/>
      <c r="K108" s="285"/>
      <c r="L108" s="285"/>
      <c r="M108" s="285"/>
      <c r="N108" s="285"/>
      <c r="O108" s="285"/>
      <c r="P108" s="285"/>
      <c r="Q108" s="285"/>
      <c r="R108" s="285"/>
      <c r="S108" s="285"/>
      <c r="T108" s="285"/>
      <c r="U108" s="285"/>
      <c r="V108" s="285"/>
      <c r="W108" s="285"/>
      <c r="X108" s="285"/>
      <c r="Y108" s="285"/>
      <c r="Z108" s="285"/>
      <c r="AA108" s="285"/>
      <c r="AB108" s="285"/>
      <c r="AC108" s="285"/>
      <c r="AD108" s="285"/>
      <c r="AE108" s="285"/>
      <c r="AF108" s="285"/>
      <c r="AG108" s="285"/>
      <c r="AH108" s="285"/>
      <c r="AI108" s="285"/>
      <c r="AJ108" s="285"/>
      <c r="AK108" s="285"/>
      <c r="AL108" s="285"/>
      <c r="AM108" s="285"/>
      <c r="AN108" s="285"/>
      <c r="AO108" s="285"/>
      <c r="AP108" s="285"/>
      <c r="AQ108" s="285"/>
      <c r="AR108" s="285"/>
      <c r="AS108" s="285"/>
      <c r="AT108" s="285"/>
    </row>
    <row r="109" spans="1:46" ht="15.75">
      <c r="A109" s="301"/>
      <c r="B109" s="301"/>
      <c r="C109" s="301"/>
      <c r="D109" s="301"/>
      <c r="E109" s="301"/>
      <c r="F109" s="301"/>
      <c r="G109" s="301"/>
      <c r="H109" s="301"/>
      <c r="I109" s="285"/>
      <c r="J109" s="285"/>
      <c r="K109" s="285"/>
      <c r="L109" s="285"/>
      <c r="M109" s="285"/>
      <c r="N109" s="285"/>
      <c r="O109" s="285"/>
      <c r="P109" s="285"/>
      <c r="Q109" s="285"/>
      <c r="R109" s="285"/>
      <c r="S109" s="285"/>
      <c r="T109" s="285"/>
      <c r="U109" s="285"/>
      <c r="V109" s="285"/>
      <c r="W109" s="285"/>
      <c r="X109" s="285"/>
      <c r="Y109" s="285"/>
      <c r="Z109" s="285"/>
      <c r="AA109" s="285"/>
      <c r="AB109" s="285"/>
      <c r="AC109" s="285"/>
      <c r="AD109" s="285"/>
      <c r="AE109" s="285"/>
      <c r="AF109" s="285"/>
      <c r="AG109" s="285"/>
      <c r="AH109" s="285"/>
      <c r="AI109" s="285"/>
      <c r="AJ109" s="285"/>
      <c r="AK109" s="285"/>
      <c r="AL109" s="285"/>
      <c r="AM109" s="285"/>
      <c r="AN109" s="285"/>
      <c r="AO109" s="285"/>
      <c r="AP109" s="285"/>
      <c r="AQ109" s="285"/>
      <c r="AR109" s="285"/>
      <c r="AS109" s="285"/>
      <c r="AT109" s="285"/>
    </row>
    <row r="110" spans="1:46" ht="15.75">
      <c r="A110" s="301"/>
      <c r="B110" s="301"/>
      <c r="C110" s="301"/>
      <c r="D110" s="301"/>
      <c r="E110" s="301"/>
      <c r="F110" s="301"/>
      <c r="G110" s="301"/>
      <c r="H110" s="301"/>
      <c r="I110" s="285"/>
      <c r="J110" s="285"/>
      <c r="K110" s="285"/>
      <c r="L110" s="285"/>
      <c r="M110" s="285"/>
      <c r="N110" s="285"/>
      <c r="O110" s="285"/>
      <c r="P110" s="285"/>
      <c r="Q110" s="285"/>
      <c r="R110" s="285"/>
      <c r="S110" s="285"/>
      <c r="T110" s="285"/>
      <c r="U110" s="285"/>
      <c r="V110" s="285"/>
      <c r="W110" s="285"/>
      <c r="X110" s="285"/>
      <c r="Y110" s="285"/>
      <c r="Z110" s="285"/>
      <c r="AA110" s="285"/>
      <c r="AB110" s="285"/>
      <c r="AC110" s="285"/>
      <c r="AD110" s="285"/>
      <c r="AE110" s="285"/>
      <c r="AF110" s="285"/>
      <c r="AG110" s="285"/>
      <c r="AH110" s="285"/>
      <c r="AI110" s="285"/>
      <c r="AJ110" s="285"/>
      <c r="AK110" s="285"/>
      <c r="AL110" s="285"/>
      <c r="AM110" s="285"/>
      <c r="AN110" s="285"/>
      <c r="AO110" s="285"/>
      <c r="AP110" s="285"/>
      <c r="AQ110" s="285"/>
      <c r="AR110" s="285"/>
      <c r="AS110" s="285"/>
      <c r="AT110" s="285"/>
    </row>
    <row r="111" spans="1:46" ht="15.75">
      <c r="A111" s="301"/>
      <c r="B111" s="301"/>
      <c r="C111" s="301"/>
      <c r="D111" s="301"/>
      <c r="E111" s="301"/>
      <c r="F111" s="301"/>
      <c r="G111" s="301"/>
      <c r="H111" s="301"/>
      <c r="I111" s="285"/>
      <c r="J111" s="285"/>
      <c r="K111" s="285"/>
      <c r="L111" s="285"/>
      <c r="M111" s="285"/>
      <c r="N111" s="285"/>
      <c r="O111" s="285"/>
      <c r="P111" s="285"/>
      <c r="Q111" s="285"/>
      <c r="R111" s="285"/>
      <c r="S111" s="285"/>
      <c r="T111" s="285"/>
      <c r="U111" s="285"/>
      <c r="V111" s="285"/>
      <c r="W111" s="285"/>
      <c r="X111" s="285"/>
      <c r="Y111" s="285"/>
      <c r="Z111" s="285"/>
      <c r="AA111" s="285"/>
      <c r="AB111" s="285"/>
      <c r="AC111" s="285"/>
      <c r="AD111" s="285"/>
      <c r="AE111" s="285"/>
      <c r="AF111" s="285"/>
      <c r="AG111" s="285"/>
      <c r="AH111" s="285"/>
      <c r="AI111" s="285"/>
      <c r="AJ111" s="285"/>
      <c r="AK111" s="285"/>
      <c r="AL111" s="285"/>
      <c r="AM111" s="285"/>
      <c r="AN111" s="285"/>
      <c r="AO111" s="285"/>
      <c r="AP111" s="285"/>
      <c r="AQ111" s="285"/>
      <c r="AR111" s="285"/>
      <c r="AS111" s="285"/>
      <c r="AT111" s="285"/>
    </row>
    <row r="112" spans="1:46" ht="15.75">
      <c r="A112" s="301"/>
      <c r="B112" s="301"/>
      <c r="C112" s="301"/>
      <c r="D112" s="301"/>
      <c r="E112" s="301"/>
      <c r="F112" s="301"/>
      <c r="G112" s="301"/>
      <c r="H112" s="301"/>
      <c r="I112" s="285"/>
      <c r="J112" s="285"/>
      <c r="K112" s="285"/>
      <c r="L112" s="285"/>
      <c r="M112" s="285"/>
      <c r="N112" s="285"/>
      <c r="O112" s="285"/>
      <c r="P112" s="285"/>
      <c r="Q112" s="285"/>
      <c r="R112" s="285"/>
      <c r="S112" s="285"/>
      <c r="T112" s="285"/>
      <c r="U112" s="285"/>
      <c r="V112" s="285"/>
      <c r="W112" s="285"/>
      <c r="X112" s="285"/>
      <c r="Y112" s="285"/>
      <c r="Z112" s="285"/>
      <c r="AA112" s="285"/>
      <c r="AB112" s="285"/>
      <c r="AC112" s="285"/>
      <c r="AD112" s="285"/>
      <c r="AE112" s="285"/>
      <c r="AF112" s="285"/>
      <c r="AG112" s="285"/>
      <c r="AH112" s="285"/>
      <c r="AI112" s="285"/>
      <c r="AJ112" s="285"/>
      <c r="AK112" s="285"/>
      <c r="AL112" s="285"/>
      <c r="AM112" s="285"/>
      <c r="AN112" s="285"/>
      <c r="AO112" s="285"/>
      <c r="AP112" s="285"/>
      <c r="AQ112" s="285"/>
      <c r="AR112" s="285"/>
      <c r="AS112" s="285"/>
      <c r="AT112" s="285"/>
    </row>
    <row r="113" spans="1:46" ht="15.75">
      <c r="A113" s="301"/>
      <c r="B113" s="301"/>
      <c r="C113" s="301"/>
      <c r="D113" s="301"/>
      <c r="E113" s="301"/>
      <c r="F113" s="301"/>
      <c r="G113" s="301"/>
      <c r="H113" s="301"/>
      <c r="I113" s="285"/>
      <c r="J113" s="285"/>
      <c r="K113" s="285"/>
      <c r="L113" s="285"/>
      <c r="M113" s="285"/>
      <c r="N113" s="285"/>
      <c r="O113" s="285"/>
      <c r="P113" s="285"/>
      <c r="Q113" s="285"/>
      <c r="R113" s="285"/>
      <c r="S113" s="285"/>
      <c r="T113" s="285"/>
      <c r="U113" s="285"/>
      <c r="V113" s="285"/>
      <c r="W113" s="285"/>
      <c r="X113" s="285"/>
      <c r="Y113" s="285"/>
      <c r="Z113" s="285"/>
      <c r="AA113" s="285"/>
      <c r="AB113" s="285"/>
      <c r="AC113" s="285"/>
      <c r="AD113" s="285"/>
      <c r="AE113" s="285"/>
      <c r="AF113" s="285"/>
      <c r="AG113" s="285"/>
      <c r="AH113" s="285"/>
      <c r="AI113" s="285"/>
      <c r="AJ113" s="285"/>
      <c r="AK113" s="285"/>
      <c r="AL113" s="285"/>
      <c r="AM113" s="285"/>
      <c r="AN113" s="285"/>
      <c r="AO113" s="285"/>
      <c r="AP113" s="285"/>
      <c r="AQ113" s="285"/>
      <c r="AR113" s="285"/>
      <c r="AS113" s="285"/>
      <c r="AT113" s="285"/>
    </row>
    <row r="114" spans="1:46" ht="15.75">
      <c r="A114" s="301"/>
      <c r="B114" s="301"/>
      <c r="C114" s="301"/>
      <c r="D114" s="301"/>
      <c r="E114" s="301"/>
      <c r="F114" s="301"/>
      <c r="G114" s="301"/>
      <c r="H114" s="301"/>
      <c r="I114" s="285"/>
      <c r="J114" s="285"/>
      <c r="K114" s="285"/>
      <c r="L114" s="285"/>
      <c r="M114" s="285"/>
      <c r="N114" s="285"/>
      <c r="O114" s="285"/>
      <c r="P114" s="285"/>
      <c r="Q114" s="285"/>
      <c r="R114" s="285"/>
      <c r="S114" s="285"/>
      <c r="T114" s="285"/>
      <c r="U114" s="285"/>
      <c r="V114" s="285"/>
      <c r="W114" s="285"/>
      <c r="X114" s="285"/>
      <c r="Y114" s="285"/>
      <c r="Z114" s="285"/>
      <c r="AA114" s="285"/>
      <c r="AB114" s="285"/>
      <c r="AC114" s="285"/>
      <c r="AD114" s="285"/>
      <c r="AE114" s="285"/>
      <c r="AF114" s="285"/>
      <c r="AG114" s="285"/>
      <c r="AH114" s="285"/>
      <c r="AI114" s="285"/>
      <c r="AJ114" s="285"/>
      <c r="AK114" s="285"/>
      <c r="AL114" s="285"/>
      <c r="AM114" s="285"/>
      <c r="AN114" s="285"/>
      <c r="AO114" s="285"/>
      <c r="AP114" s="285"/>
      <c r="AQ114" s="285"/>
      <c r="AR114" s="285"/>
      <c r="AS114" s="285"/>
      <c r="AT114" s="285"/>
    </row>
    <row r="115" spans="1:46" ht="15.75">
      <c r="A115" s="301"/>
      <c r="B115" s="301"/>
      <c r="C115" s="301"/>
      <c r="D115" s="301"/>
      <c r="E115" s="301"/>
      <c r="F115" s="301"/>
      <c r="G115" s="301"/>
      <c r="H115" s="301"/>
      <c r="I115" s="285"/>
      <c r="J115" s="285"/>
      <c r="K115" s="285"/>
      <c r="L115" s="285"/>
      <c r="M115" s="285"/>
      <c r="N115" s="285"/>
      <c r="O115" s="285"/>
      <c r="P115" s="285"/>
      <c r="Q115" s="285"/>
      <c r="R115" s="285"/>
      <c r="S115" s="285"/>
      <c r="T115" s="285"/>
      <c r="U115" s="285"/>
      <c r="V115" s="285"/>
      <c r="W115" s="285"/>
      <c r="X115" s="285"/>
      <c r="Y115" s="285"/>
      <c r="Z115" s="285"/>
      <c r="AA115" s="285"/>
      <c r="AB115" s="285"/>
      <c r="AC115" s="285"/>
      <c r="AD115" s="285"/>
      <c r="AE115" s="285"/>
      <c r="AF115" s="285"/>
      <c r="AG115" s="285"/>
      <c r="AH115" s="285"/>
      <c r="AI115" s="285"/>
      <c r="AJ115" s="285"/>
      <c r="AK115" s="285"/>
      <c r="AL115" s="285"/>
      <c r="AM115" s="285"/>
      <c r="AN115" s="285"/>
      <c r="AO115" s="285"/>
      <c r="AP115" s="285"/>
      <c r="AQ115" s="285"/>
      <c r="AR115" s="285"/>
      <c r="AS115" s="285"/>
      <c r="AT115" s="285"/>
    </row>
    <row r="116" spans="1:46" ht="15.75">
      <c r="A116" s="301"/>
      <c r="B116" s="301"/>
      <c r="C116" s="301"/>
      <c r="D116" s="301"/>
      <c r="E116" s="301"/>
      <c r="F116" s="301"/>
      <c r="G116" s="301"/>
      <c r="H116" s="301"/>
      <c r="I116" s="285"/>
      <c r="J116" s="285"/>
      <c r="K116" s="285"/>
      <c r="L116" s="285"/>
      <c r="M116" s="285"/>
      <c r="N116" s="285"/>
      <c r="O116" s="285"/>
      <c r="P116" s="285"/>
      <c r="Q116" s="285"/>
      <c r="R116" s="285"/>
      <c r="S116" s="285"/>
      <c r="T116" s="285"/>
      <c r="U116" s="285"/>
      <c r="V116" s="285"/>
      <c r="W116" s="285"/>
      <c r="X116" s="285"/>
      <c r="Y116" s="285"/>
      <c r="Z116" s="285"/>
      <c r="AA116" s="285"/>
      <c r="AB116" s="285"/>
      <c r="AC116" s="285"/>
      <c r="AD116" s="285"/>
      <c r="AE116" s="285"/>
      <c r="AF116" s="285"/>
      <c r="AG116" s="285"/>
      <c r="AH116" s="285"/>
      <c r="AI116" s="285"/>
      <c r="AJ116" s="285"/>
      <c r="AK116" s="285"/>
      <c r="AL116" s="285"/>
      <c r="AM116" s="285"/>
      <c r="AN116" s="285"/>
      <c r="AO116" s="285"/>
      <c r="AP116" s="285"/>
      <c r="AQ116" s="285"/>
      <c r="AR116" s="285"/>
      <c r="AS116" s="285"/>
      <c r="AT116" s="285"/>
    </row>
    <row r="117" spans="1:46" ht="15.75">
      <c r="A117" s="301"/>
      <c r="B117" s="301"/>
      <c r="C117" s="301"/>
      <c r="D117" s="301"/>
      <c r="E117" s="301"/>
      <c r="F117" s="301"/>
      <c r="G117" s="301"/>
      <c r="H117" s="301"/>
      <c r="I117" s="285"/>
      <c r="J117" s="285"/>
      <c r="K117" s="285"/>
      <c r="L117" s="285"/>
      <c r="M117" s="285"/>
      <c r="N117" s="285"/>
      <c r="O117" s="285"/>
      <c r="P117" s="285"/>
      <c r="Q117" s="285"/>
      <c r="R117" s="285"/>
      <c r="S117" s="285"/>
      <c r="T117" s="285"/>
      <c r="U117" s="285"/>
      <c r="V117" s="285"/>
      <c r="W117" s="285"/>
      <c r="X117" s="285"/>
      <c r="Y117" s="285"/>
      <c r="Z117" s="285"/>
      <c r="AA117" s="285"/>
      <c r="AB117" s="285"/>
      <c r="AC117" s="285"/>
      <c r="AD117" s="285"/>
      <c r="AE117" s="285"/>
      <c r="AF117" s="285"/>
      <c r="AG117" s="285"/>
      <c r="AH117" s="285"/>
      <c r="AI117" s="285"/>
      <c r="AJ117" s="285"/>
      <c r="AK117" s="285"/>
      <c r="AL117" s="285"/>
      <c r="AM117" s="285"/>
      <c r="AN117" s="285"/>
      <c r="AO117" s="285"/>
      <c r="AP117" s="285"/>
      <c r="AQ117" s="285"/>
      <c r="AR117" s="285"/>
      <c r="AS117" s="285"/>
      <c r="AT117" s="285"/>
    </row>
    <row r="118" spans="1:46" ht="15.75">
      <c r="A118" s="301"/>
      <c r="B118" s="301"/>
      <c r="C118" s="301"/>
      <c r="D118" s="301"/>
      <c r="E118" s="301"/>
      <c r="F118" s="301"/>
      <c r="G118" s="301"/>
      <c r="H118" s="301"/>
      <c r="I118" s="285"/>
      <c r="J118" s="285"/>
      <c r="K118" s="285"/>
      <c r="L118" s="285"/>
      <c r="M118" s="285"/>
      <c r="N118" s="285"/>
      <c r="O118" s="285"/>
      <c r="P118" s="285"/>
      <c r="Q118" s="285"/>
      <c r="R118" s="285"/>
      <c r="S118" s="285"/>
      <c r="T118" s="285"/>
      <c r="U118" s="285"/>
      <c r="V118" s="285"/>
      <c r="W118" s="285"/>
      <c r="X118" s="285"/>
      <c r="Y118" s="285"/>
      <c r="Z118" s="285"/>
      <c r="AA118" s="285"/>
      <c r="AB118" s="285"/>
      <c r="AC118" s="285"/>
      <c r="AD118" s="285"/>
      <c r="AE118" s="285"/>
      <c r="AF118" s="285"/>
      <c r="AG118" s="285"/>
      <c r="AH118" s="285"/>
      <c r="AI118" s="285"/>
      <c r="AJ118" s="285"/>
      <c r="AK118" s="285"/>
      <c r="AL118" s="285"/>
      <c r="AM118" s="285"/>
      <c r="AN118" s="285"/>
      <c r="AO118" s="285"/>
      <c r="AP118" s="285"/>
      <c r="AQ118" s="285"/>
      <c r="AR118" s="285"/>
      <c r="AS118" s="285"/>
      <c r="AT118" s="285"/>
    </row>
    <row r="119" spans="1:46" ht="15.75">
      <c r="A119" s="301"/>
      <c r="B119" s="301"/>
      <c r="C119" s="301"/>
      <c r="D119" s="301"/>
      <c r="E119" s="301"/>
      <c r="F119" s="301"/>
      <c r="G119" s="301"/>
      <c r="H119" s="301"/>
      <c r="I119" s="285"/>
      <c r="J119" s="285"/>
      <c r="K119" s="285"/>
      <c r="L119" s="285"/>
      <c r="M119" s="285"/>
      <c r="N119" s="285"/>
      <c r="O119" s="285"/>
      <c r="P119" s="285"/>
      <c r="Q119" s="285"/>
      <c r="R119" s="285"/>
      <c r="S119" s="285"/>
      <c r="T119" s="285"/>
      <c r="U119" s="285"/>
      <c r="V119" s="285"/>
      <c r="W119" s="285"/>
      <c r="X119" s="285"/>
      <c r="Y119" s="285"/>
      <c r="Z119" s="285"/>
      <c r="AA119" s="285"/>
      <c r="AB119" s="285"/>
      <c r="AC119" s="285"/>
      <c r="AD119" s="285"/>
      <c r="AE119" s="285"/>
      <c r="AF119" s="285"/>
      <c r="AG119" s="285"/>
      <c r="AH119" s="285"/>
      <c r="AI119" s="285"/>
      <c r="AJ119" s="285"/>
      <c r="AK119" s="285"/>
      <c r="AL119" s="285"/>
      <c r="AM119" s="285"/>
      <c r="AN119" s="285"/>
      <c r="AO119" s="285"/>
      <c r="AP119" s="285"/>
      <c r="AQ119" s="285"/>
      <c r="AR119" s="285"/>
      <c r="AS119" s="285"/>
      <c r="AT119" s="285"/>
    </row>
    <row r="120" spans="1:46" ht="15.75">
      <c r="A120" s="301"/>
      <c r="B120" s="301"/>
      <c r="C120" s="301"/>
      <c r="D120" s="301"/>
      <c r="E120" s="301"/>
      <c r="F120" s="301"/>
      <c r="G120" s="301"/>
      <c r="H120" s="301"/>
      <c r="I120" s="285"/>
      <c r="J120" s="285"/>
      <c r="K120" s="285"/>
      <c r="L120" s="285"/>
      <c r="M120" s="285"/>
      <c r="N120" s="285"/>
      <c r="O120" s="285"/>
      <c r="P120" s="285"/>
      <c r="Q120" s="285"/>
      <c r="R120" s="285"/>
      <c r="S120" s="285"/>
      <c r="T120" s="285"/>
      <c r="U120" s="285"/>
      <c r="V120" s="285"/>
      <c r="W120" s="285"/>
      <c r="X120" s="285"/>
      <c r="Y120" s="285"/>
      <c r="Z120" s="285"/>
      <c r="AA120" s="285"/>
      <c r="AB120" s="285"/>
      <c r="AC120" s="285"/>
      <c r="AD120" s="285"/>
      <c r="AE120" s="285"/>
      <c r="AF120" s="285"/>
      <c r="AG120" s="285"/>
      <c r="AH120" s="285"/>
      <c r="AI120" s="285"/>
      <c r="AJ120" s="285"/>
      <c r="AK120" s="285"/>
      <c r="AL120" s="285"/>
      <c r="AM120" s="285"/>
      <c r="AN120" s="285"/>
      <c r="AO120" s="285"/>
      <c r="AP120" s="285"/>
      <c r="AQ120" s="285"/>
      <c r="AR120" s="285"/>
      <c r="AS120" s="285"/>
      <c r="AT120" s="285"/>
    </row>
    <row r="121" spans="1:46" ht="15.75">
      <c r="A121" s="301"/>
      <c r="B121" s="301"/>
      <c r="C121" s="301"/>
      <c r="D121" s="301"/>
      <c r="E121" s="301"/>
      <c r="F121" s="301"/>
      <c r="G121" s="301"/>
      <c r="H121" s="301"/>
      <c r="I121" s="285"/>
      <c r="J121" s="285"/>
      <c r="K121" s="285"/>
      <c r="L121" s="285"/>
      <c r="M121" s="285"/>
      <c r="N121" s="285"/>
      <c r="O121" s="285"/>
      <c r="P121" s="285"/>
      <c r="Q121" s="285"/>
      <c r="R121" s="285"/>
      <c r="S121" s="285"/>
      <c r="T121" s="285"/>
      <c r="U121" s="285"/>
      <c r="V121" s="285"/>
      <c r="W121" s="285"/>
      <c r="X121" s="285"/>
      <c r="Y121" s="285"/>
      <c r="Z121" s="285"/>
      <c r="AA121" s="285"/>
      <c r="AB121" s="285"/>
      <c r="AC121" s="285"/>
      <c r="AD121" s="285"/>
      <c r="AE121" s="285"/>
      <c r="AF121" s="285"/>
      <c r="AG121" s="285"/>
      <c r="AH121" s="285"/>
      <c r="AI121" s="285"/>
      <c r="AJ121" s="285"/>
      <c r="AK121" s="285"/>
      <c r="AL121" s="285"/>
      <c r="AM121" s="285"/>
      <c r="AN121" s="285"/>
      <c r="AO121" s="285"/>
      <c r="AP121" s="285"/>
      <c r="AQ121" s="285"/>
      <c r="AR121" s="285"/>
      <c r="AS121" s="285"/>
      <c r="AT121" s="285"/>
    </row>
    <row r="122" spans="1:46" ht="15.75">
      <c r="A122" s="301"/>
      <c r="B122" s="301"/>
      <c r="C122" s="301"/>
      <c r="D122" s="301"/>
      <c r="E122" s="301"/>
      <c r="F122" s="301"/>
      <c r="G122" s="301"/>
      <c r="H122" s="301"/>
      <c r="I122" s="285"/>
      <c r="J122" s="285"/>
      <c r="K122" s="285"/>
      <c r="L122" s="285"/>
      <c r="M122" s="285"/>
      <c r="N122" s="285"/>
      <c r="O122" s="285"/>
      <c r="P122" s="285"/>
      <c r="Q122" s="285"/>
      <c r="R122" s="285"/>
      <c r="S122" s="285"/>
      <c r="T122" s="285"/>
      <c r="U122" s="285"/>
      <c r="V122" s="285"/>
      <c r="W122" s="285"/>
      <c r="X122" s="285"/>
      <c r="Y122" s="285"/>
      <c r="Z122" s="285"/>
      <c r="AA122" s="285"/>
      <c r="AB122" s="285"/>
      <c r="AC122" s="285"/>
      <c r="AD122" s="285"/>
      <c r="AE122" s="285"/>
      <c r="AF122" s="285"/>
      <c r="AG122" s="285"/>
      <c r="AH122" s="285"/>
      <c r="AI122" s="285"/>
      <c r="AJ122" s="285"/>
      <c r="AK122" s="285"/>
      <c r="AL122" s="285"/>
      <c r="AM122" s="285"/>
      <c r="AN122" s="285"/>
      <c r="AO122" s="285"/>
      <c r="AP122" s="285"/>
      <c r="AQ122" s="285"/>
      <c r="AR122" s="285"/>
      <c r="AS122" s="285"/>
      <c r="AT122" s="285"/>
    </row>
    <row r="123" spans="1:46" ht="15.75">
      <c r="A123" s="301"/>
      <c r="B123" s="301"/>
      <c r="C123" s="301"/>
      <c r="D123" s="301"/>
      <c r="E123" s="301"/>
      <c r="F123" s="301"/>
      <c r="G123" s="301"/>
      <c r="H123" s="301"/>
      <c r="I123" s="285"/>
      <c r="J123" s="285"/>
      <c r="K123" s="285"/>
      <c r="L123" s="285"/>
      <c r="M123" s="285"/>
      <c r="N123" s="285"/>
      <c r="O123" s="285"/>
      <c r="P123" s="285"/>
      <c r="Q123" s="285"/>
      <c r="R123" s="285"/>
      <c r="S123" s="285"/>
      <c r="T123" s="285"/>
      <c r="U123" s="285"/>
      <c r="V123" s="285"/>
      <c r="W123" s="285"/>
      <c r="X123" s="285"/>
      <c r="Y123" s="285"/>
      <c r="Z123" s="285"/>
      <c r="AA123" s="285"/>
      <c r="AB123" s="285"/>
      <c r="AC123" s="285"/>
      <c r="AD123" s="285"/>
      <c r="AE123" s="285"/>
      <c r="AF123" s="285"/>
      <c r="AG123" s="285"/>
      <c r="AH123" s="285"/>
      <c r="AI123" s="285"/>
      <c r="AJ123" s="285"/>
      <c r="AK123" s="285"/>
      <c r="AL123" s="285"/>
      <c r="AM123" s="285"/>
      <c r="AN123" s="285"/>
      <c r="AO123" s="285"/>
      <c r="AP123" s="285"/>
      <c r="AQ123" s="285"/>
      <c r="AR123" s="285"/>
      <c r="AS123" s="285"/>
      <c r="AT123" s="285"/>
    </row>
    <row r="124" spans="1:46" ht="15.75">
      <c r="A124" s="301"/>
      <c r="B124" s="301"/>
      <c r="C124" s="301"/>
      <c r="D124" s="301"/>
      <c r="E124" s="301"/>
      <c r="F124" s="301"/>
      <c r="G124" s="301"/>
      <c r="H124" s="301"/>
      <c r="I124" s="285"/>
      <c r="J124" s="285"/>
      <c r="K124" s="285"/>
      <c r="L124" s="285"/>
      <c r="M124" s="285"/>
      <c r="N124" s="285"/>
      <c r="O124" s="285"/>
      <c r="P124" s="285"/>
      <c r="Q124" s="285"/>
      <c r="R124" s="285"/>
      <c r="S124" s="285"/>
      <c r="T124" s="285"/>
      <c r="U124" s="285"/>
      <c r="V124" s="285"/>
      <c r="W124" s="285"/>
      <c r="X124" s="285"/>
      <c r="Y124" s="285"/>
      <c r="Z124" s="285"/>
      <c r="AA124" s="285"/>
      <c r="AB124" s="285"/>
      <c r="AC124" s="285"/>
      <c r="AD124" s="285"/>
      <c r="AE124" s="285"/>
      <c r="AF124" s="285"/>
      <c r="AG124" s="285"/>
      <c r="AH124" s="285"/>
      <c r="AI124" s="285"/>
      <c r="AJ124" s="285"/>
      <c r="AK124" s="285"/>
      <c r="AL124" s="285"/>
      <c r="AM124" s="285"/>
      <c r="AN124" s="285"/>
      <c r="AO124" s="285"/>
      <c r="AP124" s="285"/>
      <c r="AQ124" s="285"/>
      <c r="AR124" s="285"/>
      <c r="AS124" s="285"/>
      <c r="AT124" s="285"/>
    </row>
    <row r="125" spans="1:46" ht="15.75">
      <c r="A125" s="301"/>
      <c r="B125" s="301"/>
      <c r="C125" s="301"/>
      <c r="D125" s="301"/>
      <c r="E125" s="301"/>
      <c r="F125" s="301"/>
      <c r="G125" s="301"/>
      <c r="H125" s="301"/>
      <c r="I125" s="285"/>
      <c r="J125" s="285"/>
      <c r="K125" s="285"/>
      <c r="L125" s="285"/>
      <c r="M125" s="285"/>
      <c r="N125" s="285"/>
      <c r="O125" s="285"/>
      <c r="P125" s="285"/>
      <c r="Q125" s="285"/>
      <c r="R125" s="285"/>
      <c r="S125" s="285"/>
      <c r="T125" s="285"/>
      <c r="U125" s="285"/>
      <c r="V125" s="285"/>
      <c r="W125" s="285"/>
      <c r="X125" s="285"/>
      <c r="Y125" s="285"/>
      <c r="Z125" s="285"/>
      <c r="AA125" s="285"/>
      <c r="AB125" s="285"/>
      <c r="AC125" s="285"/>
      <c r="AD125" s="285"/>
      <c r="AE125" s="285"/>
      <c r="AF125" s="285"/>
      <c r="AG125" s="285"/>
      <c r="AH125" s="285"/>
      <c r="AI125" s="285"/>
      <c r="AJ125" s="285"/>
      <c r="AK125" s="285"/>
      <c r="AL125" s="285"/>
      <c r="AM125" s="285"/>
      <c r="AN125" s="285"/>
      <c r="AO125" s="285"/>
      <c r="AP125" s="285"/>
      <c r="AQ125" s="285"/>
      <c r="AR125" s="285"/>
      <c r="AS125" s="285"/>
      <c r="AT125" s="285"/>
    </row>
    <row r="126" spans="1:46" ht="15.75">
      <c r="A126" s="301"/>
      <c r="B126" s="301"/>
      <c r="C126" s="301"/>
      <c r="D126" s="301"/>
      <c r="E126" s="301"/>
      <c r="F126" s="301"/>
      <c r="G126" s="301"/>
      <c r="H126" s="301"/>
      <c r="I126" s="285"/>
      <c r="J126" s="285"/>
      <c r="K126" s="285"/>
      <c r="L126" s="285"/>
      <c r="M126" s="285"/>
      <c r="N126" s="285"/>
      <c r="O126" s="285"/>
      <c r="P126" s="285"/>
      <c r="Q126" s="285"/>
      <c r="R126" s="285"/>
      <c r="S126" s="285"/>
      <c r="T126" s="285"/>
      <c r="U126" s="285"/>
      <c r="V126" s="285"/>
      <c r="W126" s="285"/>
      <c r="X126" s="285"/>
      <c r="Y126" s="285"/>
      <c r="Z126" s="285"/>
      <c r="AA126" s="285"/>
      <c r="AB126" s="285"/>
      <c r="AC126" s="285"/>
      <c r="AD126" s="285"/>
      <c r="AE126" s="285"/>
      <c r="AF126" s="285"/>
      <c r="AG126" s="285"/>
      <c r="AH126" s="285"/>
      <c r="AI126" s="285"/>
      <c r="AJ126" s="285"/>
      <c r="AK126" s="285"/>
      <c r="AL126" s="285"/>
      <c r="AM126" s="285"/>
      <c r="AN126" s="285"/>
      <c r="AO126" s="285"/>
      <c r="AP126" s="285"/>
      <c r="AQ126" s="285"/>
      <c r="AR126" s="285"/>
      <c r="AS126" s="285"/>
      <c r="AT126" s="285"/>
    </row>
    <row r="127" spans="1:46" ht="15.75">
      <c r="A127" s="301"/>
      <c r="B127" s="301"/>
      <c r="C127" s="301"/>
      <c r="D127" s="301"/>
      <c r="E127" s="301"/>
      <c r="F127" s="301"/>
      <c r="G127" s="301"/>
      <c r="H127" s="301"/>
      <c r="I127" s="285"/>
      <c r="J127" s="285"/>
      <c r="K127" s="285"/>
      <c r="L127" s="285"/>
      <c r="M127" s="285"/>
      <c r="N127" s="285"/>
      <c r="O127" s="285"/>
      <c r="P127" s="285"/>
      <c r="Q127" s="285"/>
      <c r="R127" s="285"/>
      <c r="S127" s="285"/>
      <c r="T127" s="285"/>
      <c r="U127" s="285"/>
      <c r="V127" s="285"/>
      <c r="W127" s="285"/>
      <c r="X127" s="285"/>
      <c r="Y127" s="285"/>
      <c r="Z127" s="285"/>
      <c r="AA127" s="285"/>
      <c r="AB127" s="285"/>
      <c r="AC127" s="285"/>
      <c r="AD127" s="285"/>
      <c r="AE127" s="285"/>
      <c r="AF127" s="285"/>
      <c r="AG127" s="285"/>
      <c r="AH127" s="285"/>
      <c r="AI127" s="285"/>
      <c r="AJ127" s="285"/>
      <c r="AK127" s="285"/>
      <c r="AL127" s="285"/>
      <c r="AM127" s="285"/>
      <c r="AN127" s="285"/>
      <c r="AO127" s="285"/>
      <c r="AP127" s="285"/>
      <c r="AQ127" s="285"/>
      <c r="AR127" s="285"/>
      <c r="AS127" s="285"/>
      <c r="AT127" s="285"/>
    </row>
    <row r="128" spans="1:46" ht="15.75">
      <c r="A128" s="301"/>
      <c r="B128" s="301"/>
      <c r="C128" s="301"/>
      <c r="D128" s="301"/>
      <c r="E128" s="301"/>
      <c r="F128" s="301"/>
      <c r="G128" s="301"/>
      <c r="H128" s="301"/>
      <c r="I128" s="285"/>
      <c r="J128" s="285"/>
      <c r="K128" s="285"/>
      <c r="L128" s="285"/>
      <c r="M128" s="285"/>
      <c r="N128" s="285"/>
      <c r="O128" s="285"/>
      <c r="P128" s="285"/>
      <c r="Q128" s="285"/>
      <c r="R128" s="285"/>
      <c r="S128" s="285"/>
      <c r="T128" s="285"/>
      <c r="U128" s="285"/>
      <c r="V128" s="285"/>
      <c r="W128" s="285"/>
      <c r="X128" s="285"/>
      <c r="Y128" s="285"/>
      <c r="Z128" s="285"/>
      <c r="AA128" s="285"/>
      <c r="AB128" s="285"/>
      <c r="AC128" s="285"/>
      <c r="AD128" s="285"/>
      <c r="AE128" s="285"/>
      <c r="AF128" s="285"/>
      <c r="AG128" s="285"/>
      <c r="AH128" s="285"/>
      <c r="AI128" s="285"/>
      <c r="AJ128" s="285"/>
      <c r="AK128" s="285"/>
      <c r="AL128" s="285"/>
      <c r="AM128" s="285"/>
      <c r="AN128" s="285"/>
      <c r="AO128" s="285"/>
      <c r="AP128" s="285"/>
      <c r="AQ128" s="285"/>
      <c r="AR128" s="285"/>
      <c r="AS128" s="285"/>
      <c r="AT128" s="285"/>
    </row>
    <row r="129" spans="1:46" ht="15.75">
      <c r="A129" s="301"/>
      <c r="B129" s="301"/>
      <c r="C129" s="301"/>
      <c r="D129" s="301"/>
      <c r="E129" s="301"/>
      <c r="F129" s="301"/>
      <c r="G129" s="301"/>
      <c r="H129" s="301"/>
      <c r="I129" s="285"/>
      <c r="J129" s="285"/>
      <c r="K129" s="285"/>
      <c r="L129" s="285"/>
      <c r="M129" s="285"/>
      <c r="N129" s="285"/>
      <c r="O129" s="285"/>
      <c r="P129" s="285"/>
      <c r="Q129" s="285"/>
      <c r="R129" s="285"/>
      <c r="S129" s="285"/>
      <c r="T129" s="285"/>
      <c r="U129" s="285"/>
      <c r="V129" s="285"/>
      <c r="W129" s="285"/>
      <c r="X129" s="285"/>
      <c r="Y129" s="285"/>
      <c r="Z129" s="285"/>
      <c r="AA129" s="285"/>
      <c r="AB129" s="285"/>
      <c r="AC129" s="285"/>
      <c r="AD129" s="285"/>
      <c r="AE129" s="285"/>
      <c r="AF129" s="285"/>
      <c r="AG129" s="285"/>
      <c r="AH129" s="285"/>
      <c r="AI129" s="285"/>
      <c r="AJ129" s="285"/>
      <c r="AK129" s="285"/>
      <c r="AL129" s="285"/>
      <c r="AM129" s="285"/>
      <c r="AN129" s="285"/>
      <c r="AO129" s="285"/>
      <c r="AP129" s="285"/>
      <c r="AQ129" s="285"/>
      <c r="AR129" s="285"/>
      <c r="AS129" s="285"/>
      <c r="AT129" s="285"/>
    </row>
    <row r="130" spans="1:46" ht="15.75">
      <c r="A130" s="301"/>
      <c r="B130" s="301"/>
      <c r="C130" s="301"/>
      <c r="D130" s="301"/>
      <c r="E130" s="301"/>
      <c r="F130" s="301"/>
      <c r="G130" s="301"/>
      <c r="H130" s="301"/>
      <c r="I130" s="285"/>
      <c r="J130" s="285"/>
      <c r="K130" s="285"/>
      <c r="L130" s="285"/>
      <c r="M130" s="285"/>
      <c r="N130" s="285"/>
      <c r="O130" s="285"/>
      <c r="P130" s="285"/>
      <c r="Q130" s="285"/>
      <c r="R130" s="285"/>
      <c r="S130" s="285"/>
      <c r="T130" s="285"/>
      <c r="U130" s="285"/>
      <c r="V130" s="285"/>
      <c r="W130" s="285"/>
      <c r="X130" s="285"/>
      <c r="Y130" s="285"/>
      <c r="Z130" s="285"/>
      <c r="AA130" s="285"/>
      <c r="AB130" s="285"/>
      <c r="AC130" s="285"/>
      <c r="AD130" s="285"/>
      <c r="AE130" s="285"/>
      <c r="AF130" s="285"/>
      <c r="AG130" s="285"/>
      <c r="AH130" s="285"/>
      <c r="AI130" s="285"/>
      <c r="AJ130" s="285"/>
      <c r="AK130" s="285"/>
      <c r="AL130" s="285"/>
      <c r="AM130" s="285"/>
      <c r="AN130" s="285"/>
      <c r="AO130" s="285"/>
      <c r="AP130" s="285"/>
      <c r="AQ130" s="285"/>
      <c r="AR130" s="285"/>
      <c r="AS130" s="285"/>
      <c r="AT130" s="285"/>
    </row>
    <row r="131" spans="1:46" ht="15.75">
      <c r="A131" s="301"/>
      <c r="B131" s="301"/>
      <c r="C131" s="301"/>
      <c r="D131" s="301"/>
      <c r="E131" s="301"/>
      <c r="F131" s="301"/>
      <c r="G131" s="301"/>
      <c r="H131" s="301"/>
      <c r="I131" s="285"/>
      <c r="J131" s="285"/>
      <c r="K131" s="285"/>
      <c r="L131" s="285"/>
      <c r="M131" s="285"/>
      <c r="N131" s="285"/>
      <c r="O131" s="285"/>
      <c r="P131" s="285"/>
      <c r="Q131" s="285"/>
      <c r="R131" s="285"/>
      <c r="S131" s="285"/>
      <c r="T131" s="285"/>
      <c r="U131" s="285"/>
      <c r="V131" s="285"/>
      <c r="W131" s="285"/>
      <c r="X131" s="285"/>
      <c r="Y131" s="285"/>
      <c r="Z131" s="285"/>
      <c r="AA131" s="285"/>
      <c r="AB131" s="285"/>
      <c r="AC131" s="285"/>
      <c r="AD131" s="285"/>
      <c r="AE131" s="285"/>
      <c r="AF131" s="285"/>
      <c r="AG131" s="285"/>
      <c r="AH131" s="285"/>
      <c r="AI131" s="285"/>
      <c r="AJ131" s="285"/>
      <c r="AK131" s="285"/>
      <c r="AL131" s="285"/>
      <c r="AM131" s="285"/>
      <c r="AN131" s="285"/>
      <c r="AO131" s="285"/>
      <c r="AP131" s="285"/>
      <c r="AQ131" s="285"/>
      <c r="AR131" s="285"/>
      <c r="AS131" s="285"/>
      <c r="AT131" s="285"/>
    </row>
    <row r="132" spans="1:46" ht="15.75">
      <c r="A132" s="301"/>
      <c r="B132" s="301"/>
      <c r="C132" s="301"/>
      <c r="D132" s="301"/>
      <c r="E132" s="301"/>
      <c r="F132" s="301"/>
      <c r="G132" s="301"/>
      <c r="H132" s="301"/>
      <c r="I132" s="285"/>
      <c r="J132" s="285"/>
      <c r="K132" s="285"/>
      <c r="L132" s="285"/>
      <c r="M132" s="285"/>
      <c r="N132" s="285"/>
      <c r="O132" s="285"/>
      <c r="P132" s="285"/>
      <c r="Q132" s="285"/>
      <c r="R132" s="285"/>
      <c r="S132" s="285"/>
      <c r="T132" s="285"/>
      <c r="U132" s="285"/>
      <c r="V132" s="285"/>
      <c r="W132" s="285"/>
      <c r="X132" s="285"/>
      <c r="Y132" s="285"/>
      <c r="Z132" s="285"/>
      <c r="AA132" s="285"/>
      <c r="AB132" s="285"/>
      <c r="AC132" s="285"/>
      <c r="AD132" s="285"/>
      <c r="AE132" s="285"/>
      <c r="AF132" s="285"/>
      <c r="AG132" s="285"/>
      <c r="AH132" s="285"/>
      <c r="AI132" s="285"/>
      <c r="AJ132" s="285"/>
      <c r="AK132" s="285"/>
      <c r="AL132" s="285"/>
      <c r="AM132" s="285"/>
      <c r="AN132" s="285"/>
      <c r="AO132" s="285"/>
      <c r="AP132" s="285"/>
      <c r="AQ132" s="285"/>
      <c r="AR132" s="285"/>
      <c r="AS132" s="285"/>
      <c r="AT132" s="285"/>
    </row>
    <row r="133" spans="1:46" ht="15.75">
      <c r="A133" s="301"/>
      <c r="B133" s="301"/>
      <c r="C133" s="301"/>
      <c r="D133" s="301"/>
      <c r="E133" s="301"/>
      <c r="F133" s="301"/>
      <c r="G133" s="301"/>
      <c r="H133" s="301"/>
      <c r="I133" s="285"/>
      <c r="J133" s="285"/>
      <c r="K133" s="285"/>
      <c r="L133" s="285"/>
      <c r="M133" s="285"/>
      <c r="N133" s="285"/>
      <c r="O133" s="285"/>
      <c r="P133" s="285"/>
      <c r="Q133" s="285"/>
      <c r="R133" s="285"/>
      <c r="S133" s="285"/>
      <c r="T133" s="285"/>
      <c r="U133" s="285"/>
      <c r="V133" s="285"/>
      <c r="W133" s="285"/>
      <c r="X133" s="285"/>
      <c r="Y133" s="285"/>
      <c r="Z133" s="285"/>
      <c r="AA133" s="285"/>
      <c r="AB133" s="285"/>
      <c r="AC133" s="285"/>
      <c r="AD133" s="285"/>
      <c r="AE133" s="285"/>
      <c r="AF133" s="285"/>
      <c r="AG133" s="285"/>
      <c r="AH133" s="285"/>
      <c r="AI133" s="285"/>
      <c r="AJ133" s="285"/>
      <c r="AK133" s="285"/>
      <c r="AL133" s="285"/>
      <c r="AM133" s="285"/>
      <c r="AN133" s="285"/>
      <c r="AO133" s="285"/>
      <c r="AP133" s="285"/>
      <c r="AQ133" s="285"/>
      <c r="AR133" s="285"/>
      <c r="AS133" s="285"/>
      <c r="AT133" s="285"/>
    </row>
    <row r="134" spans="1:46" ht="15.75">
      <c r="A134" s="301"/>
      <c r="B134" s="301"/>
      <c r="C134" s="301"/>
      <c r="D134" s="301"/>
      <c r="E134" s="301"/>
      <c r="F134" s="301"/>
      <c r="G134" s="301"/>
      <c r="H134" s="301"/>
      <c r="I134" s="285"/>
      <c r="J134" s="285"/>
      <c r="K134" s="285"/>
      <c r="L134" s="285"/>
      <c r="M134" s="285"/>
      <c r="N134" s="285"/>
      <c r="O134" s="285"/>
      <c r="P134" s="285"/>
      <c r="Q134" s="285"/>
      <c r="R134" s="285"/>
      <c r="S134" s="285"/>
      <c r="T134" s="285"/>
      <c r="U134" s="285"/>
      <c r="V134" s="285"/>
      <c r="W134" s="285"/>
      <c r="X134" s="285"/>
      <c r="Y134" s="285"/>
      <c r="Z134" s="285"/>
      <c r="AA134" s="285"/>
      <c r="AB134" s="285"/>
      <c r="AC134" s="285"/>
      <c r="AD134" s="285"/>
      <c r="AE134" s="285"/>
      <c r="AF134" s="285"/>
      <c r="AG134" s="285"/>
      <c r="AH134" s="285"/>
      <c r="AI134" s="285"/>
      <c r="AJ134" s="285"/>
      <c r="AK134" s="285"/>
      <c r="AL134" s="285"/>
      <c r="AM134" s="285"/>
      <c r="AN134" s="285"/>
      <c r="AO134" s="285"/>
      <c r="AP134" s="285"/>
      <c r="AQ134" s="285"/>
      <c r="AR134" s="285"/>
      <c r="AS134" s="285"/>
      <c r="AT134" s="285"/>
    </row>
    <row r="135" spans="1:46" ht="15.75">
      <c r="A135" s="301"/>
      <c r="B135" s="301"/>
      <c r="C135" s="301"/>
      <c r="D135" s="301"/>
      <c r="E135" s="301"/>
      <c r="F135" s="301"/>
      <c r="G135" s="301"/>
      <c r="H135" s="301"/>
      <c r="I135" s="285"/>
      <c r="J135" s="285"/>
      <c r="K135" s="285"/>
      <c r="L135" s="285"/>
      <c r="M135" s="285"/>
      <c r="N135" s="285"/>
      <c r="O135" s="285"/>
      <c r="P135" s="285"/>
      <c r="Q135" s="285"/>
      <c r="R135" s="285"/>
      <c r="S135" s="285"/>
      <c r="T135" s="285"/>
      <c r="U135" s="285"/>
      <c r="V135" s="285"/>
      <c r="W135" s="285"/>
      <c r="X135" s="285"/>
      <c r="Y135" s="285"/>
      <c r="Z135" s="285"/>
      <c r="AA135" s="285"/>
      <c r="AB135" s="285"/>
      <c r="AC135" s="285"/>
      <c r="AD135" s="285"/>
      <c r="AE135" s="285"/>
      <c r="AF135" s="285"/>
      <c r="AG135" s="285"/>
      <c r="AH135" s="285"/>
      <c r="AI135" s="285"/>
      <c r="AJ135" s="285"/>
      <c r="AK135" s="285"/>
      <c r="AL135" s="285"/>
      <c r="AM135" s="285"/>
      <c r="AN135" s="285"/>
      <c r="AO135" s="285"/>
      <c r="AP135" s="285"/>
      <c r="AQ135" s="285"/>
      <c r="AR135" s="285"/>
      <c r="AS135" s="285"/>
      <c r="AT135" s="285"/>
    </row>
    <row r="136" spans="1:46" ht="15.75">
      <c r="A136" s="301"/>
      <c r="B136" s="301"/>
      <c r="C136" s="301"/>
      <c r="D136" s="301"/>
      <c r="E136" s="301"/>
      <c r="F136" s="301"/>
      <c r="G136" s="301"/>
      <c r="H136" s="301"/>
      <c r="I136" s="285"/>
      <c r="J136" s="285"/>
      <c r="K136" s="285"/>
      <c r="L136" s="285"/>
      <c r="M136" s="285"/>
      <c r="N136" s="285"/>
      <c r="O136" s="285"/>
      <c r="P136" s="285"/>
      <c r="Q136" s="285"/>
      <c r="R136" s="285"/>
      <c r="S136" s="285"/>
      <c r="T136" s="285"/>
      <c r="U136" s="285"/>
      <c r="V136" s="285"/>
      <c r="W136" s="285"/>
      <c r="X136" s="285"/>
      <c r="Y136" s="285"/>
      <c r="Z136" s="285"/>
      <c r="AA136" s="285"/>
      <c r="AB136" s="285"/>
      <c r="AC136" s="285"/>
      <c r="AD136" s="285"/>
      <c r="AE136" s="285"/>
      <c r="AF136" s="285"/>
      <c r="AG136" s="285"/>
      <c r="AH136" s="285"/>
      <c r="AI136" s="285"/>
      <c r="AJ136" s="285"/>
      <c r="AK136" s="285"/>
      <c r="AL136" s="285"/>
      <c r="AM136" s="285"/>
      <c r="AN136" s="285"/>
      <c r="AO136" s="285"/>
      <c r="AP136" s="285"/>
      <c r="AQ136" s="285"/>
      <c r="AR136" s="285"/>
      <c r="AS136" s="285"/>
      <c r="AT136" s="285"/>
    </row>
    <row r="137" spans="1:46" ht="15.75">
      <c r="A137" s="301"/>
      <c r="B137" s="301"/>
      <c r="C137" s="301"/>
      <c r="D137" s="301"/>
      <c r="E137" s="301"/>
      <c r="F137" s="301"/>
      <c r="G137" s="301"/>
      <c r="H137" s="301"/>
      <c r="I137" s="285"/>
      <c r="J137" s="285"/>
      <c r="K137" s="285"/>
      <c r="L137" s="285"/>
      <c r="M137" s="285"/>
      <c r="N137" s="285"/>
      <c r="O137" s="285"/>
      <c r="P137" s="285"/>
      <c r="Q137" s="285"/>
      <c r="R137" s="285"/>
      <c r="S137" s="285"/>
      <c r="T137" s="285"/>
      <c r="U137" s="285"/>
      <c r="V137" s="285"/>
      <c r="W137" s="285"/>
      <c r="X137" s="285"/>
      <c r="Y137" s="285"/>
      <c r="Z137" s="285"/>
      <c r="AA137" s="285"/>
      <c r="AB137" s="285"/>
      <c r="AC137" s="285"/>
      <c r="AD137" s="285"/>
      <c r="AE137" s="285"/>
      <c r="AF137" s="285"/>
      <c r="AG137" s="285"/>
      <c r="AH137" s="285"/>
      <c r="AI137" s="285"/>
      <c r="AJ137" s="285"/>
      <c r="AK137" s="285"/>
      <c r="AL137" s="285"/>
      <c r="AM137" s="285"/>
      <c r="AN137" s="285"/>
      <c r="AO137" s="285"/>
      <c r="AP137" s="285"/>
      <c r="AQ137" s="285"/>
      <c r="AR137" s="285"/>
      <c r="AS137" s="285"/>
      <c r="AT137" s="285"/>
    </row>
    <row r="138" spans="1:46" ht="15.75">
      <c r="A138" s="301"/>
      <c r="B138" s="301"/>
      <c r="C138" s="301"/>
      <c r="D138" s="301"/>
      <c r="E138" s="301"/>
      <c r="F138" s="301"/>
      <c r="G138" s="301"/>
      <c r="H138" s="301"/>
      <c r="I138" s="285"/>
      <c r="J138" s="285"/>
      <c r="K138" s="285"/>
      <c r="L138" s="285"/>
      <c r="M138" s="285"/>
      <c r="N138" s="285"/>
      <c r="O138" s="285"/>
      <c r="P138" s="285"/>
      <c r="Q138" s="285"/>
      <c r="R138" s="285"/>
      <c r="S138" s="285"/>
      <c r="T138" s="285"/>
      <c r="U138" s="285"/>
      <c r="V138" s="285"/>
      <c r="W138" s="285"/>
      <c r="X138" s="285"/>
      <c r="Y138" s="285"/>
      <c r="Z138" s="285"/>
      <c r="AA138" s="285"/>
      <c r="AB138" s="285"/>
      <c r="AC138" s="285"/>
      <c r="AD138" s="285"/>
      <c r="AE138" s="285"/>
      <c r="AF138" s="285"/>
      <c r="AG138" s="285"/>
      <c r="AH138" s="285"/>
      <c r="AI138" s="285"/>
      <c r="AJ138" s="285"/>
      <c r="AK138" s="285"/>
      <c r="AL138" s="285"/>
      <c r="AM138" s="285"/>
      <c r="AN138" s="285"/>
      <c r="AO138" s="285"/>
      <c r="AP138" s="285"/>
      <c r="AQ138" s="285"/>
      <c r="AR138" s="285"/>
      <c r="AS138" s="285"/>
      <c r="AT138" s="285"/>
    </row>
    <row r="139" spans="1:46" ht="15.75">
      <c r="A139" s="301"/>
      <c r="B139" s="301"/>
      <c r="C139" s="301"/>
      <c r="D139" s="301"/>
      <c r="E139" s="301"/>
      <c r="F139" s="301"/>
      <c r="G139" s="301"/>
      <c r="H139" s="301"/>
      <c r="I139" s="285"/>
      <c r="J139" s="285"/>
      <c r="K139" s="285"/>
      <c r="L139" s="285"/>
      <c r="M139" s="285"/>
      <c r="N139" s="285"/>
      <c r="O139" s="285"/>
      <c r="P139" s="285"/>
      <c r="Q139" s="285"/>
      <c r="R139" s="285"/>
      <c r="S139" s="285"/>
      <c r="T139" s="285"/>
      <c r="U139" s="285"/>
      <c r="V139" s="285"/>
      <c r="W139" s="285"/>
      <c r="X139" s="285"/>
      <c r="Y139" s="285"/>
      <c r="Z139" s="285"/>
      <c r="AA139" s="285"/>
      <c r="AB139" s="285"/>
      <c r="AC139" s="285"/>
      <c r="AD139" s="285"/>
      <c r="AE139" s="285"/>
      <c r="AF139" s="285"/>
      <c r="AG139" s="285"/>
      <c r="AH139" s="285"/>
      <c r="AI139" s="285"/>
      <c r="AJ139" s="285"/>
      <c r="AK139" s="285"/>
      <c r="AL139" s="285"/>
      <c r="AM139" s="285"/>
      <c r="AN139" s="285"/>
      <c r="AO139" s="285"/>
      <c r="AP139" s="285"/>
      <c r="AQ139" s="285"/>
      <c r="AR139" s="285"/>
      <c r="AS139" s="285"/>
      <c r="AT139" s="285"/>
    </row>
    <row r="140" spans="1:46" ht="15.75">
      <c r="A140" s="301"/>
      <c r="B140" s="301"/>
      <c r="C140" s="301"/>
      <c r="D140" s="301"/>
      <c r="E140" s="301"/>
      <c r="F140" s="301"/>
      <c r="G140" s="301"/>
      <c r="H140" s="301"/>
      <c r="I140" s="285"/>
      <c r="J140" s="285"/>
      <c r="K140" s="285"/>
      <c r="L140" s="285"/>
      <c r="M140" s="285"/>
      <c r="N140" s="285"/>
      <c r="O140" s="285"/>
      <c r="P140" s="285"/>
      <c r="Q140" s="285"/>
      <c r="R140" s="285"/>
      <c r="S140" s="285"/>
      <c r="T140" s="285"/>
      <c r="U140" s="285"/>
      <c r="V140" s="285"/>
      <c r="W140" s="285"/>
      <c r="X140" s="285"/>
      <c r="Y140" s="285"/>
      <c r="Z140" s="285"/>
      <c r="AA140" s="285"/>
      <c r="AB140" s="285"/>
      <c r="AC140" s="285"/>
      <c r="AD140" s="285"/>
      <c r="AE140" s="285"/>
      <c r="AF140" s="285"/>
      <c r="AG140" s="285"/>
      <c r="AH140" s="285"/>
      <c r="AI140" s="285"/>
      <c r="AJ140" s="285"/>
      <c r="AK140" s="285"/>
      <c r="AL140" s="285"/>
      <c r="AM140" s="285"/>
      <c r="AN140" s="285"/>
      <c r="AO140" s="285"/>
      <c r="AP140" s="285"/>
      <c r="AQ140" s="285"/>
      <c r="AR140" s="285"/>
      <c r="AS140" s="285"/>
      <c r="AT140" s="285"/>
    </row>
    <row r="141" spans="1:46" ht="15.75">
      <c r="A141" s="301"/>
      <c r="B141" s="301"/>
      <c r="C141" s="301"/>
      <c r="D141" s="301"/>
      <c r="E141" s="301"/>
      <c r="F141" s="301"/>
      <c r="G141" s="301"/>
      <c r="H141" s="301"/>
      <c r="I141" s="285"/>
      <c r="J141" s="285"/>
      <c r="K141" s="285"/>
      <c r="L141" s="285"/>
      <c r="M141" s="285"/>
      <c r="N141" s="285"/>
      <c r="O141" s="285"/>
      <c r="P141" s="285"/>
      <c r="Q141" s="285"/>
      <c r="R141" s="285"/>
      <c r="S141" s="285"/>
      <c r="T141" s="285"/>
      <c r="U141" s="285"/>
      <c r="V141" s="285"/>
      <c r="W141" s="285"/>
      <c r="X141" s="285"/>
      <c r="Y141" s="285"/>
      <c r="Z141" s="285"/>
      <c r="AA141" s="285"/>
      <c r="AB141" s="285"/>
      <c r="AC141" s="285"/>
      <c r="AD141" s="285"/>
      <c r="AE141" s="285"/>
      <c r="AF141" s="285"/>
      <c r="AG141" s="285"/>
      <c r="AH141" s="285"/>
      <c r="AI141" s="285"/>
      <c r="AJ141" s="285"/>
      <c r="AK141" s="285"/>
      <c r="AL141" s="285"/>
      <c r="AM141" s="285"/>
      <c r="AN141" s="285"/>
      <c r="AO141" s="285"/>
      <c r="AP141" s="285"/>
      <c r="AQ141" s="285"/>
      <c r="AR141" s="285"/>
      <c r="AS141" s="285"/>
      <c r="AT141" s="285"/>
    </row>
    <row r="142" spans="1:46" ht="15.75">
      <c r="A142" s="301"/>
      <c r="B142" s="301"/>
      <c r="C142" s="301"/>
      <c r="D142" s="301"/>
      <c r="E142" s="301"/>
      <c r="F142" s="301"/>
      <c r="G142" s="301"/>
      <c r="H142" s="301"/>
      <c r="I142" s="285"/>
      <c r="J142" s="285"/>
      <c r="K142" s="285"/>
      <c r="L142" s="285"/>
      <c r="M142" s="285"/>
      <c r="N142" s="285"/>
      <c r="O142" s="285"/>
      <c r="P142" s="285"/>
      <c r="Q142" s="285"/>
      <c r="R142" s="285"/>
      <c r="S142" s="285"/>
      <c r="T142" s="285"/>
      <c r="U142" s="285"/>
      <c r="V142" s="285"/>
      <c r="W142" s="285"/>
      <c r="X142" s="285"/>
      <c r="Y142" s="285"/>
      <c r="Z142" s="285"/>
      <c r="AA142" s="285"/>
      <c r="AB142" s="285"/>
      <c r="AC142" s="285"/>
      <c r="AD142" s="285"/>
      <c r="AE142" s="285"/>
      <c r="AF142" s="285"/>
      <c r="AG142" s="285"/>
      <c r="AH142" s="285"/>
      <c r="AI142" s="285"/>
      <c r="AJ142" s="285"/>
      <c r="AK142" s="285"/>
      <c r="AL142" s="285"/>
      <c r="AM142" s="285"/>
      <c r="AN142" s="285"/>
      <c r="AO142" s="285"/>
      <c r="AP142" s="285"/>
      <c r="AQ142" s="285"/>
      <c r="AR142" s="285"/>
      <c r="AS142" s="285"/>
      <c r="AT142" s="285"/>
    </row>
    <row r="143" spans="1:46" ht="15.75">
      <c r="A143" s="301"/>
      <c r="B143" s="301"/>
      <c r="C143" s="301"/>
      <c r="D143" s="301"/>
      <c r="E143" s="301"/>
      <c r="F143" s="301"/>
      <c r="G143" s="301"/>
      <c r="H143" s="301"/>
      <c r="I143" s="285"/>
      <c r="J143" s="285"/>
      <c r="K143" s="285"/>
      <c r="L143" s="285"/>
      <c r="M143" s="285"/>
      <c r="N143" s="285"/>
      <c r="O143" s="285"/>
      <c r="P143" s="285"/>
      <c r="Q143" s="285"/>
      <c r="R143" s="285"/>
      <c r="S143" s="285"/>
      <c r="T143" s="285"/>
      <c r="U143" s="285"/>
      <c r="V143" s="285"/>
      <c r="W143" s="285"/>
      <c r="X143" s="285"/>
      <c r="Y143" s="285"/>
      <c r="Z143" s="285"/>
      <c r="AA143" s="285"/>
      <c r="AB143" s="285"/>
      <c r="AC143" s="285"/>
      <c r="AD143" s="285"/>
      <c r="AE143" s="285"/>
      <c r="AF143" s="285"/>
      <c r="AG143" s="285"/>
      <c r="AH143" s="285"/>
      <c r="AI143" s="285"/>
      <c r="AJ143" s="285"/>
      <c r="AK143" s="285"/>
      <c r="AL143" s="285"/>
      <c r="AM143" s="285"/>
      <c r="AN143" s="285"/>
      <c r="AO143" s="285"/>
      <c r="AP143" s="285"/>
      <c r="AQ143" s="285"/>
      <c r="AR143" s="285"/>
      <c r="AS143" s="285"/>
      <c r="AT143" s="285"/>
    </row>
    <row r="144" spans="1:46" ht="15.75">
      <c r="A144" s="301"/>
      <c r="B144" s="301"/>
      <c r="C144" s="301"/>
      <c r="D144" s="301"/>
      <c r="E144" s="301"/>
      <c r="F144" s="301"/>
      <c r="G144" s="301"/>
      <c r="H144" s="301"/>
      <c r="I144" s="285"/>
      <c r="J144" s="285"/>
      <c r="K144" s="285"/>
      <c r="L144" s="285"/>
      <c r="M144" s="285"/>
      <c r="N144" s="285"/>
      <c r="O144" s="285"/>
      <c r="P144" s="285"/>
      <c r="Q144" s="285"/>
      <c r="R144" s="285"/>
      <c r="S144" s="285"/>
      <c r="T144" s="285"/>
      <c r="U144" s="285"/>
      <c r="V144" s="285"/>
      <c r="W144" s="285"/>
      <c r="X144" s="285"/>
      <c r="Y144" s="285"/>
      <c r="Z144" s="285"/>
      <c r="AA144" s="285"/>
      <c r="AB144" s="285"/>
      <c r="AC144" s="285"/>
      <c r="AD144" s="285"/>
      <c r="AE144" s="285"/>
      <c r="AF144" s="285"/>
      <c r="AG144" s="285"/>
      <c r="AH144" s="285"/>
      <c r="AI144" s="285"/>
      <c r="AJ144" s="285"/>
      <c r="AK144" s="285"/>
      <c r="AL144" s="285"/>
      <c r="AM144" s="285"/>
      <c r="AN144" s="285"/>
      <c r="AO144" s="285"/>
      <c r="AP144" s="285"/>
      <c r="AQ144" s="285"/>
      <c r="AR144" s="285"/>
      <c r="AS144" s="285"/>
      <c r="AT144" s="285"/>
    </row>
    <row r="145" spans="1:46" ht="15.75">
      <c r="A145" s="301"/>
      <c r="B145" s="301"/>
      <c r="C145" s="301"/>
      <c r="D145" s="301"/>
      <c r="E145" s="301"/>
      <c r="F145" s="301"/>
      <c r="G145" s="301"/>
      <c r="H145" s="301"/>
      <c r="I145" s="285"/>
      <c r="J145" s="285"/>
      <c r="K145" s="285"/>
      <c r="L145" s="285"/>
      <c r="M145" s="285"/>
      <c r="N145" s="285"/>
      <c r="O145" s="285"/>
      <c r="P145" s="285"/>
      <c r="Q145" s="285"/>
      <c r="R145" s="285"/>
      <c r="S145" s="285"/>
      <c r="T145" s="285"/>
      <c r="U145" s="285"/>
      <c r="V145" s="285"/>
      <c r="W145" s="285"/>
      <c r="X145" s="285"/>
      <c r="Y145" s="285"/>
      <c r="Z145" s="285"/>
      <c r="AA145" s="285"/>
      <c r="AB145" s="285"/>
      <c r="AC145" s="285"/>
      <c r="AD145" s="285"/>
      <c r="AE145" s="285"/>
      <c r="AF145" s="285"/>
      <c r="AG145" s="285"/>
      <c r="AH145" s="285"/>
      <c r="AI145" s="285"/>
      <c r="AJ145" s="285"/>
      <c r="AK145" s="285"/>
      <c r="AL145" s="285"/>
      <c r="AM145" s="285"/>
      <c r="AN145" s="285"/>
      <c r="AO145" s="285"/>
      <c r="AP145" s="285"/>
      <c r="AQ145" s="285"/>
      <c r="AR145" s="285"/>
      <c r="AS145" s="285"/>
      <c r="AT145" s="285"/>
    </row>
    <row r="146" spans="1:46" ht="15.75">
      <c r="A146" s="301"/>
      <c r="B146" s="301"/>
      <c r="C146" s="301"/>
      <c r="D146" s="301"/>
      <c r="E146" s="301"/>
      <c r="F146" s="301"/>
      <c r="G146" s="301"/>
      <c r="H146" s="301"/>
      <c r="I146" s="285"/>
      <c r="J146" s="285"/>
      <c r="K146" s="285"/>
      <c r="L146" s="285"/>
      <c r="M146" s="285"/>
      <c r="N146" s="285"/>
      <c r="O146" s="285"/>
      <c r="P146" s="285"/>
      <c r="Q146" s="285"/>
      <c r="R146" s="285"/>
      <c r="S146" s="285"/>
      <c r="T146" s="285"/>
      <c r="U146" s="285"/>
      <c r="V146" s="285"/>
      <c r="W146" s="285"/>
      <c r="X146" s="285"/>
      <c r="Y146" s="285"/>
      <c r="Z146" s="285"/>
      <c r="AA146" s="285"/>
      <c r="AB146" s="285"/>
      <c r="AC146" s="285"/>
      <c r="AD146" s="285"/>
      <c r="AE146" s="285"/>
      <c r="AF146" s="285"/>
      <c r="AG146" s="285"/>
      <c r="AH146" s="285"/>
      <c r="AI146" s="285"/>
      <c r="AJ146" s="285"/>
      <c r="AK146" s="285"/>
      <c r="AL146" s="285"/>
      <c r="AM146" s="285"/>
      <c r="AN146" s="285"/>
      <c r="AO146" s="285"/>
      <c r="AP146" s="285"/>
      <c r="AQ146" s="285"/>
      <c r="AR146" s="285"/>
      <c r="AS146" s="285"/>
      <c r="AT146" s="285"/>
    </row>
    <row r="147" spans="1:46" ht="15.75">
      <c r="A147" s="301"/>
      <c r="B147" s="301"/>
      <c r="C147" s="301"/>
      <c r="D147" s="301"/>
      <c r="E147" s="301"/>
      <c r="F147" s="301"/>
      <c r="G147" s="301"/>
      <c r="H147" s="301"/>
      <c r="I147" s="285"/>
      <c r="J147" s="285"/>
      <c r="K147" s="285"/>
      <c r="L147" s="285"/>
      <c r="M147" s="285"/>
      <c r="N147" s="285"/>
      <c r="O147" s="285"/>
      <c r="P147" s="285"/>
      <c r="Q147" s="285"/>
      <c r="R147" s="285"/>
      <c r="S147" s="285"/>
      <c r="T147" s="285"/>
      <c r="U147" s="285"/>
      <c r="V147" s="285"/>
      <c r="W147" s="285"/>
      <c r="X147" s="285"/>
      <c r="Y147" s="285"/>
      <c r="Z147" s="285"/>
      <c r="AA147" s="285"/>
      <c r="AB147" s="285"/>
      <c r="AC147" s="285"/>
      <c r="AD147" s="285"/>
      <c r="AE147" s="285"/>
      <c r="AF147" s="285"/>
      <c r="AG147" s="285"/>
      <c r="AH147" s="285"/>
      <c r="AI147" s="285"/>
      <c r="AJ147" s="285"/>
      <c r="AK147" s="285"/>
      <c r="AL147" s="285"/>
      <c r="AM147" s="285"/>
      <c r="AN147" s="285"/>
      <c r="AO147" s="285"/>
      <c r="AP147" s="285"/>
      <c r="AQ147" s="285"/>
      <c r="AR147" s="285"/>
      <c r="AS147" s="285"/>
      <c r="AT147" s="285"/>
    </row>
    <row r="148" spans="1:46" ht="15.75">
      <c r="A148" s="301"/>
      <c r="B148" s="301"/>
      <c r="C148" s="301"/>
      <c r="D148" s="301"/>
      <c r="E148" s="301"/>
      <c r="F148" s="301"/>
      <c r="G148" s="301"/>
      <c r="H148" s="301"/>
      <c r="I148" s="285"/>
      <c r="J148" s="285"/>
      <c r="K148" s="285"/>
      <c r="L148" s="285"/>
      <c r="M148" s="285"/>
      <c r="N148" s="285"/>
      <c r="O148" s="285"/>
      <c r="P148" s="285"/>
      <c r="Q148" s="285"/>
      <c r="R148" s="285"/>
      <c r="S148" s="285"/>
      <c r="T148" s="285"/>
      <c r="U148" s="285"/>
      <c r="V148" s="285"/>
      <c r="W148" s="285"/>
      <c r="X148" s="285"/>
      <c r="Y148" s="285"/>
      <c r="Z148" s="285"/>
      <c r="AA148" s="285"/>
      <c r="AB148" s="285"/>
      <c r="AC148" s="285"/>
      <c r="AD148" s="285"/>
      <c r="AE148" s="285"/>
      <c r="AF148" s="285"/>
      <c r="AG148" s="285"/>
      <c r="AH148" s="285"/>
      <c r="AI148" s="285"/>
      <c r="AJ148" s="285"/>
      <c r="AK148" s="285"/>
      <c r="AL148" s="285"/>
      <c r="AM148" s="285"/>
      <c r="AN148" s="285"/>
      <c r="AO148" s="285"/>
      <c r="AP148" s="285"/>
      <c r="AQ148" s="285"/>
      <c r="AR148" s="285"/>
      <c r="AS148" s="285"/>
      <c r="AT148" s="285"/>
    </row>
    <row r="149" spans="1:46" ht="15.75">
      <c r="A149" s="301"/>
      <c r="B149" s="301"/>
      <c r="C149" s="301"/>
      <c r="D149" s="301"/>
      <c r="E149" s="301"/>
      <c r="F149" s="301"/>
      <c r="G149" s="301"/>
      <c r="H149" s="301"/>
      <c r="I149" s="285"/>
      <c r="J149" s="285"/>
      <c r="K149" s="285"/>
      <c r="L149" s="285"/>
      <c r="M149" s="285"/>
      <c r="N149" s="285"/>
      <c r="O149" s="285"/>
      <c r="P149" s="285"/>
      <c r="Q149" s="285"/>
      <c r="R149" s="285"/>
      <c r="S149" s="285"/>
      <c r="T149" s="285"/>
      <c r="U149" s="285"/>
      <c r="V149" s="285"/>
      <c r="W149" s="285"/>
      <c r="X149" s="285"/>
      <c r="Y149" s="285"/>
      <c r="Z149" s="285"/>
      <c r="AA149" s="285"/>
      <c r="AB149" s="285"/>
      <c r="AC149" s="285"/>
      <c r="AD149" s="285"/>
      <c r="AE149" s="285"/>
      <c r="AF149" s="285"/>
      <c r="AG149" s="285"/>
      <c r="AH149" s="285"/>
      <c r="AI149" s="285"/>
      <c r="AJ149" s="285"/>
      <c r="AK149" s="285"/>
      <c r="AL149" s="285"/>
      <c r="AM149" s="285"/>
      <c r="AN149" s="285"/>
      <c r="AO149" s="285"/>
      <c r="AP149" s="285"/>
      <c r="AQ149" s="285"/>
      <c r="AR149" s="285"/>
      <c r="AS149" s="285"/>
      <c r="AT149" s="285"/>
    </row>
    <row r="150" spans="1:46" ht="15.75">
      <c r="A150" s="301"/>
      <c r="B150" s="301"/>
      <c r="C150" s="301"/>
      <c r="D150" s="301"/>
      <c r="E150" s="301"/>
      <c r="F150" s="301"/>
      <c r="G150" s="301"/>
      <c r="H150" s="301"/>
      <c r="I150" s="285"/>
      <c r="J150" s="285"/>
      <c r="K150" s="285"/>
      <c r="L150" s="285"/>
      <c r="M150" s="285"/>
      <c r="N150" s="285"/>
      <c r="O150" s="285"/>
      <c r="P150" s="285"/>
      <c r="Q150" s="285"/>
      <c r="R150" s="285"/>
      <c r="S150" s="285"/>
      <c r="T150" s="285"/>
      <c r="U150" s="285"/>
      <c r="V150" s="285"/>
      <c r="W150" s="285"/>
      <c r="X150" s="285"/>
      <c r="Y150" s="285"/>
      <c r="Z150" s="285"/>
      <c r="AA150" s="285"/>
      <c r="AB150" s="285"/>
      <c r="AC150" s="285"/>
      <c r="AD150" s="285"/>
      <c r="AE150" s="285"/>
      <c r="AF150" s="285"/>
      <c r="AG150" s="285"/>
      <c r="AH150" s="285"/>
      <c r="AI150" s="285"/>
      <c r="AJ150" s="285"/>
      <c r="AK150" s="285"/>
      <c r="AL150" s="285"/>
      <c r="AM150" s="285"/>
      <c r="AN150" s="285"/>
      <c r="AO150" s="285"/>
      <c r="AP150" s="285"/>
      <c r="AQ150" s="285"/>
      <c r="AR150" s="285"/>
      <c r="AS150" s="285"/>
      <c r="AT150" s="285"/>
    </row>
    <row r="151" spans="1:46" ht="15.75">
      <c r="A151" s="301"/>
      <c r="B151" s="301"/>
      <c r="C151" s="301"/>
      <c r="D151" s="301"/>
      <c r="E151" s="301"/>
      <c r="F151" s="301"/>
      <c r="G151" s="301"/>
      <c r="H151" s="301"/>
      <c r="I151" s="285"/>
      <c r="J151" s="285"/>
      <c r="K151" s="285"/>
      <c r="L151" s="285"/>
      <c r="M151" s="285"/>
      <c r="N151" s="285"/>
      <c r="O151" s="285"/>
      <c r="P151" s="285"/>
      <c r="Q151" s="285"/>
      <c r="R151" s="285"/>
      <c r="S151" s="285"/>
      <c r="T151" s="285"/>
      <c r="U151" s="285"/>
      <c r="V151" s="285"/>
      <c r="W151" s="285"/>
      <c r="X151" s="285"/>
      <c r="Y151" s="285"/>
      <c r="Z151" s="285"/>
      <c r="AA151" s="285"/>
      <c r="AB151" s="285"/>
      <c r="AC151" s="285"/>
      <c r="AD151" s="285"/>
      <c r="AE151" s="285"/>
      <c r="AF151" s="285"/>
      <c r="AG151" s="285"/>
      <c r="AH151" s="285"/>
      <c r="AI151" s="285"/>
      <c r="AJ151" s="285"/>
      <c r="AK151" s="285"/>
      <c r="AL151" s="285"/>
      <c r="AM151" s="285"/>
      <c r="AN151" s="285"/>
      <c r="AO151" s="285"/>
      <c r="AP151" s="285"/>
      <c r="AQ151" s="285"/>
      <c r="AR151" s="285"/>
      <c r="AS151" s="285"/>
      <c r="AT151" s="285"/>
    </row>
    <row r="152" spans="1:46" ht="15.75">
      <c r="A152" s="301"/>
      <c r="B152" s="301"/>
      <c r="C152" s="301"/>
      <c r="D152" s="301"/>
      <c r="E152" s="301"/>
      <c r="F152" s="301"/>
      <c r="G152" s="301"/>
      <c r="H152" s="301"/>
      <c r="I152" s="285"/>
      <c r="J152" s="285"/>
      <c r="K152" s="285"/>
      <c r="L152" s="285"/>
      <c r="M152" s="285"/>
      <c r="N152" s="285"/>
      <c r="O152" s="285"/>
      <c r="P152" s="285"/>
      <c r="Q152" s="285"/>
      <c r="R152" s="285"/>
      <c r="S152" s="285"/>
      <c r="T152" s="285"/>
      <c r="U152" s="285"/>
      <c r="V152" s="285"/>
      <c r="W152" s="285"/>
      <c r="X152" s="285"/>
      <c r="Y152" s="285"/>
      <c r="Z152" s="285"/>
      <c r="AA152" s="285"/>
      <c r="AB152" s="285"/>
      <c r="AC152" s="285"/>
      <c r="AD152" s="285"/>
      <c r="AE152" s="285"/>
      <c r="AF152" s="285"/>
      <c r="AG152" s="285"/>
      <c r="AH152" s="285"/>
      <c r="AI152" s="285"/>
      <c r="AJ152" s="285"/>
      <c r="AK152" s="285"/>
      <c r="AL152" s="285"/>
      <c r="AM152" s="285"/>
      <c r="AN152" s="285"/>
      <c r="AO152" s="285"/>
      <c r="AP152" s="285"/>
      <c r="AQ152" s="285"/>
      <c r="AR152" s="285"/>
      <c r="AS152" s="285"/>
      <c r="AT152" s="285"/>
    </row>
    <row r="153" spans="1:46" ht="15.75">
      <c r="A153" s="301"/>
      <c r="B153" s="301"/>
      <c r="C153" s="301"/>
      <c r="D153" s="301"/>
      <c r="E153" s="301"/>
      <c r="F153" s="301"/>
      <c r="G153" s="301"/>
      <c r="H153" s="301"/>
      <c r="I153" s="285"/>
      <c r="J153" s="285"/>
      <c r="K153" s="285"/>
      <c r="L153" s="285"/>
      <c r="M153" s="285"/>
      <c r="N153" s="285"/>
      <c r="O153" s="285"/>
      <c r="P153" s="285"/>
      <c r="Q153" s="285"/>
      <c r="R153" s="285"/>
      <c r="S153" s="285"/>
      <c r="T153" s="285"/>
      <c r="U153" s="285"/>
      <c r="V153" s="285"/>
      <c r="W153" s="285"/>
      <c r="X153" s="285"/>
      <c r="Y153" s="285"/>
      <c r="Z153" s="285"/>
      <c r="AA153" s="285"/>
      <c r="AB153" s="285"/>
      <c r="AC153" s="285"/>
      <c r="AD153" s="285"/>
      <c r="AE153" s="285"/>
      <c r="AF153" s="285"/>
      <c r="AG153" s="285"/>
      <c r="AH153" s="285"/>
      <c r="AI153" s="285"/>
      <c r="AJ153" s="285"/>
      <c r="AK153" s="285"/>
      <c r="AL153" s="285"/>
      <c r="AM153" s="285"/>
      <c r="AN153" s="285"/>
      <c r="AO153" s="285"/>
      <c r="AP153" s="285"/>
      <c r="AQ153" s="285"/>
      <c r="AR153" s="285"/>
      <c r="AS153" s="285"/>
      <c r="AT153" s="285"/>
    </row>
    <row r="154" spans="1:46" ht="15.75">
      <c r="A154" s="301"/>
      <c r="B154" s="301"/>
      <c r="C154" s="301"/>
      <c r="D154" s="301"/>
      <c r="E154" s="301"/>
      <c r="F154" s="301"/>
      <c r="G154" s="301"/>
      <c r="H154" s="301"/>
      <c r="I154" s="285"/>
      <c r="J154" s="285"/>
      <c r="K154" s="285"/>
      <c r="L154" s="285"/>
      <c r="M154" s="285"/>
      <c r="N154" s="285"/>
      <c r="O154" s="285"/>
      <c r="P154" s="285"/>
      <c r="Q154" s="285"/>
      <c r="R154" s="285"/>
      <c r="S154" s="285"/>
      <c r="T154" s="285"/>
      <c r="U154" s="285"/>
      <c r="V154" s="285"/>
      <c r="W154" s="285"/>
      <c r="X154" s="285"/>
      <c r="Y154" s="285"/>
      <c r="Z154" s="285"/>
      <c r="AA154" s="285"/>
      <c r="AB154" s="285"/>
      <c r="AC154" s="285"/>
      <c r="AD154" s="285"/>
      <c r="AE154" s="285"/>
      <c r="AF154" s="285"/>
      <c r="AG154" s="285"/>
      <c r="AH154" s="285"/>
      <c r="AI154" s="285"/>
      <c r="AJ154" s="285"/>
      <c r="AK154" s="285"/>
      <c r="AL154" s="285"/>
      <c r="AM154" s="285"/>
      <c r="AN154" s="285"/>
      <c r="AO154" s="285"/>
      <c r="AP154" s="285"/>
      <c r="AQ154" s="285"/>
      <c r="AR154" s="285"/>
      <c r="AS154" s="285"/>
      <c r="AT154" s="285"/>
    </row>
    <row r="155" spans="1:46" ht="15.75">
      <c r="A155" s="301"/>
      <c r="B155" s="301"/>
      <c r="C155" s="301"/>
      <c r="D155" s="301"/>
      <c r="E155" s="301"/>
      <c r="F155" s="301"/>
      <c r="G155" s="301"/>
      <c r="H155" s="301"/>
      <c r="I155" s="285"/>
      <c r="J155" s="285"/>
      <c r="K155" s="285"/>
      <c r="L155" s="285"/>
      <c r="M155" s="285"/>
      <c r="N155" s="285"/>
      <c r="O155" s="285"/>
      <c r="P155" s="285"/>
      <c r="Q155" s="285"/>
      <c r="R155" s="285"/>
      <c r="S155" s="285"/>
      <c r="T155" s="285"/>
      <c r="U155" s="285"/>
      <c r="V155" s="285"/>
      <c r="W155" s="285"/>
      <c r="X155" s="285"/>
      <c r="Y155" s="285"/>
      <c r="Z155" s="285"/>
      <c r="AA155" s="285"/>
      <c r="AB155" s="285"/>
      <c r="AC155" s="285"/>
      <c r="AD155" s="285"/>
      <c r="AE155" s="285"/>
      <c r="AF155" s="285"/>
      <c r="AG155" s="285"/>
      <c r="AH155" s="285"/>
      <c r="AI155" s="285"/>
      <c r="AJ155" s="285"/>
      <c r="AK155" s="285"/>
      <c r="AL155" s="285"/>
      <c r="AM155" s="285"/>
      <c r="AN155" s="285"/>
      <c r="AO155" s="285"/>
      <c r="AP155" s="285"/>
      <c r="AQ155" s="285"/>
      <c r="AR155" s="285"/>
      <c r="AS155" s="285"/>
      <c r="AT155" s="285"/>
    </row>
    <row r="156" spans="1:46" ht="15.75">
      <c r="A156" s="301"/>
      <c r="B156" s="301"/>
      <c r="C156" s="301"/>
      <c r="D156" s="301"/>
      <c r="E156" s="301"/>
      <c r="F156" s="301"/>
      <c r="G156" s="301"/>
      <c r="H156" s="301"/>
      <c r="I156" s="285"/>
      <c r="J156" s="285"/>
      <c r="K156" s="285"/>
      <c r="L156" s="285"/>
      <c r="M156" s="285"/>
      <c r="N156" s="285"/>
      <c r="O156" s="285"/>
      <c r="P156" s="285"/>
      <c r="Q156" s="285"/>
      <c r="R156" s="285"/>
      <c r="S156" s="285"/>
      <c r="T156" s="285"/>
      <c r="U156" s="285"/>
      <c r="V156" s="285"/>
      <c r="W156" s="285"/>
      <c r="X156" s="285"/>
      <c r="Y156" s="285"/>
      <c r="Z156" s="285"/>
      <c r="AA156" s="285"/>
      <c r="AB156" s="285"/>
      <c r="AC156" s="285"/>
      <c r="AD156" s="285"/>
      <c r="AE156" s="285"/>
      <c r="AF156" s="285"/>
      <c r="AG156" s="285"/>
      <c r="AH156" s="285"/>
      <c r="AI156" s="285"/>
      <c r="AJ156" s="285"/>
      <c r="AK156" s="285"/>
      <c r="AL156" s="285"/>
      <c r="AM156" s="285"/>
      <c r="AN156" s="285"/>
      <c r="AO156" s="285"/>
      <c r="AP156" s="285"/>
      <c r="AQ156" s="285"/>
      <c r="AR156" s="285"/>
      <c r="AS156" s="285"/>
      <c r="AT156" s="285"/>
    </row>
    <row r="157" spans="1:46" ht="15.75">
      <c r="A157" s="301"/>
      <c r="B157" s="301"/>
      <c r="C157" s="301"/>
      <c r="D157" s="301"/>
      <c r="E157" s="301"/>
      <c r="F157" s="301"/>
      <c r="G157" s="301"/>
      <c r="H157" s="301"/>
      <c r="I157" s="285"/>
      <c r="J157" s="285"/>
      <c r="K157" s="285"/>
      <c r="L157" s="285"/>
      <c r="M157" s="285"/>
      <c r="N157" s="285"/>
      <c r="O157" s="285"/>
      <c r="P157" s="285"/>
      <c r="Q157" s="285"/>
      <c r="R157" s="285"/>
      <c r="S157" s="285"/>
      <c r="T157" s="285"/>
      <c r="U157" s="285"/>
      <c r="V157" s="285"/>
      <c r="W157" s="285"/>
      <c r="X157" s="285"/>
      <c r="Y157" s="285"/>
      <c r="Z157" s="285"/>
      <c r="AA157" s="285"/>
      <c r="AB157" s="285"/>
      <c r="AC157" s="285"/>
      <c r="AD157" s="285"/>
      <c r="AE157" s="285"/>
      <c r="AF157" s="285"/>
      <c r="AG157" s="285"/>
      <c r="AH157" s="285"/>
      <c r="AI157" s="285"/>
      <c r="AJ157" s="285"/>
      <c r="AK157" s="285"/>
      <c r="AL157" s="285"/>
      <c r="AM157" s="285"/>
      <c r="AN157" s="285"/>
      <c r="AO157" s="285"/>
      <c r="AP157" s="285"/>
      <c r="AQ157" s="285"/>
      <c r="AR157" s="285"/>
      <c r="AS157" s="285"/>
      <c r="AT157" s="285"/>
    </row>
    <row r="158" spans="1:46" ht="15.75">
      <c r="A158" s="301"/>
      <c r="B158" s="301"/>
      <c r="C158" s="301"/>
      <c r="D158" s="301"/>
      <c r="E158" s="301"/>
      <c r="F158" s="301"/>
      <c r="G158" s="301"/>
      <c r="H158" s="301"/>
      <c r="I158" s="285"/>
      <c r="J158" s="285"/>
      <c r="K158" s="285"/>
      <c r="L158" s="285"/>
      <c r="M158" s="285"/>
      <c r="N158" s="285"/>
      <c r="O158" s="285"/>
      <c r="P158" s="285"/>
      <c r="Q158" s="285"/>
      <c r="R158" s="285"/>
      <c r="S158" s="285"/>
      <c r="T158" s="285"/>
      <c r="U158" s="285"/>
      <c r="V158" s="285"/>
      <c r="W158" s="285"/>
      <c r="X158" s="285"/>
      <c r="Y158" s="285"/>
      <c r="Z158" s="285"/>
      <c r="AA158" s="285"/>
      <c r="AB158" s="285"/>
      <c r="AC158" s="285"/>
      <c r="AD158" s="285"/>
      <c r="AE158" s="285"/>
      <c r="AF158" s="285"/>
      <c r="AG158" s="285"/>
      <c r="AH158" s="285"/>
      <c r="AI158" s="285"/>
      <c r="AJ158" s="285"/>
      <c r="AK158" s="285"/>
      <c r="AL158" s="285"/>
      <c r="AM158" s="285"/>
      <c r="AN158" s="285"/>
      <c r="AO158" s="285"/>
      <c r="AP158" s="285"/>
      <c r="AQ158" s="285"/>
      <c r="AR158" s="285"/>
      <c r="AS158" s="285"/>
      <c r="AT158" s="285"/>
    </row>
    <row r="159" spans="1:46" ht="15.75">
      <c r="A159" s="301"/>
      <c r="B159" s="301"/>
      <c r="C159" s="301"/>
      <c r="D159" s="301"/>
      <c r="E159" s="301"/>
      <c r="F159" s="301"/>
      <c r="G159" s="301"/>
      <c r="H159" s="301"/>
      <c r="I159" s="285"/>
      <c r="J159" s="285"/>
      <c r="K159" s="285"/>
      <c r="L159" s="285"/>
      <c r="M159" s="285"/>
      <c r="N159" s="285"/>
      <c r="O159" s="285"/>
      <c r="P159" s="285"/>
      <c r="Q159" s="285"/>
      <c r="R159" s="285"/>
      <c r="S159" s="285"/>
      <c r="T159" s="285"/>
      <c r="U159" s="285"/>
      <c r="V159" s="285"/>
      <c r="W159" s="285"/>
      <c r="X159" s="285"/>
      <c r="Y159" s="285"/>
      <c r="Z159" s="285"/>
      <c r="AA159" s="285"/>
      <c r="AB159" s="285"/>
      <c r="AC159" s="285"/>
      <c r="AD159" s="285"/>
      <c r="AE159" s="285"/>
      <c r="AF159" s="285"/>
      <c r="AG159" s="285"/>
      <c r="AH159" s="285"/>
      <c r="AI159" s="285"/>
      <c r="AJ159" s="285"/>
      <c r="AK159" s="285"/>
      <c r="AL159" s="285"/>
      <c r="AM159" s="285"/>
      <c r="AN159" s="285"/>
      <c r="AO159" s="285"/>
      <c r="AP159" s="285"/>
      <c r="AQ159" s="285"/>
      <c r="AR159" s="285"/>
      <c r="AS159" s="285"/>
      <c r="AT159" s="285"/>
    </row>
    <row r="160" spans="1:46" ht="15.75">
      <c r="A160" s="301"/>
      <c r="B160" s="301"/>
      <c r="C160" s="301"/>
      <c r="D160" s="301"/>
      <c r="E160" s="301"/>
      <c r="F160" s="301"/>
      <c r="G160" s="301"/>
      <c r="H160" s="301"/>
      <c r="I160" s="285"/>
      <c r="J160" s="285"/>
      <c r="K160" s="285"/>
      <c r="L160" s="285"/>
      <c r="M160" s="285"/>
      <c r="N160" s="285"/>
      <c r="O160" s="285"/>
      <c r="P160" s="285"/>
      <c r="Q160" s="285"/>
      <c r="R160" s="285"/>
      <c r="S160" s="285"/>
      <c r="T160" s="285"/>
      <c r="U160" s="285"/>
      <c r="V160" s="285"/>
      <c r="W160" s="285"/>
      <c r="X160" s="285"/>
      <c r="Y160" s="285"/>
      <c r="Z160" s="285"/>
      <c r="AA160" s="285"/>
      <c r="AB160" s="285"/>
      <c r="AC160" s="285"/>
      <c r="AD160" s="285"/>
      <c r="AE160" s="285"/>
      <c r="AF160" s="285"/>
      <c r="AG160" s="285"/>
      <c r="AH160" s="285"/>
      <c r="AI160" s="285"/>
      <c r="AJ160" s="285"/>
      <c r="AK160" s="285"/>
      <c r="AL160" s="285"/>
      <c r="AM160" s="285"/>
      <c r="AN160" s="285"/>
      <c r="AO160" s="285"/>
      <c r="AP160" s="285"/>
      <c r="AQ160" s="285"/>
      <c r="AR160" s="285"/>
      <c r="AS160" s="285"/>
      <c r="AT160" s="285"/>
    </row>
    <row r="161" spans="1:46" ht="15.75">
      <c r="A161" s="301"/>
      <c r="B161" s="301"/>
      <c r="C161" s="301"/>
      <c r="D161" s="301"/>
      <c r="E161" s="301"/>
      <c r="F161" s="301"/>
      <c r="G161" s="301"/>
      <c r="H161" s="301"/>
      <c r="I161" s="285"/>
      <c r="J161" s="285"/>
      <c r="K161" s="285"/>
      <c r="L161" s="285"/>
      <c r="M161" s="285"/>
      <c r="N161" s="285"/>
      <c r="O161" s="285"/>
      <c r="P161" s="285"/>
      <c r="Q161" s="285"/>
      <c r="R161" s="285"/>
      <c r="S161" s="285"/>
      <c r="T161" s="285"/>
      <c r="U161" s="285"/>
      <c r="V161" s="285"/>
      <c r="W161" s="285"/>
      <c r="X161" s="285"/>
      <c r="Y161" s="285"/>
      <c r="Z161" s="285"/>
      <c r="AA161" s="285"/>
      <c r="AB161" s="285"/>
      <c r="AC161" s="285"/>
      <c r="AD161" s="285"/>
      <c r="AE161" s="285"/>
      <c r="AF161" s="285"/>
      <c r="AG161" s="285"/>
      <c r="AH161" s="285"/>
      <c r="AI161" s="285"/>
      <c r="AJ161" s="285"/>
      <c r="AK161" s="285"/>
      <c r="AL161" s="285"/>
      <c r="AM161" s="285"/>
      <c r="AN161" s="285"/>
      <c r="AO161" s="285"/>
      <c r="AP161" s="285"/>
      <c r="AQ161" s="285"/>
      <c r="AR161" s="285"/>
      <c r="AS161" s="285"/>
      <c r="AT161" s="285"/>
    </row>
    <row r="162" spans="1:46" ht="15.75">
      <c r="A162" s="301"/>
      <c r="B162" s="301"/>
      <c r="C162" s="301"/>
      <c r="D162" s="301"/>
      <c r="E162" s="301"/>
      <c r="F162" s="301"/>
      <c r="G162" s="301"/>
      <c r="H162" s="301"/>
      <c r="I162" s="285"/>
      <c r="J162" s="285"/>
      <c r="K162" s="285"/>
      <c r="L162" s="285"/>
      <c r="M162" s="285"/>
      <c r="N162" s="285"/>
      <c r="O162" s="285"/>
      <c r="P162" s="285"/>
      <c r="Q162" s="285"/>
      <c r="R162" s="285"/>
      <c r="S162" s="285"/>
      <c r="T162" s="285"/>
      <c r="U162" s="285"/>
      <c r="V162" s="285"/>
      <c r="W162" s="285"/>
      <c r="X162" s="285"/>
      <c r="Y162" s="285"/>
      <c r="Z162" s="285"/>
      <c r="AA162" s="285"/>
      <c r="AB162" s="285"/>
      <c r="AC162" s="285"/>
      <c r="AD162" s="285"/>
      <c r="AE162" s="285"/>
      <c r="AF162" s="285"/>
      <c r="AG162" s="285"/>
      <c r="AH162" s="285"/>
      <c r="AI162" s="285"/>
      <c r="AJ162" s="285"/>
      <c r="AK162" s="285"/>
      <c r="AL162" s="285"/>
      <c r="AM162" s="285"/>
      <c r="AN162" s="285"/>
      <c r="AO162" s="285"/>
      <c r="AP162" s="285"/>
      <c r="AQ162" s="285"/>
      <c r="AR162" s="285"/>
      <c r="AS162" s="285"/>
      <c r="AT162" s="285"/>
    </row>
    <row r="163" spans="1:46" ht="15.75">
      <c r="A163" s="301"/>
      <c r="B163" s="301"/>
      <c r="C163" s="301"/>
      <c r="D163" s="301"/>
      <c r="E163" s="301"/>
      <c r="F163" s="301"/>
      <c r="G163" s="301"/>
      <c r="H163" s="301"/>
      <c r="I163" s="285"/>
      <c r="J163" s="285"/>
      <c r="K163" s="285"/>
      <c r="L163" s="285"/>
      <c r="M163" s="285"/>
      <c r="N163" s="285"/>
      <c r="O163" s="285"/>
      <c r="P163" s="285"/>
      <c r="Q163" s="285"/>
      <c r="R163" s="285"/>
      <c r="S163" s="285"/>
      <c r="T163" s="285"/>
      <c r="U163" s="285"/>
      <c r="V163" s="285"/>
      <c r="W163" s="285"/>
      <c r="X163" s="285"/>
      <c r="Y163" s="285"/>
      <c r="Z163" s="285"/>
      <c r="AA163" s="285"/>
      <c r="AB163" s="285"/>
      <c r="AC163" s="285"/>
      <c r="AD163" s="285"/>
      <c r="AE163" s="285"/>
      <c r="AF163" s="285"/>
      <c r="AG163" s="285"/>
      <c r="AH163" s="285"/>
      <c r="AI163" s="285"/>
      <c r="AJ163" s="285"/>
      <c r="AK163" s="285"/>
      <c r="AL163" s="285"/>
      <c r="AM163" s="285"/>
      <c r="AN163" s="285"/>
      <c r="AO163" s="285"/>
      <c r="AP163" s="285"/>
      <c r="AQ163" s="285"/>
      <c r="AR163" s="285"/>
      <c r="AS163" s="285"/>
      <c r="AT163" s="285"/>
    </row>
    <row r="164" spans="1:46" ht="15.75">
      <c r="A164" s="301"/>
      <c r="B164" s="301"/>
      <c r="C164" s="301"/>
      <c r="D164" s="301"/>
      <c r="E164" s="301"/>
      <c r="F164" s="301"/>
      <c r="G164" s="301"/>
      <c r="H164" s="301"/>
      <c r="I164" s="285"/>
      <c r="J164" s="285"/>
      <c r="K164" s="285"/>
      <c r="L164" s="285"/>
      <c r="M164" s="285"/>
      <c r="N164" s="285"/>
      <c r="O164" s="285"/>
      <c r="P164" s="285"/>
      <c r="Q164" s="285"/>
      <c r="R164" s="285"/>
      <c r="S164" s="285"/>
      <c r="T164" s="285"/>
      <c r="U164" s="285"/>
      <c r="V164" s="285"/>
      <c r="W164" s="285"/>
      <c r="X164" s="285"/>
      <c r="Y164" s="285"/>
      <c r="Z164" s="285"/>
      <c r="AA164" s="285"/>
      <c r="AB164" s="285"/>
      <c r="AC164" s="285"/>
      <c r="AD164" s="285"/>
      <c r="AE164" s="285"/>
      <c r="AF164" s="285"/>
      <c r="AG164" s="285"/>
      <c r="AH164" s="285"/>
      <c r="AI164" s="285"/>
      <c r="AJ164" s="285"/>
      <c r="AK164" s="285"/>
      <c r="AL164" s="285"/>
      <c r="AM164" s="285"/>
      <c r="AN164" s="285"/>
      <c r="AO164" s="285"/>
      <c r="AP164" s="285"/>
      <c r="AQ164" s="285"/>
      <c r="AR164" s="285"/>
      <c r="AS164" s="285"/>
      <c r="AT164" s="285"/>
    </row>
    <row r="165" spans="1:46" ht="15.75">
      <c r="A165" s="301"/>
      <c r="B165" s="301"/>
      <c r="C165" s="301"/>
      <c r="D165" s="301"/>
      <c r="E165" s="301"/>
      <c r="F165" s="301"/>
      <c r="G165" s="301"/>
      <c r="H165" s="301"/>
      <c r="I165" s="285"/>
      <c r="J165" s="285"/>
      <c r="K165" s="285"/>
      <c r="L165" s="285"/>
      <c r="M165" s="285"/>
      <c r="N165" s="285"/>
      <c r="O165" s="285"/>
      <c r="P165" s="285"/>
      <c r="Q165" s="285"/>
      <c r="R165" s="285"/>
      <c r="S165" s="285"/>
      <c r="T165" s="285"/>
      <c r="U165" s="285"/>
      <c r="V165" s="285"/>
      <c r="W165" s="285"/>
      <c r="X165" s="285"/>
      <c r="Y165" s="285"/>
      <c r="Z165" s="285"/>
      <c r="AA165" s="285"/>
      <c r="AB165" s="285"/>
      <c r="AC165" s="285"/>
      <c r="AD165" s="285"/>
      <c r="AE165" s="285"/>
      <c r="AF165" s="285"/>
      <c r="AG165" s="285"/>
      <c r="AH165" s="285"/>
      <c r="AI165" s="285"/>
      <c r="AJ165" s="285"/>
      <c r="AK165" s="285"/>
      <c r="AL165" s="285"/>
      <c r="AM165" s="285"/>
      <c r="AN165" s="285"/>
      <c r="AO165" s="285"/>
      <c r="AP165" s="285"/>
      <c r="AQ165" s="285"/>
      <c r="AR165" s="285"/>
      <c r="AS165" s="285"/>
      <c r="AT165" s="285"/>
    </row>
    <row r="166" spans="1:46" ht="15.75">
      <c r="A166" s="301"/>
      <c r="B166" s="301"/>
      <c r="C166" s="301"/>
      <c r="D166" s="301"/>
      <c r="E166" s="301"/>
      <c r="F166" s="301"/>
      <c r="G166" s="301"/>
      <c r="H166" s="301"/>
      <c r="I166" s="285"/>
      <c r="J166" s="285"/>
      <c r="K166" s="285"/>
      <c r="L166" s="285"/>
      <c r="M166" s="285"/>
      <c r="N166" s="285"/>
      <c r="O166" s="285"/>
      <c r="P166" s="285"/>
      <c r="Q166" s="285"/>
      <c r="R166" s="285"/>
      <c r="S166" s="285"/>
      <c r="T166" s="285"/>
      <c r="U166" s="285"/>
      <c r="V166" s="285"/>
      <c r="W166" s="285"/>
      <c r="X166" s="285"/>
      <c r="Y166" s="285"/>
      <c r="Z166" s="285"/>
      <c r="AA166" s="285"/>
      <c r="AB166" s="285"/>
      <c r="AC166" s="285"/>
      <c r="AD166" s="285"/>
      <c r="AE166" s="285"/>
      <c r="AF166" s="285"/>
      <c r="AG166" s="285"/>
      <c r="AH166" s="285"/>
      <c r="AI166" s="285"/>
      <c r="AJ166" s="285"/>
      <c r="AK166" s="285"/>
      <c r="AL166" s="285"/>
      <c r="AM166" s="285"/>
      <c r="AN166" s="285"/>
      <c r="AO166" s="285"/>
      <c r="AP166" s="285"/>
      <c r="AQ166" s="285"/>
      <c r="AR166" s="285"/>
      <c r="AS166" s="285"/>
      <c r="AT166" s="285"/>
    </row>
    <row r="167" spans="1:46" ht="15.75">
      <c r="A167" s="301"/>
      <c r="B167" s="301"/>
      <c r="C167" s="301"/>
      <c r="D167" s="301"/>
      <c r="E167" s="301"/>
      <c r="F167" s="301"/>
      <c r="G167" s="301"/>
      <c r="H167" s="301"/>
      <c r="I167" s="285"/>
      <c r="J167" s="285"/>
      <c r="K167" s="285"/>
      <c r="L167" s="285"/>
      <c r="M167" s="285"/>
      <c r="N167" s="285"/>
      <c r="O167" s="285"/>
      <c r="P167" s="285"/>
      <c r="Q167" s="285"/>
      <c r="R167" s="285"/>
      <c r="S167" s="285"/>
      <c r="T167" s="285"/>
      <c r="U167" s="285"/>
      <c r="V167" s="285"/>
      <c r="W167" s="285"/>
      <c r="X167" s="285"/>
      <c r="Y167" s="285"/>
      <c r="Z167" s="285"/>
      <c r="AA167" s="285"/>
      <c r="AB167" s="285"/>
      <c r="AC167" s="285"/>
      <c r="AD167" s="285"/>
      <c r="AE167" s="285"/>
      <c r="AF167" s="285"/>
      <c r="AG167" s="285"/>
      <c r="AH167" s="285"/>
      <c r="AI167" s="285"/>
      <c r="AJ167" s="285"/>
      <c r="AK167" s="285"/>
      <c r="AL167" s="285"/>
      <c r="AM167" s="285"/>
      <c r="AN167" s="285"/>
      <c r="AO167" s="285"/>
      <c r="AP167" s="285"/>
      <c r="AQ167" s="285"/>
      <c r="AR167" s="285"/>
      <c r="AS167" s="285"/>
      <c r="AT167" s="285"/>
    </row>
    <row r="168" spans="1:46" ht="15.75">
      <c r="A168" s="301"/>
      <c r="B168" s="301"/>
      <c r="C168" s="301"/>
      <c r="D168" s="301"/>
      <c r="E168" s="301"/>
      <c r="F168" s="301"/>
      <c r="G168" s="301"/>
      <c r="H168" s="301"/>
      <c r="I168" s="285"/>
      <c r="J168" s="285"/>
      <c r="K168" s="285"/>
      <c r="L168" s="285"/>
      <c r="M168" s="285"/>
      <c r="N168" s="285"/>
      <c r="O168" s="285"/>
      <c r="P168" s="285"/>
      <c r="Q168" s="285"/>
      <c r="R168" s="285"/>
      <c r="S168" s="285"/>
      <c r="T168" s="285"/>
      <c r="U168" s="285"/>
      <c r="V168" s="285"/>
      <c r="W168" s="285"/>
      <c r="X168" s="285"/>
      <c r="Y168" s="285"/>
      <c r="Z168" s="285"/>
      <c r="AA168" s="285"/>
      <c r="AB168" s="285"/>
      <c r="AC168" s="285"/>
      <c r="AD168" s="285"/>
      <c r="AE168" s="285"/>
      <c r="AF168" s="285"/>
      <c r="AG168" s="285"/>
      <c r="AH168" s="285"/>
      <c r="AI168" s="285"/>
      <c r="AJ168" s="285"/>
      <c r="AK168" s="285"/>
      <c r="AL168" s="285"/>
      <c r="AM168" s="285"/>
      <c r="AN168" s="285"/>
      <c r="AO168" s="285"/>
      <c r="AP168" s="285"/>
      <c r="AQ168" s="285"/>
      <c r="AR168" s="285"/>
      <c r="AS168" s="285"/>
      <c r="AT168" s="285"/>
    </row>
    <row r="169" spans="1:46" ht="15.75">
      <c r="A169" s="301"/>
      <c r="B169" s="301"/>
      <c r="C169" s="301"/>
      <c r="D169" s="301"/>
      <c r="E169" s="301"/>
      <c r="F169" s="301"/>
      <c r="G169" s="301"/>
      <c r="H169" s="301"/>
      <c r="I169" s="285"/>
      <c r="J169" s="285"/>
      <c r="K169" s="285"/>
      <c r="L169" s="285"/>
      <c r="M169" s="285"/>
      <c r="N169" s="285"/>
      <c r="O169" s="285"/>
      <c r="P169" s="285"/>
      <c r="Q169" s="285"/>
      <c r="R169" s="285"/>
      <c r="S169" s="285"/>
      <c r="T169" s="285"/>
      <c r="U169" s="285"/>
      <c r="V169" s="285"/>
      <c r="W169" s="285"/>
      <c r="X169" s="285"/>
      <c r="Y169" s="285"/>
      <c r="Z169" s="285"/>
      <c r="AA169" s="285"/>
      <c r="AB169" s="285"/>
      <c r="AC169" s="285"/>
      <c r="AD169" s="285"/>
      <c r="AE169" s="285"/>
      <c r="AF169" s="285"/>
      <c r="AG169" s="285"/>
      <c r="AH169" s="285"/>
      <c r="AI169" s="285"/>
      <c r="AJ169" s="285"/>
      <c r="AK169" s="285"/>
      <c r="AL169" s="285"/>
      <c r="AM169" s="285"/>
      <c r="AN169" s="285"/>
      <c r="AO169" s="285"/>
      <c r="AP169" s="285"/>
      <c r="AQ169" s="285"/>
      <c r="AR169" s="285"/>
      <c r="AS169" s="285"/>
      <c r="AT169" s="285"/>
    </row>
    <row r="170" spans="1:46" ht="15.75">
      <c r="A170" s="301"/>
      <c r="B170" s="301"/>
      <c r="C170" s="301"/>
      <c r="D170" s="301"/>
      <c r="E170" s="301"/>
      <c r="F170" s="301"/>
      <c r="G170" s="301"/>
      <c r="H170" s="301"/>
      <c r="I170" s="285"/>
      <c r="J170" s="285"/>
      <c r="K170" s="285"/>
      <c r="L170" s="285"/>
      <c r="M170" s="285"/>
      <c r="N170" s="285"/>
      <c r="O170" s="285"/>
      <c r="P170" s="285"/>
      <c r="Q170" s="285"/>
      <c r="R170" s="285"/>
      <c r="S170" s="285"/>
      <c r="T170" s="285"/>
      <c r="U170" s="285"/>
      <c r="V170" s="285"/>
      <c r="W170" s="285"/>
      <c r="X170" s="285"/>
      <c r="Y170" s="285"/>
      <c r="Z170" s="285"/>
      <c r="AA170" s="285"/>
      <c r="AB170" s="285"/>
      <c r="AC170" s="285"/>
      <c r="AD170" s="285"/>
      <c r="AE170" s="285"/>
      <c r="AF170" s="285"/>
      <c r="AG170" s="285"/>
      <c r="AH170" s="285"/>
      <c r="AI170" s="285"/>
      <c r="AJ170" s="285"/>
      <c r="AK170" s="285"/>
      <c r="AL170" s="285"/>
      <c r="AM170" s="285"/>
      <c r="AN170" s="285"/>
      <c r="AO170" s="285"/>
      <c r="AP170" s="285"/>
      <c r="AQ170" s="285"/>
      <c r="AR170" s="285"/>
      <c r="AS170" s="285"/>
      <c r="AT170" s="285"/>
    </row>
    <row r="171" spans="1:46" ht="15.75">
      <c r="A171" s="301"/>
      <c r="B171" s="301"/>
      <c r="C171" s="301"/>
      <c r="D171" s="301"/>
      <c r="E171" s="301"/>
      <c r="F171" s="301"/>
      <c r="G171" s="301"/>
      <c r="H171" s="301"/>
      <c r="I171" s="285"/>
      <c r="J171" s="285"/>
      <c r="K171" s="285"/>
      <c r="L171" s="285"/>
      <c r="M171" s="285"/>
      <c r="N171" s="285"/>
      <c r="O171" s="285"/>
      <c r="P171" s="285"/>
      <c r="Q171" s="285"/>
      <c r="R171" s="285"/>
      <c r="S171" s="285"/>
      <c r="T171" s="285"/>
      <c r="U171" s="285"/>
      <c r="V171" s="285"/>
      <c r="W171" s="285"/>
      <c r="X171" s="285"/>
      <c r="Y171" s="285"/>
      <c r="Z171" s="285"/>
      <c r="AA171" s="285"/>
      <c r="AB171" s="285"/>
      <c r="AC171" s="285"/>
      <c r="AD171" s="285"/>
      <c r="AE171" s="285"/>
      <c r="AF171" s="285"/>
      <c r="AG171" s="285"/>
      <c r="AH171" s="285"/>
      <c r="AI171" s="285"/>
      <c r="AJ171" s="285"/>
      <c r="AK171" s="285"/>
      <c r="AL171" s="285"/>
      <c r="AM171" s="285"/>
      <c r="AN171" s="285"/>
      <c r="AO171" s="285"/>
      <c r="AP171" s="285"/>
      <c r="AQ171" s="285"/>
      <c r="AR171" s="285"/>
      <c r="AS171" s="285"/>
      <c r="AT171" s="285"/>
    </row>
    <row r="172" spans="1:46" ht="15.75">
      <c r="A172" s="301"/>
      <c r="B172" s="301"/>
      <c r="C172" s="301"/>
      <c r="D172" s="301"/>
      <c r="E172" s="301"/>
      <c r="F172" s="301"/>
      <c r="G172" s="301"/>
      <c r="H172" s="301"/>
      <c r="I172" s="285"/>
      <c r="J172" s="285"/>
      <c r="K172" s="285"/>
      <c r="L172" s="285"/>
      <c r="M172" s="285"/>
      <c r="N172" s="285"/>
      <c r="O172" s="285"/>
      <c r="P172" s="285"/>
      <c r="Q172" s="285"/>
      <c r="R172" s="285"/>
      <c r="S172" s="285"/>
      <c r="T172" s="285"/>
      <c r="U172" s="285"/>
      <c r="V172" s="285"/>
      <c r="W172" s="285"/>
      <c r="X172" s="285"/>
      <c r="Y172" s="285"/>
      <c r="Z172" s="285"/>
      <c r="AA172" s="285"/>
      <c r="AB172" s="285"/>
      <c r="AC172" s="285"/>
      <c r="AD172" s="285"/>
      <c r="AE172" s="285"/>
      <c r="AF172" s="285"/>
      <c r="AG172" s="285"/>
      <c r="AH172" s="285"/>
      <c r="AI172" s="285"/>
      <c r="AJ172" s="285"/>
      <c r="AK172" s="285"/>
      <c r="AL172" s="285"/>
      <c r="AM172" s="285"/>
      <c r="AN172" s="285"/>
      <c r="AO172" s="285"/>
      <c r="AP172" s="285"/>
      <c r="AQ172" s="285"/>
      <c r="AR172" s="285"/>
      <c r="AS172" s="285"/>
      <c r="AT172" s="285"/>
    </row>
    <row r="173" spans="1:46" ht="15.75">
      <c r="A173" s="301"/>
      <c r="B173" s="301"/>
      <c r="C173" s="301"/>
      <c r="D173" s="301"/>
      <c r="E173" s="301"/>
      <c r="F173" s="301"/>
      <c r="G173" s="301"/>
      <c r="H173" s="301"/>
      <c r="I173" s="285"/>
      <c r="J173" s="285"/>
      <c r="K173" s="285"/>
      <c r="L173" s="285"/>
      <c r="M173" s="285"/>
      <c r="N173" s="285"/>
      <c r="O173" s="285"/>
      <c r="P173" s="285"/>
      <c r="Q173" s="285"/>
      <c r="R173" s="285"/>
      <c r="S173" s="285"/>
      <c r="T173" s="285"/>
      <c r="U173" s="285"/>
      <c r="V173" s="285"/>
      <c r="W173" s="285"/>
      <c r="X173" s="285"/>
      <c r="Y173" s="285"/>
      <c r="Z173" s="285"/>
      <c r="AA173" s="285"/>
      <c r="AB173" s="285"/>
      <c r="AC173" s="285"/>
      <c r="AD173" s="285"/>
      <c r="AE173" s="285"/>
      <c r="AF173" s="285"/>
      <c r="AG173" s="285"/>
      <c r="AH173" s="285"/>
      <c r="AI173" s="285"/>
      <c r="AJ173" s="285"/>
      <c r="AK173" s="285"/>
      <c r="AL173" s="285"/>
      <c r="AM173" s="285"/>
      <c r="AN173" s="285"/>
      <c r="AO173" s="285"/>
      <c r="AP173" s="285"/>
      <c r="AQ173" s="285"/>
      <c r="AR173" s="285"/>
      <c r="AS173" s="285"/>
      <c r="AT173" s="285"/>
    </row>
    <row r="174" spans="1:46" ht="15.75">
      <c r="A174" s="301"/>
      <c r="B174" s="301"/>
      <c r="C174" s="301"/>
      <c r="D174" s="301"/>
      <c r="E174" s="301"/>
      <c r="F174" s="301"/>
      <c r="G174" s="301"/>
      <c r="H174" s="301"/>
      <c r="I174" s="285"/>
      <c r="J174" s="285"/>
      <c r="K174" s="285"/>
      <c r="L174" s="285"/>
      <c r="M174" s="285"/>
      <c r="N174" s="285"/>
      <c r="O174" s="285"/>
      <c r="P174" s="285"/>
      <c r="Q174" s="285"/>
      <c r="R174" s="285"/>
      <c r="S174" s="285"/>
      <c r="T174" s="285"/>
      <c r="U174" s="285"/>
      <c r="V174" s="285"/>
      <c r="W174" s="285"/>
      <c r="X174" s="285"/>
      <c r="Y174" s="285"/>
      <c r="Z174" s="285"/>
      <c r="AA174" s="285"/>
      <c r="AB174" s="285"/>
      <c r="AC174" s="285"/>
      <c r="AD174" s="285"/>
      <c r="AE174" s="285"/>
      <c r="AF174" s="285"/>
      <c r="AG174" s="285"/>
      <c r="AH174" s="285"/>
      <c r="AI174" s="285"/>
      <c r="AJ174" s="285"/>
      <c r="AK174" s="285"/>
      <c r="AL174" s="285"/>
      <c r="AM174" s="285"/>
      <c r="AN174" s="285"/>
      <c r="AO174" s="285"/>
      <c r="AP174" s="285"/>
      <c r="AQ174" s="285"/>
      <c r="AR174" s="285"/>
      <c r="AS174" s="285"/>
      <c r="AT174" s="285"/>
    </row>
    <row r="175" spans="1:46" ht="15.75">
      <c r="A175" s="301"/>
      <c r="B175" s="301"/>
      <c r="C175" s="301"/>
      <c r="D175" s="301"/>
      <c r="E175" s="301"/>
      <c r="F175" s="301"/>
      <c r="G175" s="301"/>
      <c r="H175" s="301"/>
      <c r="I175" s="285"/>
      <c r="J175" s="285"/>
      <c r="K175" s="285"/>
      <c r="L175" s="285"/>
      <c r="M175" s="285"/>
      <c r="N175" s="285"/>
      <c r="O175" s="285"/>
      <c r="P175" s="285"/>
      <c r="Q175" s="285"/>
      <c r="R175" s="285"/>
      <c r="S175" s="285"/>
      <c r="T175" s="285"/>
      <c r="U175" s="285"/>
      <c r="V175" s="285"/>
      <c r="W175" s="285"/>
      <c r="X175" s="285"/>
      <c r="Y175" s="285"/>
      <c r="Z175" s="285"/>
      <c r="AA175" s="285"/>
      <c r="AB175" s="285"/>
      <c r="AC175" s="285"/>
      <c r="AD175" s="285"/>
      <c r="AE175" s="285"/>
      <c r="AF175" s="285"/>
      <c r="AG175" s="285"/>
      <c r="AH175" s="285"/>
      <c r="AI175" s="285"/>
      <c r="AJ175" s="285"/>
      <c r="AK175" s="285"/>
      <c r="AL175" s="285"/>
      <c r="AM175" s="285"/>
      <c r="AN175" s="285"/>
      <c r="AO175" s="285"/>
      <c r="AP175" s="285"/>
      <c r="AQ175" s="285"/>
      <c r="AR175" s="285"/>
      <c r="AS175" s="285"/>
      <c r="AT175" s="285"/>
    </row>
    <row r="176" spans="1:46" ht="15.75">
      <c r="A176" s="301"/>
      <c r="B176" s="301"/>
      <c r="C176" s="301"/>
      <c r="D176" s="301"/>
      <c r="E176" s="301"/>
      <c r="F176" s="301"/>
      <c r="G176" s="301"/>
      <c r="H176" s="301"/>
      <c r="I176" s="285"/>
      <c r="J176" s="285"/>
      <c r="K176" s="285"/>
      <c r="L176" s="285"/>
      <c r="M176" s="285"/>
      <c r="N176" s="285"/>
      <c r="O176" s="285"/>
      <c r="P176" s="285"/>
      <c r="Q176" s="285"/>
      <c r="R176" s="285"/>
      <c r="S176" s="285"/>
      <c r="T176" s="285"/>
      <c r="U176" s="285"/>
      <c r="V176" s="285"/>
      <c r="W176" s="285"/>
      <c r="X176" s="285"/>
      <c r="Y176" s="285"/>
      <c r="Z176" s="285"/>
      <c r="AA176" s="285"/>
      <c r="AB176" s="285"/>
      <c r="AC176" s="285"/>
      <c r="AD176" s="285"/>
      <c r="AE176" s="285"/>
      <c r="AF176" s="285"/>
      <c r="AG176" s="285"/>
      <c r="AH176" s="285"/>
      <c r="AI176" s="285"/>
      <c r="AJ176" s="285"/>
      <c r="AK176" s="285"/>
      <c r="AL176" s="285"/>
      <c r="AM176" s="285"/>
      <c r="AN176" s="285"/>
      <c r="AO176" s="285"/>
      <c r="AP176" s="285"/>
      <c r="AQ176" s="285"/>
      <c r="AR176" s="285"/>
      <c r="AS176" s="285"/>
      <c r="AT176" s="285"/>
    </row>
    <row r="177" spans="1:46" ht="15.75">
      <c r="A177" s="301"/>
      <c r="B177" s="301"/>
      <c r="C177" s="301"/>
      <c r="D177" s="301"/>
      <c r="E177" s="301"/>
      <c r="F177" s="301"/>
      <c r="G177" s="301"/>
      <c r="H177" s="301"/>
      <c r="I177" s="285"/>
      <c r="J177" s="285"/>
      <c r="K177" s="285"/>
      <c r="L177" s="285"/>
      <c r="M177" s="285"/>
      <c r="N177" s="285"/>
      <c r="O177" s="285"/>
      <c r="P177" s="285"/>
      <c r="Q177" s="285"/>
      <c r="R177" s="285"/>
      <c r="S177" s="285"/>
      <c r="T177" s="285"/>
      <c r="U177" s="285"/>
      <c r="V177" s="285"/>
      <c r="W177" s="285"/>
      <c r="X177" s="285"/>
      <c r="Y177" s="285"/>
      <c r="Z177" s="285"/>
      <c r="AA177" s="285"/>
      <c r="AB177" s="285"/>
      <c r="AC177" s="285"/>
      <c r="AD177" s="285"/>
      <c r="AE177" s="285"/>
      <c r="AF177" s="285"/>
      <c r="AG177" s="285"/>
      <c r="AH177" s="285"/>
      <c r="AI177" s="285"/>
      <c r="AJ177" s="285"/>
      <c r="AK177" s="285"/>
      <c r="AL177" s="285"/>
      <c r="AM177" s="285"/>
      <c r="AN177" s="285"/>
      <c r="AO177" s="285"/>
      <c r="AP177" s="285"/>
      <c r="AQ177" s="285"/>
      <c r="AR177" s="285"/>
      <c r="AS177" s="285"/>
      <c r="AT177" s="285"/>
    </row>
    <row r="178" spans="1:46" ht="15.75">
      <c r="A178" s="301"/>
      <c r="B178" s="301"/>
      <c r="C178" s="301"/>
      <c r="D178" s="301"/>
      <c r="E178" s="301"/>
      <c r="F178" s="301"/>
      <c r="G178" s="301"/>
      <c r="H178" s="301"/>
      <c r="I178" s="285"/>
      <c r="J178" s="285"/>
      <c r="K178" s="285"/>
      <c r="L178" s="285"/>
      <c r="M178" s="285"/>
      <c r="N178" s="285"/>
      <c r="O178" s="285"/>
      <c r="P178" s="285"/>
      <c r="Q178" s="285"/>
      <c r="R178" s="285"/>
      <c r="S178" s="285"/>
      <c r="T178" s="285"/>
      <c r="U178" s="285"/>
      <c r="V178" s="285"/>
      <c r="W178" s="285"/>
      <c r="X178" s="285"/>
      <c r="Y178" s="285"/>
      <c r="Z178" s="285"/>
      <c r="AA178" s="285"/>
      <c r="AB178" s="285"/>
      <c r="AC178" s="285"/>
      <c r="AD178" s="285"/>
      <c r="AE178" s="285"/>
      <c r="AF178" s="285"/>
      <c r="AG178" s="285"/>
      <c r="AH178" s="285"/>
      <c r="AI178" s="285"/>
      <c r="AJ178" s="285"/>
      <c r="AK178" s="285"/>
      <c r="AL178" s="285"/>
      <c r="AM178" s="285"/>
      <c r="AN178" s="285"/>
      <c r="AO178" s="285"/>
      <c r="AP178" s="285"/>
      <c r="AQ178" s="285"/>
      <c r="AR178" s="285"/>
      <c r="AS178" s="285"/>
      <c r="AT178" s="285"/>
    </row>
    <row r="179" spans="1:46" ht="15.75">
      <c r="A179" s="301"/>
      <c r="B179" s="301"/>
      <c r="C179" s="301"/>
      <c r="D179" s="301"/>
      <c r="E179" s="301"/>
      <c r="F179" s="301"/>
      <c r="G179" s="301"/>
      <c r="H179" s="301"/>
      <c r="I179" s="285"/>
      <c r="J179" s="285"/>
      <c r="K179" s="285"/>
      <c r="L179" s="285"/>
      <c r="M179" s="285"/>
      <c r="N179" s="285"/>
      <c r="O179" s="285"/>
      <c r="P179" s="285"/>
      <c r="Q179" s="285"/>
      <c r="R179" s="285"/>
      <c r="S179" s="285"/>
      <c r="T179" s="285"/>
      <c r="U179" s="285"/>
      <c r="V179" s="285"/>
      <c r="W179" s="285"/>
      <c r="X179" s="285"/>
      <c r="Y179" s="285"/>
      <c r="Z179" s="285"/>
      <c r="AA179" s="285"/>
      <c r="AB179" s="285"/>
      <c r="AC179" s="285"/>
      <c r="AD179" s="285"/>
      <c r="AE179" s="285"/>
      <c r="AF179" s="285"/>
      <c r="AG179" s="285"/>
      <c r="AH179" s="285"/>
      <c r="AI179" s="285"/>
      <c r="AJ179" s="285"/>
      <c r="AK179" s="285"/>
      <c r="AL179" s="285"/>
      <c r="AM179" s="285"/>
      <c r="AN179" s="285"/>
      <c r="AO179" s="285"/>
      <c r="AP179" s="285"/>
      <c r="AQ179" s="285"/>
      <c r="AR179" s="285"/>
      <c r="AS179" s="285"/>
      <c r="AT179" s="285"/>
    </row>
    <row r="180" spans="1:46" ht="15.75">
      <c r="A180" s="301"/>
      <c r="B180" s="301"/>
      <c r="C180" s="301"/>
      <c r="D180" s="301"/>
      <c r="E180" s="301"/>
      <c r="F180" s="301"/>
      <c r="G180" s="301"/>
      <c r="H180" s="301"/>
      <c r="I180" s="285"/>
      <c r="J180" s="285"/>
      <c r="K180" s="285"/>
      <c r="L180" s="285"/>
      <c r="M180" s="285"/>
      <c r="N180" s="285"/>
      <c r="O180" s="285"/>
      <c r="P180" s="285"/>
      <c r="Q180" s="285"/>
      <c r="R180" s="285"/>
      <c r="S180" s="285"/>
      <c r="T180" s="285"/>
      <c r="U180" s="285"/>
      <c r="V180" s="285"/>
      <c r="W180" s="285"/>
      <c r="X180" s="285"/>
      <c r="Y180" s="285"/>
      <c r="Z180" s="285"/>
      <c r="AA180" s="285"/>
      <c r="AB180" s="285"/>
      <c r="AC180" s="285"/>
      <c r="AD180" s="285"/>
      <c r="AE180" s="285"/>
      <c r="AF180" s="285"/>
      <c r="AG180" s="285"/>
      <c r="AH180" s="285"/>
      <c r="AI180" s="285"/>
      <c r="AJ180" s="285"/>
      <c r="AK180" s="285"/>
      <c r="AL180" s="285"/>
      <c r="AM180" s="285"/>
      <c r="AN180" s="285"/>
      <c r="AO180" s="285"/>
      <c r="AP180" s="285"/>
      <c r="AQ180" s="285"/>
      <c r="AR180" s="285"/>
      <c r="AS180" s="285"/>
      <c r="AT180" s="285"/>
    </row>
    <row r="181" spans="1:46" ht="15.75">
      <c r="A181" s="301"/>
      <c r="B181" s="301"/>
      <c r="C181" s="301"/>
      <c r="D181" s="301"/>
      <c r="E181" s="301"/>
      <c r="F181" s="301"/>
      <c r="G181" s="301"/>
      <c r="H181" s="301"/>
      <c r="I181" s="285"/>
      <c r="J181" s="285"/>
      <c r="K181" s="285"/>
      <c r="L181" s="285"/>
      <c r="M181" s="285"/>
      <c r="N181" s="285"/>
      <c r="O181" s="285"/>
      <c r="P181" s="285"/>
      <c r="Q181" s="285"/>
      <c r="R181" s="285"/>
      <c r="S181" s="285"/>
      <c r="T181" s="285"/>
      <c r="U181" s="285"/>
      <c r="V181" s="285"/>
      <c r="W181" s="285"/>
      <c r="X181" s="285"/>
      <c r="Y181" s="285"/>
      <c r="Z181" s="285"/>
      <c r="AA181" s="285"/>
      <c r="AB181" s="285"/>
      <c r="AC181" s="285"/>
      <c r="AD181" s="285"/>
      <c r="AE181" s="285"/>
      <c r="AF181" s="285"/>
      <c r="AG181" s="285"/>
      <c r="AH181" s="285"/>
      <c r="AI181" s="285"/>
      <c r="AJ181" s="285"/>
      <c r="AK181" s="285"/>
      <c r="AL181" s="285"/>
      <c r="AM181" s="285"/>
      <c r="AN181" s="285"/>
      <c r="AO181" s="285"/>
      <c r="AP181" s="285"/>
      <c r="AQ181" s="285"/>
      <c r="AR181" s="285"/>
      <c r="AS181" s="285"/>
      <c r="AT181" s="285"/>
    </row>
    <row r="182" spans="1:46" ht="15.75">
      <c r="A182" s="301"/>
      <c r="B182" s="301"/>
      <c r="C182" s="301"/>
      <c r="D182" s="301"/>
      <c r="E182" s="301"/>
      <c r="F182" s="301"/>
      <c r="G182" s="301"/>
      <c r="H182" s="301"/>
      <c r="I182" s="285"/>
      <c r="J182" s="285"/>
      <c r="K182" s="285"/>
      <c r="L182" s="285"/>
      <c r="M182" s="285"/>
      <c r="N182" s="285"/>
      <c r="O182" s="285"/>
      <c r="P182" s="285"/>
      <c r="Q182" s="285"/>
      <c r="R182" s="285"/>
      <c r="S182" s="285"/>
      <c r="T182" s="285"/>
      <c r="U182" s="285"/>
      <c r="V182" s="285"/>
      <c r="W182" s="285"/>
      <c r="X182" s="285"/>
      <c r="Y182" s="285"/>
      <c r="Z182" s="285"/>
      <c r="AA182" s="285"/>
      <c r="AB182" s="285"/>
      <c r="AC182" s="285"/>
      <c r="AD182" s="285"/>
      <c r="AE182" s="285"/>
      <c r="AF182" s="285"/>
      <c r="AG182" s="285"/>
      <c r="AH182" s="285"/>
      <c r="AI182" s="285"/>
      <c r="AJ182" s="285"/>
      <c r="AK182" s="285"/>
      <c r="AL182" s="285"/>
      <c r="AM182" s="285"/>
      <c r="AN182" s="285"/>
      <c r="AO182" s="285"/>
      <c r="AP182" s="285"/>
      <c r="AQ182" s="285"/>
      <c r="AR182" s="285"/>
      <c r="AS182" s="285"/>
      <c r="AT182" s="285"/>
    </row>
    <row r="183" spans="1:46" ht="15.75">
      <c r="A183" s="301"/>
      <c r="B183" s="301"/>
      <c r="C183" s="301"/>
      <c r="D183" s="301"/>
      <c r="E183" s="301"/>
      <c r="F183" s="301"/>
      <c r="G183" s="301"/>
      <c r="H183" s="301"/>
      <c r="I183" s="285"/>
      <c r="J183" s="285"/>
      <c r="K183" s="285"/>
      <c r="L183" s="285"/>
      <c r="M183" s="285"/>
      <c r="N183" s="285"/>
      <c r="O183" s="285"/>
      <c r="P183" s="285"/>
      <c r="Q183" s="285"/>
      <c r="R183" s="285"/>
      <c r="S183" s="285"/>
      <c r="T183" s="285"/>
      <c r="U183" s="285"/>
      <c r="V183" s="285"/>
      <c r="W183" s="285"/>
      <c r="X183" s="285"/>
      <c r="Y183" s="285"/>
      <c r="Z183" s="285"/>
      <c r="AA183" s="285"/>
      <c r="AB183" s="285"/>
      <c r="AC183" s="285"/>
      <c r="AD183" s="285"/>
      <c r="AE183" s="285"/>
      <c r="AF183" s="285"/>
      <c r="AG183" s="285"/>
      <c r="AH183" s="285"/>
      <c r="AI183" s="285"/>
      <c r="AJ183" s="285"/>
      <c r="AK183" s="285"/>
      <c r="AL183" s="285"/>
      <c r="AM183" s="285"/>
      <c r="AN183" s="285"/>
      <c r="AO183" s="285"/>
      <c r="AP183" s="285"/>
      <c r="AQ183" s="285"/>
      <c r="AR183" s="285"/>
      <c r="AS183" s="285"/>
      <c r="AT183" s="285"/>
    </row>
    <row r="184" spans="1:46" ht="15.75">
      <c r="A184" s="301"/>
      <c r="B184" s="301"/>
      <c r="C184" s="301"/>
      <c r="D184" s="301"/>
      <c r="E184" s="301"/>
      <c r="F184" s="301"/>
      <c r="G184" s="301"/>
      <c r="H184" s="301"/>
      <c r="I184" s="285"/>
      <c r="J184" s="285"/>
      <c r="K184" s="285"/>
      <c r="L184" s="285"/>
      <c r="M184" s="285"/>
      <c r="N184" s="285"/>
      <c r="O184" s="285"/>
      <c r="P184" s="285"/>
      <c r="Q184" s="285"/>
      <c r="R184" s="285"/>
      <c r="S184" s="285"/>
      <c r="T184" s="285"/>
      <c r="U184" s="285"/>
      <c r="V184" s="285"/>
      <c r="W184" s="285"/>
      <c r="X184" s="285"/>
      <c r="Y184" s="285"/>
      <c r="Z184" s="285"/>
      <c r="AA184" s="285"/>
      <c r="AB184" s="285"/>
      <c r="AC184" s="285"/>
      <c r="AD184" s="285"/>
      <c r="AE184" s="285"/>
      <c r="AF184" s="285"/>
      <c r="AG184" s="285"/>
      <c r="AH184" s="285"/>
      <c r="AI184" s="285"/>
      <c r="AJ184" s="285"/>
      <c r="AK184" s="285"/>
      <c r="AL184" s="285"/>
      <c r="AM184" s="285"/>
      <c r="AN184" s="285"/>
      <c r="AO184" s="285"/>
      <c r="AP184" s="285"/>
      <c r="AQ184" s="285"/>
      <c r="AR184" s="285"/>
      <c r="AS184" s="285"/>
      <c r="AT184" s="285"/>
    </row>
    <row r="185" spans="1:46" ht="15.75">
      <c r="A185" s="301"/>
      <c r="B185" s="301"/>
      <c r="C185" s="301"/>
      <c r="D185" s="301"/>
      <c r="E185" s="301"/>
      <c r="F185" s="301"/>
      <c r="G185" s="301"/>
      <c r="H185" s="301"/>
      <c r="I185" s="285"/>
      <c r="J185" s="285"/>
      <c r="K185" s="285"/>
      <c r="L185" s="285"/>
      <c r="M185" s="285"/>
      <c r="N185" s="285"/>
      <c r="O185" s="285"/>
      <c r="P185" s="285"/>
      <c r="Q185" s="285"/>
      <c r="R185" s="285"/>
      <c r="S185" s="285"/>
      <c r="T185" s="285"/>
      <c r="U185" s="285"/>
      <c r="V185" s="285"/>
      <c r="W185" s="285"/>
      <c r="X185" s="285"/>
      <c r="Y185" s="285"/>
      <c r="Z185" s="285"/>
      <c r="AA185" s="285"/>
      <c r="AB185" s="285"/>
      <c r="AC185" s="285"/>
      <c r="AD185" s="285"/>
      <c r="AE185" s="285"/>
      <c r="AF185" s="285"/>
      <c r="AG185" s="285"/>
      <c r="AH185" s="285"/>
      <c r="AI185" s="285"/>
      <c r="AJ185" s="285"/>
      <c r="AK185" s="285"/>
      <c r="AL185" s="285"/>
      <c r="AM185" s="285"/>
      <c r="AN185" s="285"/>
      <c r="AO185" s="285"/>
      <c r="AP185" s="285"/>
      <c r="AQ185" s="285"/>
      <c r="AR185" s="285"/>
      <c r="AS185" s="285"/>
      <c r="AT185" s="285"/>
    </row>
    <row r="186" spans="1:46" ht="15.75">
      <c r="A186" s="301"/>
      <c r="B186" s="301"/>
      <c r="C186" s="301"/>
      <c r="D186" s="301"/>
      <c r="E186" s="301"/>
      <c r="F186" s="301"/>
      <c r="G186" s="301"/>
      <c r="H186" s="301"/>
      <c r="I186" s="285"/>
      <c r="J186" s="285"/>
      <c r="K186" s="285"/>
      <c r="L186" s="285"/>
      <c r="M186" s="285"/>
      <c r="N186" s="285"/>
      <c r="O186" s="285"/>
      <c r="P186" s="285"/>
      <c r="Q186" s="285"/>
      <c r="R186" s="285"/>
      <c r="S186" s="285"/>
      <c r="T186" s="285"/>
      <c r="U186" s="285"/>
      <c r="V186" s="285"/>
      <c r="W186" s="285"/>
      <c r="X186" s="285"/>
      <c r="Y186" s="285"/>
      <c r="Z186" s="285"/>
      <c r="AA186" s="285"/>
      <c r="AB186" s="285"/>
      <c r="AC186" s="285"/>
      <c r="AD186" s="285"/>
      <c r="AE186" s="285"/>
      <c r="AF186" s="285"/>
      <c r="AG186" s="285"/>
      <c r="AH186" s="285"/>
      <c r="AI186" s="285"/>
      <c r="AJ186" s="285"/>
      <c r="AK186" s="285"/>
      <c r="AL186" s="285"/>
      <c r="AM186" s="285"/>
      <c r="AN186" s="285"/>
      <c r="AO186" s="285"/>
      <c r="AP186" s="285"/>
      <c r="AQ186" s="285"/>
      <c r="AR186" s="285"/>
      <c r="AS186" s="285"/>
      <c r="AT186" s="285"/>
    </row>
    <row r="187" spans="1:46" ht="15.75">
      <c r="A187" s="301"/>
      <c r="B187" s="301"/>
      <c r="C187" s="301"/>
      <c r="D187" s="301"/>
      <c r="E187" s="301"/>
      <c r="F187" s="301"/>
      <c r="G187" s="301"/>
      <c r="H187" s="301"/>
      <c r="I187" s="285"/>
      <c r="J187" s="285"/>
      <c r="K187" s="285"/>
      <c r="L187" s="285"/>
      <c r="M187" s="285"/>
      <c r="N187" s="285"/>
      <c r="O187" s="285"/>
      <c r="P187" s="285"/>
      <c r="Q187" s="285"/>
      <c r="R187" s="285"/>
      <c r="S187" s="285"/>
      <c r="T187" s="285"/>
      <c r="U187" s="285"/>
      <c r="V187" s="285"/>
      <c r="W187" s="285"/>
      <c r="X187" s="285"/>
      <c r="Y187" s="285"/>
      <c r="Z187" s="285"/>
      <c r="AA187" s="285"/>
      <c r="AB187" s="285"/>
      <c r="AC187" s="285"/>
      <c r="AD187" s="285"/>
      <c r="AE187" s="285"/>
      <c r="AF187" s="285"/>
      <c r="AG187" s="285"/>
      <c r="AH187" s="285"/>
      <c r="AI187" s="285"/>
      <c r="AJ187" s="285"/>
      <c r="AK187" s="285"/>
      <c r="AL187" s="285"/>
      <c r="AM187" s="285"/>
      <c r="AN187" s="285"/>
      <c r="AO187" s="285"/>
      <c r="AP187" s="285"/>
      <c r="AQ187" s="285"/>
      <c r="AR187" s="285"/>
      <c r="AS187" s="285"/>
      <c r="AT187" s="285"/>
    </row>
    <row r="188" spans="1:46" ht="15.75">
      <c r="A188" s="301"/>
      <c r="B188" s="301"/>
      <c r="C188" s="301"/>
      <c r="D188" s="301"/>
      <c r="E188" s="301"/>
      <c r="F188" s="301"/>
      <c r="G188" s="301"/>
      <c r="H188" s="301"/>
      <c r="I188" s="285"/>
      <c r="J188" s="285"/>
      <c r="K188" s="285"/>
      <c r="L188" s="285"/>
      <c r="M188" s="285"/>
      <c r="N188" s="285"/>
      <c r="O188" s="285"/>
      <c r="P188" s="285"/>
      <c r="Q188" s="285"/>
      <c r="R188" s="285"/>
      <c r="S188" s="285"/>
      <c r="T188" s="285"/>
      <c r="U188" s="285"/>
      <c r="V188" s="285"/>
      <c r="W188" s="285"/>
      <c r="X188" s="285"/>
      <c r="Y188" s="285"/>
      <c r="Z188" s="285"/>
      <c r="AA188" s="285"/>
      <c r="AB188" s="285"/>
      <c r="AC188" s="285"/>
      <c r="AD188" s="285"/>
      <c r="AE188" s="285"/>
      <c r="AF188" s="285"/>
      <c r="AG188" s="285"/>
      <c r="AH188" s="285"/>
      <c r="AI188" s="285"/>
      <c r="AJ188" s="285"/>
      <c r="AK188" s="285"/>
      <c r="AL188" s="285"/>
      <c r="AM188" s="285"/>
      <c r="AN188" s="285"/>
      <c r="AO188" s="285"/>
      <c r="AP188" s="285"/>
      <c r="AQ188" s="285"/>
      <c r="AR188" s="285"/>
      <c r="AS188" s="285"/>
      <c r="AT188" s="285"/>
    </row>
    <row r="189" spans="1:46" ht="15.75">
      <c r="A189" s="301"/>
      <c r="B189" s="301"/>
      <c r="C189" s="301"/>
      <c r="D189" s="301"/>
      <c r="E189" s="301"/>
      <c r="F189" s="301"/>
      <c r="G189" s="301"/>
      <c r="H189" s="301"/>
      <c r="I189" s="285"/>
      <c r="J189" s="285"/>
      <c r="K189" s="285"/>
      <c r="L189" s="285"/>
      <c r="M189" s="285"/>
      <c r="N189" s="285"/>
      <c r="O189" s="285"/>
      <c r="P189" s="285"/>
      <c r="Q189" s="285"/>
      <c r="R189" s="285"/>
      <c r="S189" s="285"/>
      <c r="T189" s="285"/>
      <c r="U189" s="285"/>
      <c r="V189" s="285"/>
      <c r="W189" s="285"/>
      <c r="X189" s="285"/>
      <c r="Y189" s="285"/>
      <c r="Z189" s="285"/>
      <c r="AA189" s="285"/>
      <c r="AB189" s="285"/>
      <c r="AC189" s="285"/>
      <c r="AD189" s="285"/>
      <c r="AE189" s="285"/>
      <c r="AF189" s="285"/>
      <c r="AG189" s="285"/>
      <c r="AH189" s="285"/>
      <c r="AI189" s="285"/>
      <c r="AJ189" s="285"/>
      <c r="AK189" s="285"/>
      <c r="AL189" s="285"/>
      <c r="AM189" s="285"/>
      <c r="AN189" s="285"/>
      <c r="AO189" s="285"/>
      <c r="AP189" s="285"/>
      <c r="AQ189" s="285"/>
      <c r="AR189" s="285"/>
      <c r="AS189" s="285"/>
      <c r="AT189" s="285"/>
    </row>
    <row r="190" spans="1:46" ht="15.75">
      <c r="A190" s="301"/>
      <c r="B190" s="301"/>
      <c r="C190" s="301"/>
      <c r="D190" s="301"/>
      <c r="E190" s="301"/>
      <c r="F190" s="301"/>
      <c r="G190" s="301"/>
      <c r="H190" s="301"/>
      <c r="I190" s="285"/>
      <c r="J190" s="285"/>
      <c r="K190" s="285"/>
      <c r="L190" s="285"/>
      <c r="M190" s="285"/>
      <c r="N190" s="285"/>
      <c r="O190" s="285"/>
      <c r="P190" s="285"/>
      <c r="Q190" s="285"/>
      <c r="R190" s="285"/>
      <c r="S190" s="285"/>
      <c r="T190" s="285"/>
      <c r="U190" s="285"/>
      <c r="V190" s="285"/>
      <c r="W190" s="285"/>
      <c r="X190" s="285"/>
      <c r="Y190" s="285"/>
      <c r="Z190" s="285"/>
      <c r="AA190" s="285"/>
      <c r="AB190" s="285"/>
      <c r="AC190" s="285"/>
      <c r="AD190" s="285"/>
      <c r="AE190" s="285"/>
      <c r="AF190" s="285"/>
      <c r="AG190" s="285"/>
      <c r="AH190" s="285"/>
      <c r="AI190" s="285"/>
      <c r="AJ190" s="285"/>
      <c r="AK190" s="285"/>
      <c r="AL190" s="285"/>
      <c r="AM190" s="285"/>
      <c r="AN190" s="285"/>
      <c r="AO190" s="285"/>
      <c r="AP190" s="285"/>
      <c r="AQ190" s="285"/>
      <c r="AR190" s="285"/>
      <c r="AS190" s="285"/>
      <c r="AT190" s="285"/>
    </row>
    <row r="191" spans="1:46" ht="15.75">
      <c r="A191" s="301"/>
      <c r="B191" s="301"/>
      <c r="C191" s="301"/>
      <c r="D191" s="301"/>
      <c r="E191" s="301"/>
      <c r="F191" s="301"/>
      <c r="G191" s="301"/>
      <c r="H191" s="301"/>
      <c r="I191" s="285"/>
      <c r="J191" s="285"/>
      <c r="K191" s="285"/>
      <c r="L191" s="285"/>
      <c r="M191" s="285"/>
      <c r="N191" s="285"/>
      <c r="O191" s="285"/>
      <c r="P191" s="285"/>
      <c r="Q191" s="285"/>
      <c r="R191" s="285"/>
      <c r="S191" s="285"/>
      <c r="T191" s="285"/>
      <c r="U191" s="285"/>
      <c r="V191" s="285"/>
      <c r="W191" s="285"/>
      <c r="X191" s="285"/>
      <c r="Y191" s="285"/>
      <c r="Z191" s="285"/>
      <c r="AA191" s="285"/>
      <c r="AB191" s="285"/>
      <c r="AC191" s="285"/>
      <c r="AD191" s="285"/>
      <c r="AE191" s="285"/>
      <c r="AF191" s="285"/>
      <c r="AG191" s="285"/>
      <c r="AH191" s="285"/>
      <c r="AI191" s="285"/>
      <c r="AJ191" s="285"/>
      <c r="AK191" s="285"/>
      <c r="AL191" s="285"/>
      <c r="AM191" s="285"/>
      <c r="AN191" s="285"/>
      <c r="AO191" s="285"/>
      <c r="AP191" s="285"/>
      <c r="AQ191" s="285"/>
      <c r="AR191" s="285"/>
      <c r="AS191" s="285"/>
      <c r="AT191" s="285"/>
    </row>
    <row r="192" spans="1:46" ht="15.75">
      <c r="A192" s="301"/>
      <c r="B192" s="301"/>
      <c r="C192" s="301"/>
      <c r="D192" s="301"/>
      <c r="E192" s="301"/>
      <c r="F192" s="301"/>
      <c r="G192" s="301"/>
      <c r="H192" s="301"/>
      <c r="I192" s="285"/>
      <c r="J192" s="285"/>
      <c r="K192" s="285"/>
      <c r="L192" s="285"/>
      <c r="M192" s="285"/>
      <c r="N192" s="285"/>
      <c r="O192" s="285"/>
      <c r="P192" s="285"/>
      <c r="Q192" s="285"/>
      <c r="R192" s="285"/>
      <c r="S192" s="285"/>
      <c r="T192" s="285"/>
      <c r="U192" s="285"/>
      <c r="V192" s="285"/>
      <c r="W192" s="285"/>
      <c r="X192" s="285"/>
      <c r="Y192" s="285"/>
      <c r="Z192" s="285"/>
      <c r="AA192" s="285"/>
      <c r="AB192" s="285"/>
      <c r="AC192" s="285"/>
      <c r="AD192" s="285"/>
      <c r="AE192" s="285"/>
      <c r="AF192" s="285"/>
      <c r="AG192" s="285"/>
      <c r="AH192" s="285"/>
      <c r="AI192" s="285"/>
      <c r="AJ192" s="285"/>
      <c r="AK192" s="285"/>
      <c r="AL192" s="285"/>
      <c r="AM192" s="285"/>
      <c r="AN192" s="285"/>
      <c r="AO192" s="285"/>
      <c r="AP192" s="285"/>
      <c r="AQ192" s="285"/>
      <c r="AR192" s="285"/>
      <c r="AS192" s="285"/>
      <c r="AT192" s="285"/>
    </row>
    <row r="193" spans="1:46" ht="15.75">
      <c r="A193" s="301"/>
      <c r="B193" s="301"/>
      <c r="C193" s="301"/>
      <c r="D193" s="301"/>
      <c r="E193" s="301"/>
      <c r="F193" s="301"/>
      <c r="G193" s="301"/>
      <c r="H193" s="301"/>
      <c r="I193" s="285"/>
      <c r="J193" s="285"/>
      <c r="K193" s="285"/>
      <c r="L193" s="285"/>
      <c r="M193" s="285"/>
      <c r="N193" s="285"/>
      <c r="O193" s="285"/>
      <c r="P193" s="285"/>
      <c r="Q193" s="285"/>
      <c r="R193" s="285"/>
      <c r="S193" s="285"/>
      <c r="T193" s="285"/>
      <c r="U193" s="285"/>
      <c r="V193" s="285"/>
      <c r="W193" s="285"/>
      <c r="X193" s="285"/>
      <c r="Y193" s="285"/>
      <c r="Z193" s="285"/>
      <c r="AA193" s="285"/>
      <c r="AB193" s="285"/>
      <c r="AC193" s="285"/>
      <c r="AD193" s="285"/>
      <c r="AE193" s="285"/>
      <c r="AF193" s="285"/>
      <c r="AG193" s="285"/>
      <c r="AH193" s="285"/>
      <c r="AI193" s="285"/>
      <c r="AJ193" s="285"/>
      <c r="AK193" s="285"/>
      <c r="AL193" s="285"/>
      <c r="AM193" s="285"/>
      <c r="AN193" s="285"/>
      <c r="AO193" s="285"/>
      <c r="AP193" s="285"/>
      <c r="AQ193" s="285"/>
      <c r="AR193" s="285"/>
      <c r="AS193" s="285"/>
      <c r="AT193" s="285"/>
    </row>
    <row r="194" spans="1:46" ht="15.75">
      <c r="A194" s="301"/>
      <c r="B194" s="301"/>
      <c r="C194" s="301"/>
      <c r="D194" s="301"/>
      <c r="E194" s="301"/>
      <c r="F194" s="301"/>
      <c r="G194" s="301"/>
      <c r="H194" s="301"/>
      <c r="I194" s="285"/>
      <c r="J194" s="285"/>
      <c r="K194" s="285"/>
      <c r="L194" s="285"/>
      <c r="M194" s="285"/>
      <c r="N194" s="285"/>
      <c r="O194" s="285"/>
      <c r="P194" s="285"/>
      <c r="Q194" s="285"/>
      <c r="R194" s="285"/>
      <c r="S194" s="285"/>
      <c r="T194" s="285"/>
      <c r="U194" s="285"/>
      <c r="V194" s="285"/>
      <c r="W194" s="285"/>
      <c r="X194" s="285"/>
      <c r="Y194" s="285"/>
      <c r="Z194" s="285"/>
      <c r="AA194" s="285"/>
      <c r="AB194" s="285"/>
      <c r="AC194" s="285"/>
      <c r="AD194" s="285"/>
      <c r="AE194" s="285"/>
      <c r="AF194" s="285"/>
      <c r="AG194" s="285"/>
      <c r="AH194" s="285"/>
      <c r="AI194" s="285"/>
      <c r="AJ194" s="285"/>
      <c r="AK194" s="285"/>
      <c r="AL194" s="285"/>
      <c r="AM194" s="285"/>
      <c r="AN194" s="285"/>
      <c r="AO194" s="285"/>
      <c r="AP194" s="285"/>
      <c r="AQ194" s="285"/>
      <c r="AR194" s="285"/>
      <c r="AS194" s="285"/>
      <c r="AT194" s="285"/>
    </row>
    <row r="195" spans="1:46" ht="15.75">
      <c r="A195" s="301"/>
      <c r="B195" s="301"/>
      <c r="C195" s="301"/>
      <c r="D195" s="301"/>
      <c r="E195" s="301"/>
      <c r="F195" s="301"/>
      <c r="G195" s="301"/>
      <c r="H195" s="301"/>
      <c r="I195" s="285"/>
      <c r="J195" s="285"/>
      <c r="K195" s="285"/>
      <c r="L195" s="285"/>
      <c r="M195" s="285"/>
      <c r="N195" s="285"/>
      <c r="O195" s="285"/>
      <c r="P195" s="285"/>
      <c r="Q195" s="285"/>
      <c r="R195" s="285"/>
      <c r="S195" s="285"/>
      <c r="T195" s="285"/>
      <c r="U195" s="285"/>
      <c r="V195" s="285"/>
      <c r="W195" s="285"/>
      <c r="X195" s="285"/>
      <c r="Y195" s="285"/>
      <c r="Z195" s="285"/>
      <c r="AA195" s="285"/>
      <c r="AB195" s="285"/>
      <c r="AC195" s="285"/>
      <c r="AD195" s="285"/>
      <c r="AE195" s="285"/>
      <c r="AF195" s="285"/>
      <c r="AG195" s="285"/>
      <c r="AH195" s="285"/>
      <c r="AI195" s="285"/>
      <c r="AJ195" s="285"/>
      <c r="AK195" s="285"/>
      <c r="AL195" s="285"/>
      <c r="AM195" s="285"/>
      <c r="AN195" s="285"/>
      <c r="AO195" s="285"/>
      <c r="AP195" s="285"/>
      <c r="AQ195" s="285"/>
      <c r="AR195" s="285"/>
      <c r="AS195" s="285"/>
      <c r="AT195" s="285"/>
    </row>
    <row r="196" spans="1:46" ht="15.75">
      <c r="A196" s="301"/>
      <c r="B196" s="301"/>
      <c r="C196" s="301"/>
      <c r="D196" s="301"/>
      <c r="E196" s="301"/>
      <c r="F196" s="301"/>
      <c r="G196" s="301"/>
      <c r="H196" s="301"/>
      <c r="I196" s="285"/>
      <c r="J196" s="285"/>
      <c r="K196" s="285"/>
      <c r="L196" s="285"/>
      <c r="M196" s="285"/>
      <c r="N196" s="285"/>
      <c r="O196" s="285"/>
      <c r="P196" s="285"/>
      <c r="Q196" s="285"/>
      <c r="R196" s="285"/>
      <c r="S196" s="285"/>
      <c r="T196" s="285"/>
      <c r="U196" s="285"/>
      <c r="V196" s="285"/>
      <c r="W196" s="285"/>
      <c r="X196" s="285"/>
      <c r="Y196" s="285"/>
      <c r="Z196" s="285"/>
      <c r="AA196" s="285"/>
      <c r="AB196" s="285"/>
      <c r="AC196" s="285"/>
      <c r="AD196" s="285"/>
      <c r="AE196" s="285"/>
      <c r="AF196" s="285"/>
      <c r="AG196" s="285"/>
      <c r="AH196" s="285"/>
      <c r="AI196" s="285"/>
      <c r="AJ196" s="285"/>
      <c r="AK196" s="285"/>
      <c r="AL196" s="285"/>
      <c r="AM196" s="285"/>
      <c r="AN196" s="285"/>
      <c r="AO196" s="285"/>
      <c r="AP196" s="285"/>
      <c r="AQ196" s="285"/>
      <c r="AR196" s="285"/>
      <c r="AS196" s="285"/>
      <c r="AT196" s="285"/>
    </row>
    <row r="197" spans="1:46" ht="15.75">
      <c r="A197" s="301"/>
      <c r="B197" s="301"/>
      <c r="C197" s="301"/>
      <c r="D197" s="301"/>
      <c r="E197" s="301"/>
      <c r="F197" s="301"/>
      <c r="G197" s="301"/>
      <c r="H197" s="301"/>
      <c r="I197" s="285"/>
      <c r="J197" s="285"/>
      <c r="K197" s="285"/>
      <c r="L197" s="285"/>
      <c r="M197" s="285"/>
      <c r="N197" s="285"/>
      <c r="O197" s="285"/>
      <c r="P197" s="285"/>
      <c r="Q197" s="285"/>
      <c r="R197" s="285"/>
      <c r="S197" s="285"/>
      <c r="T197" s="285"/>
      <c r="U197" s="285"/>
      <c r="V197" s="285"/>
      <c r="W197" s="285"/>
      <c r="X197" s="285"/>
      <c r="Y197" s="285"/>
      <c r="Z197" s="285"/>
      <c r="AA197" s="285"/>
      <c r="AB197" s="285"/>
      <c r="AC197" s="285"/>
      <c r="AD197" s="285"/>
      <c r="AE197" s="285"/>
      <c r="AF197" s="285"/>
      <c r="AG197" s="285"/>
      <c r="AH197" s="285"/>
      <c r="AI197" s="285"/>
      <c r="AJ197" s="285"/>
      <c r="AK197" s="285"/>
      <c r="AL197" s="285"/>
      <c r="AM197" s="285"/>
      <c r="AN197" s="285"/>
      <c r="AO197" s="285"/>
      <c r="AP197" s="285"/>
      <c r="AQ197" s="285"/>
      <c r="AR197" s="285"/>
      <c r="AS197" s="285"/>
      <c r="AT197" s="285"/>
    </row>
    <row r="198" spans="1:46" ht="15.75">
      <c r="A198" s="301"/>
      <c r="B198" s="301"/>
      <c r="C198" s="301"/>
      <c r="D198" s="301"/>
      <c r="E198" s="301"/>
      <c r="F198" s="301"/>
      <c r="G198" s="301"/>
      <c r="H198" s="301"/>
      <c r="I198" s="285"/>
      <c r="J198" s="285"/>
      <c r="K198" s="285"/>
      <c r="L198" s="285"/>
      <c r="M198" s="285"/>
      <c r="N198" s="285"/>
      <c r="O198" s="285"/>
      <c r="P198" s="285"/>
      <c r="Q198" s="285"/>
      <c r="R198" s="285"/>
      <c r="S198" s="285"/>
      <c r="T198" s="285"/>
      <c r="U198" s="285"/>
      <c r="V198" s="285"/>
      <c r="W198" s="285"/>
      <c r="X198" s="285"/>
      <c r="Y198" s="285"/>
      <c r="Z198" s="285"/>
      <c r="AA198" s="285"/>
      <c r="AB198" s="285"/>
      <c r="AC198" s="285"/>
      <c r="AD198" s="285"/>
      <c r="AE198" s="285"/>
      <c r="AF198" s="285"/>
      <c r="AG198" s="285"/>
      <c r="AH198" s="285"/>
      <c r="AI198" s="285"/>
      <c r="AJ198" s="285"/>
      <c r="AK198" s="285"/>
      <c r="AL198" s="285"/>
      <c r="AM198" s="285"/>
      <c r="AN198" s="285"/>
      <c r="AO198" s="285"/>
      <c r="AP198" s="285"/>
      <c r="AQ198" s="285"/>
      <c r="AR198" s="285"/>
      <c r="AS198" s="285"/>
      <c r="AT198" s="285"/>
    </row>
    <row r="199" spans="1:46" ht="15.75">
      <c r="A199" s="301"/>
      <c r="B199" s="301"/>
      <c r="C199" s="301"/>
      <c r="D199" s="301"/>
      <c r="E199" s="301"/>
      <c r="F199" s="301"/>
      <c r="G199" s="301"/>
      <c r="H199" s="301"/>
      <c r="I199" s="285"/>
      <c r="J199" s="285"/>
      <c r="K199" s="285"/>
      <c r="L199" s="285"/>
      <c r="M199" s="285"/>
      <c r="N199" s="285"/>
      <c r="O199" s="285"/>
      <c r="P199" s="285"/>
      <c r="Q199" s="285"/>
      <c r="R199" s="285"/>
      <c r="S199" s="285"/>
      <c r="T199" s="285"/>
      <c r="U199" s="285"/>
      <c r="V199" s="285"/>
      <c r="W199" s="285"/>
      <c r="X199" s="285"/>
      <c r="Y199" s="285"/>
      <c r="Z199" s="285"/>
      <c r="AA199" s="285"/>
      <c r="AB199" s="285"/>
      <c r="AC199" s="285"/>
      <c r="AD199" s="285"/>
      <c r="AE199" s="285"/>
      <c r="AF199" s="285"/>
      <c r="AG199" s="285"/>
      <c r="AH199" s="285"/>
      <c r="AI199" s="285"/>
      <c r="AJ199" s="285"/>
      <c r="AK199" s="285"/>
      <c r="AL199" s="285"/>
      <c r="AM199" s="285"/>
      <c r="AN199" s="285"/>
      <c r="AO199" s="285"/>
      <c r="AP199" s="285"/>
      <c r="AQ199" s="285"/>
      <c r="AR199" s="285"/>
      <c r="AS199" s="285"/>
      <c r="AT199" s="285"/>
    </row>
    <row r="200" spans="1:46" ht="15.75">
      <c r="A200" s="301"/>
      <c r="B200" s="301"/>
      <c r="C200" s="301"/>
      <c r="D200" s="301"/>
      <c r="E200" s="301"/>
      <c r="F200" s="301"/>
      <c r="G200" s="301"/>
      <c r="H200" s="301"/>
      <c r="I200" s="285"/>
      <c r="J200" s="285"/>
      <c r="K200" s="285"/>
      <c r="L200" s="285"/>
      <c r="M200" s="285"/>
      <c r="N200" s="285"/>
      <c r="O200" s="285"/>
      <c r="P200" s="285"/>
      <c r="Q200" s="285"/>
      <c r="R200" s="285"/>
      <c r="S200" s="285"/>
      <c r="T200" s="285"/>
      <c r="U200" s="285"/>
      <c r="V200" s="285"/>
      <c r="W200" s="285"/>
      <c r="X200" s="285"/>
      <c r="Y200" s="285"/>
      <c r="Z200" s="285"/>
      <c r="AA200" s="285"/>
      <c r="AB200" s="285"/>
      <c r="AC200" s="285"/>
      <c r="AD200" s="285"/>
      <c r="AE200" s="285"/>
      <c r="AF200" s="285"/>
      <c r="AG200" s="285"/>
      <c r="AH200" s="285"/>
      <c r="AI200" s="285"/>
      <c r="AJ200" s="285"/>
      <c r="AK200" s="285"/>
      <c r="AL200" s="285"/>
      <c r="AM200" s="285"/>
      <c r="AN200" s="285"/>
      <c r="AO200" s="285"/>
      <c r="AP200" s="285"/>
      <c r="AQ200" s="285"/>
      <c r="AR200" s="285"/>
      <c r="AS200" s="285"/>
      <c r="AT200" s="285"/>
    </row>
    <row r="201" spans="1:46" ht="15.75">
      <c r="A201" s="301"/>
      <c r="B201" s="301"/>
      <c r="C201" s="301"/>
      <c r="D201" s="301"/>
      <c r="E201" s="301"/>
      <c r="F201" s="301"/>
      <c r="G201" s="301"/>
      <c r="H201" s="301"/>
      <c r="I201" s="285"/>
      <c r="J201" s="285"/>
      <c r="K201" s="285"/>
      <c r="L201" s="285"/>
      <c r="M201" s="285"/>
      <c r="N201" s="285"/>
      <c r="O201" s="285"/>
      <c r="P201" s="285"/>
      <c r="Q201" s="285"/>
      <c r="R201" s="285"/>
      <c r="S201" s="285"/>
      <c r="T201" s="285"/>
      <c r="U201" s="285"/>
      <c r="V201" s="285"/>
      <c r="W201" s="285"/>
      <c r="X201" s="285"/>
      <c r="Y201" s="285"/>
      <c r="Z201" s="285"/>
      <c r="AA201" s="285"/>
      <c r="AB201" s="285"/>
      <c r="AC201" s="285"/>
      <c r="AD201" s="285"/>
      <c r="AE201" s="285"/>
      <c r="AF201" s="285"/>
      <c r="AG201" s="285"/>
      <c r="AH201" s="285"/>
      <c r="AI201" s="285"/>
      <c r="AJ201" s="285"/>
      <c r="AK201" s="285"/>
      <c r="AL201" s="285"/>
      <c r="AM201" s="285"/>
      <c r="AN201" s="285"/>
      <c r="AO201" s="285"/>
      <c r="AP201" s="285"/>
      <c r="AQ201" s="285"/>
      <c r="AR201" s="285"/>
      <c r="AS201" s="285"/>
      <c r="AT201" s="285"/>
    </row>
    <row r="202" spans="1:46" ht="15.75">
      <c r="A202" s="301"/>
      <c r="B202" s="301"/>
      <c r="C202" s="301"/>
      <c r="D202" s="301"/>
      <c r="E202" s="301"/>
      <c r="F202" s="301"/>
      <c r="G202" s="301"/>
      <c r="H202" s="301"/>
      <c r="I202" s="285"/>
      <c r="J202" s="285"/>
      <c r="K202" s="285"/>
      <c r="L202" s="285"/>
      <c r="M202" s="285"/>
      <c r="N202" s="285"/>
      <c r="O202" s="285"/>
      <c r="P202" s="285"/>
      <c r="Q202" s="285"/>
      <c r="R202" s="285"/>
      <c r="S202" s="285"/>
      <c r="T202" s="285"/>
      <c r="U202" s="285"/>
      <c r="V202" s="285"/>
      <c r="W202" s="285"/>
      <c r="X202" s="285"/>
      <c r="Y202" s="285"/>
      <c r="Z202" s="285"/>
      <c r="AA202" s="285"/>
      <c r="AB202" s="285"/>
      <c r="AC202" s="285"/>
      <c r="AD202" s="285"/>
      <c r="AE202" s="285"/>
      <c r="AF202" s="285"/>
      <c r="AG202" s="285"/>
      <c r="AH202" s="285"/>
      <c r="AI202" s="285"/>
      <c r="AJ202" s="285"/>
      <c r="AK202" s="285"/>
      <c r="AL202" s="285"/>
      <c r="AM202" s="285"/>
      <c r="AN202" s="285"/>
      <c r="AO202" s="285"/>
      <c r="AP202" s="285"/>
      <c r="AQ202" s="285"/>
      <c r="AR202" s="285"/>
      <c r="AS202" s="285"/>
      <c r="AT202" s="285"/>
    </row>
    <row r="203" spans="1:46" ht="15.75">
      <c r="A203" s="301"/>
      <c r="B203" s="301"/>
      <c r="C203" s="301"/>
      <c r="D203" s="301"/>
      <c r="E203" s="301"/>
      <c r="F203" s="301"/>
      <c r="G203" s="301"/>
      <c r="H203" s="301"/>
      <c r="I203" s="285"/>
      <c r="J203" s="285"/>
      <c r="K203" s="285"/>
      <c r="L203" s="285"/>
      <c r="M203" s="285"/>
      <c r="N203" s="285"/>
      <c r="O203" s="285"/>
      <c r="P203" s="285"/>
      <c r="Q203" s="285"/>
      <c r="R203" s="285"/>
      <c r="S203" s="285"/>
      <c r="T203" s="285"/>
      <c r="U203" s="285"/>
      <c r="V203" s="285"/>
      <c r="W203" s="285"/>
      <c r="X203" s="285"/>
      <c r="Y203" s="285"/>
      <c r="Z203" s="285"/>
      <c r="AA203" s="285"/>
      <c r="AB203" s="285"/>
      <c r="AC203" s="285"/>
      <c r="AD203" s="285"/>
      <c r="AE203" s="285"/>
      <c r="AF203" s="285"/>
      <c r="AG203" s="285"/>
      <c r="AH203" s="285"/>
      <c r="AI203" s="285"/>
      <c r="AJ203" s="285"/>
      <c r="AK203" s="285"/>
      <c r="AL203" s="285"/>
      <c r="AM203" s="285"/>
      <c r="AN203" s="285"/>
      <c r="AO203" s="285"/>
      <c r="AP203" s="285"/>
      <c r="AQ203" s="285"/>
      <c r="AR203" s="285"/>
      <c r="AS203" s="285"/>
      <c r="AT203" s="285"/>
    </row>
    <row r="204" spans="1:46" ht="15.75">
      <c r="A204" s="301"/>
      <c r="B204" s="301"/>
      <c r="C204" s="301"/>
      <c r="D204" s="301"/>
      <c r="E204" s="301"/>
      <c r="F204" s="301"/>
      <c r="G204" s="301"/>
      <c r="H204" s="301"/>
      <c r="I204" s="285"/>
      <c r="J204" s="285"/>
      <c r="K204" s="285"/>
      <c r="L204" s="285"/>
      <c r="M204" s="285"/>
      <c r="N204" s="285"/>
      <c r="O204" s="285"/>
      <c r="P204" s="285"/>
      <c r="Q204" s="285"/>
      <c r="R204" s="285"/>
      <c r="S204" s="285"/>
      <c r="T204" s="285"/>
      <c r="U204" s="285"/>
      <c r="V204" s="285"/>
      <c r="W204" s="285"/>
      <c r="X204" s="285"/>
      <c r="Y204" s="285"/>
      <c r="Z204" s="285"/>
      <c r="AA204" s="285"/>
      <c r="AB204" s="285"/>
      <c r="AC204" s="285"/>
      <c r="AD204" s="285"/>
      <c r="AE204" s="285"/>
      <c r="AF204" s="285"/>
      <c r="AG204" s="285"/>
      <c r="AH204" s="285"/>
      <c r="AI204" s="285"/>
      <c r="AJ204" s="285"/>
      <c r="AK204" s="285"/>
      <c r="AL204" s="285"/>
      <c r="AM204" s="285"/>
      <c r="AN204" s="285"/>
      <c r="AO204" s="285"/>
      <c r="AP204" s="285"/>
      <c r="AQ204" s="285"/>
      <c r="AR204" s="285"/>
      <c r="AS204" s="285"/>
      <c r="AT204" s="285"/>
    </row>
    <row r="205" spans="1:46" ht="15.75">
      <c r="A205" s="301"/>
      <c r="B205" s="301"/>
      <c r="C205" s="301"/>
      <c r="D205" s="301"/>
      <c r="E205" s="301"/>
      <c r="F205" s="301"/>
      <c r="G205" s="301"/>
      <c r="H205" s="301"/>
      <c r="I205" s="285"/>
      <c r="J205" s="285"/>
      <c r="K205" s="285"/>
      <c r="L205" s="285"/>
      <c r="M205" s="285"/>
      <c r="N205" s="285"/>
      <c r="O205" s="285"/>
      <c r="P205" s="285"/>
      <c r="Q205" s="285"/>
      <c r="R205" s="285"/>
      <c r="S205" s="285"/>
      <c r="T205" s="285"/>
      <c r="U205" s="285"/>
      <c r="V205" s="285"/>
      <c r="W205" s="285"/>
      <c r="X205" s="285"/>
      <c r="Y205" s="285"/>
      <c r="Z205" s="285"/>
      <c r="AA205" s="285"/>
      <c r="AB205" s="285"/>
      <c r="AC205" s="285"/>
      <c r="AD205" s="285"/>
      <c r="AE205" s="285"/>
      <c r="AF205" s="285"/>
      <c r="AG205" s="285"/>
      <c r="AH205" s="285"/>
      <c r="AI205" s="285"/>
      <c r="AJ205" s="285"/>
      <c r="AK205" s="285"/>
      <c r="AL205" s="285"/>
      <c r="AM205" s="285"/>
      <c r="AN205" s="285"/>
      <c r="AO205" s="285"/>
      <c r="AP205" s="285"/>
      <c r="AQ205" s="285"/>
      <c r="AR205" s="285"/>
      <c r="AS205" s="285"/>
      <c r="AT205" s="285"/>
    </row>
    <row r="206" spans="1:46" ht="15.75">
      <c r="A206" s="301"/>
      <c r="B206" s="301"/>
      <c r="C206" s="301"/>
      <c r="D206" s="301"/>
      <c r="E206" s="301"/>
      <c r="F206" s="301"/>
      <c r="G206" s="301"/>
      <c r="H206" s="301"/>
      <c r="I206" s="285"/>
      <c r="J206" s="285"/>
      <c r="K206" s="285"/>
      <c r="L206" s="285"/>
      <c r="M206" s="285"/>
      <c r="N206" s="285"/>
      <c r="O206" s="285"/>
      <c r="P206" s="285"/>
      <c r="Q206" s="285"/>
      <c r="R206" s="285"/>
      <c r="S206" s="285"/>
      <c r="T206" s="285"/>
      <c r="U206" s="285"/>
      <c r="V206" s="285"/>
      <c r="W206" s="285"/>
      <c r="X206" s="285"/>
      <c r="Y206" s="285"/>
      <c r="Z206" s="285"/>
      <c r="AA206" s="285"/>
      <c r="AB206" s="285"/>
      <c r="AC206" s="285"/>
      <c r="AD206" s="285"/>
      <c r="AE206" s="285"/>
      <c r="AF206" s="285"/>
      <c r="AG206" s="285"/>
      <c r="AH206" s="285"/>
      <c r="AI206" s="285"/>
      <c r="AJ206" s="285"/>
      <c r="AK206" s="285"/>
      <c r="AL206" s="285"/>
      <c r="AM206" s="285"/>
      <c r="AN206" s="285"/>
      <c r="AO206" s="285"/>
      <c r="AP206" s="285"/>
      <c r="AQ206" s="285"/>
      <c r="AR206" s="285"/>
      <c r="AS206" s="285"/>
      <c r="AT206" s="285"/>
    </row>
    <row r="207" spans="1:46" ht="15.75">
      <c r="A207" s="301"/>
      <c r="B207" s="301"/>
      <c r="C207" s="301"/>
      <c r="D207" s="301"/>
      <c r="E207" s="301"/>
      <c r="F207" s="301"/>
      <c r="G207" s="301"/>
      <c r="H207" s="301"/>
      <c r="I207" s="285"/>
      <c r="J207" s="285"/>
      <c r="K207" s="285"/>
      <c r="L207" s="285"/>
      <c r="M207" s="285"/>
      <c r="N207" s="285"/>
      <c r="O207" s="285"/>
      <c r="P207" s="285"/>
      <c r="Q207" s="285"/>
      <c r="R207" s="285"/>
      <c r="S207" s="285"/>
      <c r="T207" s="285"/>
      <c r="U207" s="285"/>
      <c r="V207" s="285"/>
      <c r="W207" s="285"/>
      <c r="X207" s="285"/>
      <c r="Y207" s="285"/>
      <c r="Z207" s="285"/>
      <c r="AA207" s="285"/>
      <c r="AB207" s="285"/>
      <c r="AC207" s="285"/>
      <c r="AD207" s="285"/>
      <c r="AE207" s="285"/>
      <c r="AF207" s="285"/>
      <c r="AG207" s="285"/>
      <c r="AH207" s="285"/>
      <c r="AI207" s="285"/>
      <c r="AJ207" s="285"/>
      <c r="AK207" s="285"/>
      <c r="AL207" s="285"/>
      <c r="AM207" s="285"/>
      <c r="AN207" s="285"/>
      <c r="AO207" s="285"/>
      <c r="AP207" s="285"/>
      <c r="AQ207" s="285"/>
      <c r="AR207" s="285"/>
      <c r="AS207" s="285"/>
      <c r="AT207" s="285"/>
    </row>
    <row r="208" spans="1:46" ht="15.75">
      <c r="A208" s="301"/>
      <c r="B208" s="301"/>
      <c r="C208" s="301"/>
      <c r="D208" s="301"/>
      <c r="E208" s="301"/>
      <c r="F208" s="301"/>
      <c r="G208" s="301"/>
      <c r="H208" s="301"/>
      <c r="I208" s="285"/>
      <c r="J208" s="285"/>
      <c r="K208" s="285"/>
      <c r="L208" s="285"/>
      <c r="M208" s="285"/>
      <c r="N208" s="285"/>
      <c r="O208" s="285"/>
      <c r="P208" s="285"/>
      <c r="Q208" s="285"/>
      <c r="R208" s="285"/>
      <c r="S208" s="285"/>
      <c r="T208" s="285"/>
      <c r="U208" s="285"/>
      <c r="V208" s="285"/>
      <c r="W208" s="285"/>
      <c r="X208" s="285"/>
      <c r="Y208" s="285"/>
      <c r="Z208" s="285"/>
      <c r="AA208" s="285"/>
      <c r="AB208" s="285"/>
      <c r="AC208" s="285"/>
      <c r="AD208" s="285"/>
      <c r="AE208" s="285"/>
      <c r="AF208" s="285"/>
      <c r="AG208" s="285"/>
      <c r="AH208" s="285"/>
      <c r="AI208" s="285"/>
      <c r="AJ208" s="285"/>
      <c r="AK208" s="285"/>
      <c r="AL208" s="285"/>
      <c r="AM208" s="285"/>
      <c r="AN208" s="285"/>
      <c r="AO208" s="285"/>
      <c r="AP208" s="285"/>
      <c r="AQ208" s="285"/>
      <c r="AR208" s="285"/>
      <c r="AS208" s="285"/>
      <c r="AT208" s="285"/>
    </row>
    <row r="209" spans="1:46" ht="15.75">
      <c r="A209" s="301"/>
      <c r="B209" s="301"/>
      <c r="C209" s="301"/>
      <c r="D209" s="301"/>
      <c r="E209" s="301"/>
      <c r="F209" s="301"/>
      <c r="G209" s="301"/>
      <c r="H209" s="301"/>
      <c r="I209" s="285"/>
      <c r="J209" s="285"/>
      <c r="K209" s="285"/>
      <c r="L209" s="285"/>
      <c r="M209" s="285"/>
      <c r="N209" s="285"/>
      <c r="O209" s="285"/>
      <c r="P209" s="285"/>
      <c r="Q209" s="285"/>
      <c r="R209" s="285"/>
      <c r="S209" s="285"/>
      <c r="T209" s="285"/>
      <c r="U209" s="285"/>
      <c r="V209" s="285"/>
      <c r="W209" s="285"/>
      <c r="X209" s="285"/>
      <c r="Y209" s="285"/>
      <c r="Z209" s="285"/>
      <c r="AA209" s="285"/>
      <c r="AB209" s="285"/>
      <c r="AC209" s="285"/>
      <c r="AD209" s="285"/>
      <c r="AE209" s="285"/>
      <c r="AF209" s="285"/>
      <c r="AG209" s="285"/>
      <c r="AH209" s="285"/>
      <c r="AI209" s="285"/>
      <c r="AJ209" s="285"/>
      <c r="AK209" s="285"/>
      <c r="AL209" s="285"/>
      <c r="AM209" s="285"/>
      <c r="AN209" s="285"/>
      <c r="AO209" s="285"/>
      <c r="AP209" s="285"/>
      <c r="AQ209" s="285"/>
      <c r="AR209" s="285"/>
      <c r="AS209" s="285"/>
      <c r="AT209" s="285"/>
    </row>
    <row r="210" spans="1:46" ht="15.75">
      <c r="A210" s="301"/>
      <c r="B210" s="301"/>
      <c r="C210" s="301"/>
      <c r="D210" s="301"/>
      <c r="E210" s="301"/>
      <c r="F210" s="301"/>
      <c r="G210" s="301"/>
      <c r="H210" s="301"/>
      <c r="I210" s="285"/>
      <c r="J210" s="285"/>
      <c r="K210" s="285"/>
      <c r="L210" s="285"/>
      <c r="M210" s="285"/>
      <c r="N210" s="285"/>
      <c r="O210" s="285"/>
      <c r="P210" s="285"/>
      <c r="Q210" s="285"/>
      <c r="R210" s="285"/>
      <c r="S210" s="285"/>
      <c r="T210" s="285"/>
      <c r="U210" s="285"/>
      <c r="V210" s="285"/>
      <c r="W210" s="285"/>
      <c r="X210" s="285"/>
      <c r="Y210" s="285"/>
      <c r="Z210" s="285"/>
      <c r="AA210" s="285"/>
      <c r="AB210" s="285"/>
      <c r="AC210" s="285"/>
      <c r="AD210" s="285"/>
      <c r="AE210" s="285"/>
      <c r="AF210" s="285"/>
      <c r="AG210" s="285"/>
      <c r="AH210" s="285"/>
      <c r="AI210" s="285"/>
      <c r="AJ210" s="285"/>
      <c r="AK210" s="285"/>
      <c r="AL210" s="285"/>
      <c r="AM210" s="285"/>
      <c r="AN210" s="285"/>
      <c r="AO210" s="285"/>
      <c r="AP210" s="285"/>
      <c r="AQ210" s="285"/>
      <c r="AR210" s="285"/>
      <c r="AS210" s="285"/>
      <c r="AT210" s="285"/>
    </row>
    <row r="211" spans="1:46" ht="15.75">
      <c r="A211" s="301"/>
      <c r="B211" s="301"/>
      <c r="C211" s="301"/>
      <c r="D211" s="301"/>
      <c r="E211" s="301"/>
      <c r="F211" s="301"/>
      <c r="G211" s="301"/>
      <c r="H211" s="301"/>
      <c r="I211" s="285"/>
      <c r="J211" s="285"/>
      <c r="K211" s="285"/>
      <c r="L211" s="285"/>
      <c r="M211" s="285"/>
      <c r="N211" s="285"/>
      <c r="O211" s="285"/>
      <c r="P211" s="285"/>
      <c r="Q211" s="285"/>
      <c r="R211" s="285"/>
      <c r="S211" s="285"/>
      <c r="T211" s="285"/>
      <c r="U211" s="285"/>
      <c r="V211" s="285"/>
      <c r="W211" s="285"/>
      <c r="X211" s="285"/>
      <c r="Y211" s="285"/>
      <c r="Z211" s="285"/>
      <c r="AA211" s="285"/>
      <c r="AB211" s="285"/>
      <c r="AC211" s="285"/>
      <c r="AD211" s="285"/>
      <c r="AE211" s="285"/>
      <c r="AF211" s="285"/>
      <c r="AG211" s="285"/>
      <c r="AH211" s="285"/>
      <c r="AI211" s="285"/>
      <c r="AJ211" s="285"/>
      <c r="AK211" s="285"/>
      <c r="AL211" s="285"/>
      <c r="AM211" s="285"/>
      <c r="AN211" s="285"/>
      <c r="AO211" s="285"/>
      <c r="AP211" s="285"/>
      <c r="AQ211" s="285"/>
      <c r="AR211" s="285"/>
      <c r="AS211" s="285"/>
      <c r="AT211" s="285"/>
    </row>
    <row r="212" spans="1:46" ht="15.75">
      <c r="A212" s="301"/>
      <c r="B212" s="301"/>
      <c r="C212" s="301"/>
      <c r="D212" s="301"/>
      <c r="E212" s="301"/>
      <c r="F212" s="301"/>
      <c r="G212" s="301"/>
      <c r="H212" s="301"/>
      <c r="I212" s="285"/>
      <c r="J212" s="285"/>
      <c r="K212" s="285"/>
      <c r="L212" s="285"/>
      <c r="M212" s="285"/>
      <c r="N212" s="285"/>
      <c r="O212" s="285"/>
      <c r="P212" s="285"/>
      <c r="Q212" s="285"/>
      <c r="R212" s="285"/>
      <c r="S212" s="285"/>
      <c r="T212" s="285"/>
      <c r="U212" s="285"/>
      <c r="V212" s="285"/>
      <c r="W212" s="285"/>
      <c r="X212" s="285"/>
      <c r="Y212" s="285"/>
      <c r="Z212" s="285"/>
      <c r="AA212" s="285"/>
      <c r="AB212" s="285"/>
      <c r="AC212" s="285"/>
      <c r="AD212" s="285"/>
      <c r="AE212" s="285"/>
      <c r="AF212" s="285"/>
      <c r="AG212" s="285"/>
      <c r="AH212" s="285"/>
      <c r="AI212" s="285"/>
      <c r="AJ212" s="285"/>
      <c r="AK212" s="285"/>
      <c r="AL212" s="285"/>
      <c r="AM212" s="285"/>
      <c r="AN212" s="285"/>
      <c r="AO212" s="285"/>
      <c r="AP212" s="285"/>
      <c r="AQ212" s="285"/>
      <c r="AR212" s="285"/>
      <c r="AS212" s="285"/>
      <c r="AT212" s="285"/>
    </row>
    <row r="213" spans="1:46" ht="15.75">
      <c r="A213" s="301"/>
      <c r="B213" s="301"/>
      <c r="C213" s="301"/>
      <c r="D213" s="301"/>
      <c r="E213" s="301"/>
      <c r="F213" s="301"/>
      <c r="G213" s="301"/>
      <c r="H213" s="301"/>
      <c r="I213" s="285"/>
      <c r="J213" s="285"/>
      <c r="K213" s="285"/>
      <c r="L213" s="285"/>
      <c r="M213" s="285"/>
      <c r="N213" s="285"/>
      <c r="O213" s="285"/>
      <c r="P213" s="285"/>
      <c r="Q213" s="285"/>
      <c r="R213" s="285"/>
      <c r="S213" s="285"/>
      <c r="T213" s="285"/>
      <c r="U213" s="285"/>
      <c r="V213" s="285"/>
      <c r="W213" s="285"/>
      <c r="X213" s="285"/>
      <c r="Y213" s="285"/>
      <c r="Z213" s="285"/>
      <c r="AA213" s="285"/>
      <c r="AB213" s="285"/>
      <c r="AC213" s="285"/>
      <c r="AD213" s="285"/>
      <c r="AE213" s="285"/>
      <c r="AF213" s="285"/>
      <c r="AG213" s="285"/>
      <c r="AH213" s="285"/>
      <c r="AI213" s="285"/>
      <c r="AJ213" s="285"/>
      <c r="AK213" s="285"/>
      <c r="AL213" s="285"/>
      <c r="AM213" s="285"/>
      <c r="AN213" s="285"/>
      <c r="AO213" s="285"/>
      <c r="AP213" s="285"/>
      <c r="AQ213" s="285"/>
      <c r="AR213" s="285"/>
      <c r="AS213" s="285"/>
      <c r="AT213" s="285"/>
    </row>
    <row r="214" spans="1:46" ht="15.75">
      <c r="A214" s="301"/>
      <c r="B214" s="301"/>
      <c r="C214" s="301"/>
      <c r="D214" s="301"/>
      <c r="E214" s="301"/>
      <c r="F214" s="301"/>
      <c r="G214" s="301"/>
      <c r="H214" s="301"/>
      <c r="I214" s="285"/>
      <c r="J214" s="285"/>
      <c r="K214" s="285"/>
      <c r="L214" s="285"/>
      <c r="M214" s="285"/>
      <c r="N214" s="285"/>
      <c r="O214" s="285"/>
      <c r="P214" s="285"/>
      <c r="Q214" s="285"/>
      <c r="R214" s="285"/>
      <c r="S214" s="285"/>
      <c r="T214" s="285"/>
      <c r="U214" s="285"/>
      <c r="V214" s="285"/>
      <c r="W214" s="285"/>
      <c r="X214" s="285"/>
      <c r="Y214" s="285"/>
      <c r="Z214" s="285"/>
      <c r="AA214" s="285"/>
      <c r="AB214" s="285"/>
      <c r="AC214" s="285"/>
      <c r="AD214" s="285"/>
      <c r="AE214" s="285"/>
      <c r="AF214" s="285"/>
      <c r="AG214" s="285"/>
      <c r="AH214" s="285"/>
      <c r="AI214" s="285"/>
      <c r="AJ214" s="285"/>
      <c r="AK214" s="285"/>
      <c r="AL214" s="285"/>
      <c r="AM214" s="285"/>
      <c r="AN214" s="285"/>
      <c r="AO214" s="285"/>
      <c r="AP214" s="285"/>
      <c r="AQ214" s="285"/>
      <c r="AR214" s="285"/>
      <c r="AS214" s="285"/>
      <c r="AT214" s="285"/>
    </row>
    <row r="215" spans="1:46" ht="15.75">
      <c r="A215" s="301"/>
      <c r="B215" s="301"/>
      <c r="C215" s="301"/>
      <c r="D215" s="301"/>
      <c r="E215" s="301"/>
      <c r="F215" s="301"/>
      <c r="G215" s="301"/>
      <c r="H215" s="301"/>
      <c r="I215" s="285"/>
      <c r="J215" s="285"/>
      <c r="K215" s="285"/>
      <c r="L215" s="285"/>
      <c r="M215" s="285"/>
      <c r="N215" s="285"/>
      <c r="O215" s="285"/>
      <c r="P215" s="285"/>
      <c r="Q215" s="285"/>
      <c r="R215" s="285"/>
      <c r="S215" s="285"/>
      <c r="T215" s="285"/>
      <c r="U215" s="285"/>
      <c r="V215" s="285"/>
      <c r="W215" s="285"/>
      <c r="X215" s="285"/>
      <c r="Y215" s="285"/>
      <c r="Z215" s="285"/>
      <c r="AA215" s="285"/>
      <c r="AB215" s="285"/>
      <c r="AC215" s="285"/>
      <c r="AD215" s="285"/>
      <c r="AE215" s="285"/>
      <c r="AF215" s="285"/>
      <c r="AG215" s="285"/>
      <c r="AH215" s="285"/>
      <c r="AI215" s="285"/>
      <c r="AJ215" s="285"/>
      <c r="AK215" s="285"/>
      <c r="AL215" s="285"/>
      <c r="AM215" s="285"/>
      <c r="AN215" s="285"/>
      <c r="AO215" s="285"/>
      <c r="AP215" s="285"/>
      <c r="AQ215" s="285"/>
      <c r="AR215" s="285"/>
      <c r="AS215" s="285"/>
      <c r="AT215" s="285"/>
    </row>
    <row r="216" spans="1:46" ht="15.75">
      <c r="A216" s="301"/>
      <c r="B216" s="301"/>
      <c r="C216" s="301"/>
      <c r="D216" s="301"/>
      <c r="E216" s="301"/>
      <c r="F216" s="301"/>
      <c r="G216" s="301"/>
      <c r="H216" s="301"/>
      <c r="I216" s="285"/>
      <c r="J216" s="285"/>
      <c r="K216" s="285"/>
      <c r="L216" s="285"/>
      <c r="M216" s="285"/>
      <c r="N216" s="285"/>
      <c r="O216" s="285"/>
      <c r="P216" s="285"/>
      <c r="Q216" s="285"/>
      <c r="R216" s="285"/>
      <c r="S216" s="285"/>
      <c r="T216" s="285"/>
      <c r="U216" s="285"/>
      <c r="V216" s="285"/>
      <c r="W216" s="285"/>
      <c r="X216" s="285"/>
      <c r="Y216" s="285"/>
      <c r="Z216" s="285"/>
      <c r="AA216" s="285"/>
      <c r="AB216" s="285"/>
      <c r="AC216" s="285"/>
      <c r="AD216" s="285"/>
      <c r="AE216" s="285"/>
      <c r="AF216" s="285"/>
      <c r="AG216" s="285"/>
      <c r="AH216" s="285"/>
      <c r="AI216" s="285"/>
      <c r="AJ216" s="285"/>
      <c r="AK216" s="285"/>
      <c r="AL216" s="285"/>
      <c r="AM216" s="285"/>
      <c r="AN216" s="285"/>
      <c r="AO216" s="285"/>
      <c r="AP216" s="285"/>
      <c r="AQ216" s="285"/>
      <c r="AR216" s="285"/>
      <c r="AS216" s="285"/>
      <c r="AT216" s="285"/>
    </row>
    <row r="217" spans="1:46" ht="15.75">
      <c r="A217" s="301"/>
      <c r="B217" s="301"/>
      <c r="C217" s="301"/>
      <c r="D217" s="301"/>
      <c r="E217" s="301"/>
      <c r="F217" s="301"/>
      <c r="G217" s="301"/>
      <c r="H217" s="301"/>
      <c r="I217" s="285"/>
      <c r="J217" s="285"/>
      <c r="K217" s="285"/>
      <c r="L217" s="285"/>
      <c r="M217" s="285"/>
      <c r="N217" s="285"/>
      <c r="O217" s="285"/>
      <c r="P217" s="285"/>
      <c r="Q217" s="285"/>
      <c r="R217" s="285"/>
      <c r="S217" s="285"/>
      <c r="T217" s="285"/>
      <c r="U217" s="285"/>
      <c r="V217" s="285"/>
      <c r="W217" s="285"/>
      <c r="X217" s="285"/>
      <c r="Y217" s="285"/>
      <c r="Z217" s="285"/>
      <c r="AA217" s="285"/>
      <c r="AB217" s="285"/>
      <c r="AC217" s="285"/>
      <c r="AD217" s="285"/>
      <c r="AE217" s="285"/>
      <c r="AF217" s="285"/>
      <c r="AG217" s="285"/>
      <c r="AH217" s="285"/>
      <c r="AI217" s="285"/>
      <c r="AJ217" s="285"/>
      <c r="AK217" s="285"/>
      <c r="AL217" s="285"/>
      <c r="AM217" s="285"/>
      <c r="AN217" s="285"/>
      <c r="AO217" s="285"/>
      <c r="AP217" s="285"/>
      <c r="AQ217" s="285"/>
      <c r="AR217" s="285"/>
      <c r="AS217" s="285"/>
      <c r="AT217" s="285"/>
    </row>
    <row r="218" spans="1:46" ht="16.5">
      <c r="A218" s="302"/>
      <c r="B218" s="302"/>
      <c r="C218" s="302"/>
      <c r="D218" s="302"/>
      <c r="E218" s="302"/>
      <c r="F218" s="302"/>
      <c r="G218" s="302"/>
      <c r="H218" s="302"/>
      <c r="I218" s="285"/>
      <c r="J218" s="285"/>
      <c r="K218" s="285"/>
      <c r="L218" s="285"/>
      <c r="M218" s="285"/>
      <c r="N218" s="285"/>
      <c r="O218" s="285"/>
      <c r="P218" s="285"/>
      <c r="Q218" s="285"/>
      <c r="R218" s="285"/>
      <c r="S218" s="285"/>
      <c r="T218" s="285"/>
      <c r="U218" s="285"/>
      <c r="V218" s="285"/>
      <c r="W218" s="285"/>
      <c r="X218" s="285"/>
      <c r="Y218" s="285"/>
      <c r="Z218" s="285"/>
      <c r="AA218" s="285"/>
      <c r="AB218" s="285"/>
      <c r="AC218" s="285"/>
      <c r="AD218" s="285"/>
      <c r="AE218" s="285"/>
      <c r="AF218" s="285"/>
      <c r="AG218" s="285"/>
      <c r="AH218" s="285"/>
      <c r="AI218" s="285"/>
      <c r="AJ218" s="285"/>
      <c r="AK218" s="285"/>
      <c r="AL218" s="285"/>
      <c r="AM218" s="285"/>
      <c r="AN218" s="285"/>
      <c r="AO218" s="285"/>
      <c r="AP218" s="285"/>
      <c r="AQ218" s="285"/>
      <c r="AR218" s="285"/>
      <c r="AS218" s="285"/>
      <c r="AT218" s="285"/>
    </row>
    <row r="219" spans="1:46" ht="16.5">
      <c r="A219" s="302"/>
      <c r="B219" s="302"/>
      <c r="C219" s="302"/>
      <c r="D219" s="302"/>
      <c r="E219" s="302"/>
      <c r="F219" s="302"/>
      <c r="G219" s="302"/>
      <c r="H219" s="302"/>
      <c r="I219" s="285"/>
      <c r="J219" s="285"/>
      <c r="K219" s="285"/>
      <c r="L219" s="285"/>
      <c r="M219" s="285"/>
      <c r="N219" s="285"/>
      <c r="O219" s="285"/>
      <c r="P219" s="285"/>
      <c r="Q219" s="285"/>
      <c r="R219" s="285"/>
      <c r="S219" s="285"/>
      <c r="T219" s="285"/>
      <c r="U219" s="285"/>
      <c r="V219" s="285"/>
      <c r="W219" s="285"/>
      <c r="X219" s="285"/>
      <c r="Y219" s="285"/>
      <c r="Z219" s="285"/>
      <c r="AA219" s="285"/>
      <c r="AB219" s="285"/>
      <c r="AC219" s="285"/>
      <c r="AD219" s="285"/>
      <c r="AE219" s="285"/>
      <c r="AF219" s="285"/>
      <c r="AG219" s="285"/>
      <c r="AH219" s="285"/>
      <c r="AI219" s="285"/>
      <c r="AJ219" s="285"/>
      <c r="AK219" s="285"/>
      <c r="AL219" s="285"/>
      <c r="AM219" s="285"/>
      <c r="AN219" s="285"/>
      <c r="AO219" s="285"/>
      <c r="AP219" s="285"/>
      <c r="AQ219" s="285"/>
      <c r="AR219" s="285"/>
      <c r="AS219" s="285"/>
      <c r="AT219" s="285"/>
    </row>
    <row r="220" spans="1:46" ht="16.5">
      <c r="A220" s="302"/>
      <c r="B220" s="302"/>
      <c r="C220" s="302"/>
      <c r="D220" s="302"/>
      <c r="E220" s="302"/>
      <c r="F220" s="302"/>
      <c r="G220" s="302"/>
      <c r="H220" s="302"/>
      <c r="I220" s="285"/>
      <c r="J220" s="285"/>
      <c r="K220" s="285"/>
      <c r="L220" s="285"/>
      <c r="M220" s="285"/>
      <c r="N220" s="285"/>
      <c r="O220" s="285"/>
      <c r="P220" s="285"/>
      <c r="Q220" s="285"/>
      <c r="R220" s="285"/>
      <c r="S220" s="285"/>
      <c r="T220" s="285"/>
      <c r="U220" s="285"/>
      <c r="V220" s="285"/>
      <c r="W220" s="285"/>
      <c r="X220" s="285"/>
      <c r="Y220" s="285"/>
      <c r="Z220" s="285"/>
      <c r="AA220" s="285"/>
      <c r="AB220" s="285"/>
      <c r="AC220" s="285"/>
      <c r="AD220" s="285"/>
      <c r="AE220" s="285"/>
      <c r="AF220" s="285"/>
      <c r="AG220" s="285"/>
      <c r="AH220" s="285"/>
      <c r="AI220" s="285"/>
      <c r="AJ220" s="285"/>
      <c r="AK220" s="285"/>
      <c r="AL220" s="285"/>
      <c r="AM220" s="285"/>
      <c r="AN220" s="285"/>
      <c r="AO220" s="285"/>
      <c r="AP220" s="285"/>
      <c r="AQ220" s="285"/>
      <c r="AR220" s="285"/>
      <c r="AS220" s="285"/>
      <c r="AT220" s="285"/>
    </row>
    <row r="221" spans="1:46" ht="16.5">
      <c r="A221" s="302"/>
      <c r="B221" s="302"/>
      <c r="C221" s="302"/>
      <c r="D221" s="302"/>
      <c r="E221" s="302"/>
      <c r="F221" s="302"/>
      <c r="G221" s="302"/>
      <c r="H221" s="302"/>
      <c r="I221" s="285"/>
      <c r="J221" s="285"/>
      <c r="K221" s="285"/>
      <c r="L221" s="285"/>
      <c r="M221" s="285"/>
      <c r="N221" s="285"/>
      <c r="O221" s="285"/>
      <c r="P221" s="285"/>
      <c r="Q221" s="285"/>
      <c r="R221" s="285"/>
      <c r="S221" s="285"/>
      <c r="T221" s="285"/>
      <c r="U221" s="285"/>
      <c r="V221" s="285"/>
      <c r="W221" s="285"/>
      <c r="X221" s="285"/>
      <c r="Y221" s="285"/>
      <c r="Z221" s="285"/>
      <c r="AA221" s="285"/>
      <c r="AB221" s="285"/>
      <c r="AC221" s="285"/>
      <c r="AD221" s="285"/>
      <c r="AE221" s="285"/>
      <c r="AF221" s="285"/>
      <c r="AG221" s="285"/>
      <c r="AH221" s="285"/>
      <c r="AI221" s="285"/>
      <c r="AJ221" s="285"/>
      <c r="AK221" s="285"/>
      <c r="AL221" s="285"/>
      <c r="AM221" s="285"/>
      <c r="AN221" s="285"/>
      <c r="AO221" s="285"/>
      <c r="AP221" s="285"/>
      <c r="AQ221" s="285"/>
      <c r="AR221" s="285"/>
      <c r="AS221" s="285"/>
      <c r="AT221" s="285"/>
    </row>
    <row r="222" spans="1:46" ht="16.5">
      <c r="A222" s="302"/>
      <c r="B222" s="302"/>
      <c r="C222" s="302"/>
      <c r="D222" s="302"/>
      <c r="E222" s="302"/>
      <c r="F222" s="302"/>
      <c r="G222" s="302"/>
      <c r="H222" s="302"/>
      <c r="I222" s="285"/>
      <c r="J222" s="285"/>
      <c r="K222" s="285"/>
      <c r="L222" s="285"/>
      <c r="M222" s="285"/>
      <c r="N222" s="285"/>
      <c r="O222" s="285"/>
      <c r="P222" s="285"/>
      <c r="Q222" s="285"/>
      <c r="R222" s="285"/>
      <c r="S222" s="285"/>
      <c r="T222" s="285"/>
      <c r="U222" s="285"/>
      <c r="V222" s="285"/>
      <c r="W222" s="285"/>
      <c r="X222" s="285"/>
      <c r="Y222" s="285"/>
      <c r="Z222" s="285"/>
      <c r="AA222" s="285"/>
      <c r="AB222" s="285"/>
      <c r="AC222" s="285"/>
      <c r="AD222" s="285"/>
      <c r="AE222" s="285"/>
      <c r="AF222" s="285"/>
      <c r="AG222" s="285"/>
      <c r="AH222" s="285"/>
      <c r="AI222" s="285"/>
      <c r="AJ222" s="285"/>
      <c r="AK222" s="285"/>
      <c r="AL222" s="285"/>
      <c r="AM222" s="285"/>
      <c r="AN222" s="285"/>
      <c r="AO222" s="285"/>
      <c r="AP222" s="285"/>
      <c r="AQ222" s="285"/>
      <c r="AR222" s="285"/>
      <c r="AS222" s="285"/>
      <c r="AT222" s="285"/>
    </row>
    <row r="223" spans="1:46" ht="16.5">
      <c r="A223" s="302"/>
      <c r="B223" s="302"/>
      <c r="C223" s="302"/>
      <c r="D223" s="302"/>
      <c r="E223" s="302"/>
      <c r="F223" s="302"/>
      <c r="G223" s="302"/>
      <c r="H223" s="302"/>
      <c r="I223" s="285"/>
      <c r="J223" s="285"/>
      <c r="K223" s="285"/>
      <c r="L223" s="285"/>
      <c r="M223" s="285"/>
      <c r="N223" s="285"/>
      <c r="O223" s="285"/>
      <c r="P223" s="285"/>
      <c r="Q223" s="285"/>
      <c r="R223" s="285"/>
      <c r="S223" s="285"/>
      <c r="T223" s="285"/>
      <c r="U223" s="285"/>
      <c r="V223" s="285"/>
      <c r="W223" s="285"/>
      <c r="X223" s="285"/>
      <c r="Y223" s="285"/>
      <c r="Z223" s="285"/>
      <c r="AA223" s="285"/>
      <c r="AB223" s="285"/>
      <c r="AC223" s="285"/>
      <c r="AD223" s="285"/>
      <c r="AE223" s="285"/>
      <c r="AF223" s="285"/>
      <c r="AG223" s="285"/>
      <c r="AH223" s="285"/>
      <c r="AI223" s="285"/>
      <c r="AJ223" s="285"/>
      <c r="AK223" s="285"/>
      <c r="AL223" s="285"/>
      <c r="AM223" s="285"/>
      <c r="AN223" s="285"/>
      <c r="AO223" s="285"/>
      <c r="AP223" s="285"/>
      <c r="AQ223" s="285"/>
      <c r="AR223" s="285"/>
      <c r="AS223" s="285"/>
      <c r="AT223" s="285"/>
    </row>
    <row r="224" spans="1:46" ht="16.5">
      <c r="A224" s="302"/>
      <c r="B224" s="302"/>
      <c r="C224" s="302"/>
      <c r="D224" s="302"/>
      <c r="E224" s="302"/>
      <c r="F224" s="302"/>
      <c r="G224" s="302"/>
      <c r="H224" s="302"/>
      <c r="I224" s="285"/>
      <c r="J224" s="285"/>
      <c r="K224" s="285"/>
      <c r="L224" s="285"/>
      <c r="M224" s="285"/>
      <c r="N224" s="285"/>
      <c r="O224" s="285"/>
      <c r="P224" s="285"/>
      <c r="Q224" s="285"/>
      <c r="R224" s="285"/>
      <c r="S224" s="285"/>
      <c r="T224" s="285"/>
      <c r="U224" s="285"/>
      <c r="V224" s="285"/>
      <c r="W224" s="285"/>
      <c r="X224" s="285"/>
      <c r="Y224" s="285"/>
      <c r="Z224" s="285"/>
      <c r="AA224" s="285"/>
      <c r="AB224" s="285"/>
      <c r="AC224" s="285"/>
      <c r="AD224" s="285"/>
      <c r="AE224" s="285"/>
      <c r="AF224" s="285"/>
      <c r="AG224" s="285"/>
      <c r="AH224" s="285"/>
      <c r="AI224" s="285"/>
      <c r="AJ224" s="285"/>
      <c r="AK224" s="285"/>
      <c r="AL224" s="285"/>
      <c r="AM224" s="285"/>
      <c r="AN224" s="285"/>
      <c r="AO224" s="285"/>
      <c r="AP224" s="285"/>
      <c r="AQ224" s="285"/>
      <c r="AR224" s="285"/>
      <c r="AS224" s="285"/>
      <c r="AT224" s="285"/>
    </row>
    <row r="225" spans="1:46">
      <c r="A225" s="285"/>
      <c r="B225" s="285"/>
      <c r="C225" s="285"/>
      <c r="D225" s="285"/>
      <c r="E225" s="285"/>
      <c r="F225" s="285"/>
      <c r="G225" s="285"/>
      <c r="H225" s="285"/>
      <c r="I225" s="285"/>
      <c r="J225" s="285"/>
      <c r="K225" s="285"/>
      <c r="L225" s="285"/>
      <c r="M225" s="285"/>
      <c r="N225" s="285"/>
      <c r="O225" s="285"/>
      <c r="P225" s="285"/>
      <c r="Q225" s="285"/>
      <c r="R225" s="285"/>
      <c r="S225" s="285"/>
      <c r="T225" s="285"/>
      <c r="U225" s="285"/>
      <c r="V225" s="285"/>
      <c r="W225" s="285"/>
      <c r="X225" s="285"/>
      <c r="Y225" s="285"/>
      <c r="Z225" s="285"/>
      <c r="AA225" s="285"/>
      <c r="AB225" s="285"/>
      <c r="AC225" s="285"/>
      <c r="AD225" s="285"/>
      <c r="AE225" s="285"/>
      <c r="AF225" s="285"/>
      <c r="AG225" s="285"/>
      <c r="AH225" s="285"/>
      <c r="AI225" s="285"/>
      <c r="AJ225" s="285"/>
      <c r="AK225" s="285"/>
      <c r="AL225" s="285"/>
      <c r="AM225" s="285"/>
      <c r="AN225" s="285"/>
      <c r="AO225" s="285"/>
      <c r="AP225" s="285"/>
      <c r="AQ225" s="285"/>
      <c r="AR225" s="285"/>
      <c r="AS225" s="285"/>
      <c r="AT225" s="285"/>
    </row>
    <row r="226" spans="1:46">
      <c r="A226" s="285"/>
      <c r="B226" s="285"/>
      <c r="C226" s="285"/>
      <c r="D226" s="285"/>
      <c r="E226" s="285"/>
      <c r="F226" s="285"/>
      <c r="G226" s="285"/>
      <c r="H226" s="285"/>
      <c r="I226" s="285"/>
      <c r="J226" s="285"/>
      <c r="K226" s="285"/>
      <c r="L226" s="285"/>
      <c r="M226" s="285"/>
      <c r="N226" s="285"/>
      <c r="O226" s="285"/>
      <c r="P226" s="285"/>
      <c r="Q226" s="285"/>
      <c r="R226" s="285"/>
      <c r="S226" s="285"/>
      <c r="T226" s="285"/>
      <c r="U226" s="285"/>
      <c r="V226" s="285"/>
      <c r="W226" s="285"/>
      <c r="X226" s="285"/>
      <c r="Y226" s="285"/>
      <c r="Z226" s="285"/>
      <c r="AA226" s="285"/>
      <c r="AB226" s="285"/>
      <c r="AC226" s="285"/>
      <c r="AD226" s="285"/>
      <c r="AE226" s="285"/>
      <c r="AF226" s="285"/>
      <c r="AG226" s="285"/>
      <c r="AH226" s="285"/>
      <c r="AI226" s="285"/>
      <c r="AJ226" s="285"/>
      <c r="AK226" s="285"/>
      <c r="AL226" s="285"/>
      <c r="AM226" s="285"/>
      <c r="AN226" s="285"/>
      <c r="AO226" s="285"/>
      <c r="AP226" s="285"/>
      <c r="AQ226" s="285"/>
      <c r="AR226" s="285"/>
      <c r="AS226" s="285"/>
      <c r="AT226" s="285"/>
    </row>
    <row r="227" spans="1:46">
      <c r="A227" s="285"/>
      <c r="B227" s="285"/>
      <c r="C227" s="285"/>
      <c r="D227" s="285"/>
      <c r="E227" s="285"/>
      <c r="F227" s="285"/>
      <c r="G227" s="285"/>
      <c r="H227" s="285"/>
      <c r="I227" s="285"/>
      <c r="J227" s="285"/>
      <c r="K227" s="285"/>
      <c r="L227" s="285"/>
      <c r="M227" s="285"/>
      <c r="N227" s="285"/>
      <c r="O227" s="285"/>
      <c r="P227" s="285"/>
      <c r="Q227" s="285"/>
      <c r="R227" s="285"/>
      <c r="S227" s="285"/>
      <c r="T227" s="285"/>
      <c r="U227" s="285"/>
      <c r="V227" s="285"/>
      <c r="W227" s="285"/>
      <c r="X227" s="285"/>
      <c r="Y227" s="285"/>
      <c r="Z227" s="285"/>
      <c r="AA227" s="285"/>
      <c r="AB227" s="285"/>
      <c r="AC227" s="285"/>
      <c r="AD227" s="285"/>
      <c r="AE227" s="285"/>
      <c r="AF227" s="285"/>
      <c r="AG227" s="285"/>
      <c r="AH227" s="285"/>
      <c r="AI227" s="285"/>
      <c r="AJ227" s="285"/>
      <c r="AK227" s="285"/>
      <c r="AL227" s="285"/>
      <c r="AM227" s="285"/>
      <c r="AN227" s="285"/>
      <c r="AO227" s="285"/>
      <c r="AP227" s="285"/>
      <c r="AQ227" s="285"/>
      <c r="AR227" s="285"/>
      <c r="AS227" s="285"/>
      <c r="AT227" s="285"/>
    </row>
    <row r="228" spans="1:46">
      <c r="A228" s="285"/>
      <c r="B228" s="285"/>
      <c r="C228" s="285"/>
      <c r="D228" s="285"/>
      <c r="E228" s="285"/>
      <c r="F228" s="285"/>
      <c r="G228" s="285"/>
      <c r="H228" s="285"/>
      <c r="I228" s="285"/>
      <c r="J228" s="285"/>
      <c r="K228" s="285"/>
      <c r="L228" s="285"/>
      <c r="M228" s="285"/>
      <c r="N228" s="285"/>
      <c r="O228" s="285"/>
      <c r="P228" s="285"/>
      <c r="Q228" s="285"/>
      <c r="R228" s="285"/>
      <c r="S228" s="285"/>
      <c r="T228" s="285"/>
      <c r="U228" s="285"/>
      <c r="V228" s="285"/>
      <c r="W228" s="285"/>
      <c r="X228" s="285"/>
      <c r="Y228" s="285"/>
      <c r="Z228" s="285"/>
      <c r="AA228" s="285"/>
      <c r="AB228" s="285"/>
      <c r="AC228" s="285"/>
      <c r="AD228" s="285"/>
      <c r="AE228" s="285"/>
      <c r="AF228" s="285"/>
      <c r="AG228" s="285"/>
      <c r="AH228" s="285"/>
      <c r="AI228" s="285"/>
      <c r="AJ228" s="285"/>
      <c r="AK228" s="285"/>
      <c r="AL228" s="285"/>
      <c r="AM228" s="285"/>
      <c r="AN228" s="285"/>
      <c r="AO228" s="285"/>
      <c r="AP228" s="285"/>
      <c r="AQ228" s="285"/>
      <c r="AR228" s="285"/>
      <c r="AS228" s="285"/>
      <c r="AT228" s="285"/>
    </row>
    <row r="229" spans="1:46">
      <c r="A229" s="285"/>
      <c r="B229" s="285"/>
      <c r="C229" s="285"/>
      <c r="D229" s="285"/>
      <c r="E229" s="285"/>
      <c r="F229" s="285"/>
      <c r="G229" s="285"/>
      <c r="H229" s="285"/>
      <c r="I229" s="285"/>
      <c r="J229" s="285"/>
      <c r="K229" s="285"/>
      <c r="L229" s="285"/>
      <c r="M229" s="285"/>
      <c r="N229" s="285"/>
      <c r="O229" s="285"/>
      <c r="P229" s="285"/>
      <c r="Q229" s="285"/>
      <c r="R229" s="285"/>
      <c r="S229" s="285"/>
      <c r="T229" s="285"/>
      <c r="U229" s="285"/>
      <c r="V229" s="285"/>
      <c r="W229" s="285"/>
      <c r="X229" s="285"/>
      <c r="Y229" s="285"/>
      <c r="Z229" s="285"/>
      <c r="AA229" s="285"/>
      <c r="AB229" s="285"/>
      <c r="AC229" s="285"/>
      <c r="AD229" s="285"/>
      <c r="AE229" s="285"/>
      <c r="AF229" s="285"/>
      <c r="AG229" s="285"/>
      <c r="AH229" s="285"/>
      <c r="AI229" s="285"/>
      <c r="AJ229" s="285"/>
      <c r="AK229" s="285"/>
      <c r="AL229" s="285"/>
      <c r="AM229" s="285"/>
      <c r="AN229" s="285"/>
      <c r="AO229" s="285"/>
      <c r="AP229" s="285"/>
      <c r="AQ229" s="285"/>
      <c r="AR229" s="285"/>
      <c r="AS229" s="285"/>
      <c r="AT229" s="285"/>
    </row>
    <row r="230" spans="1:46">
      <c r="A230" s="285"/>
      <c r="B230" s="285"/>
      <c r="C230" s="285"/>
      <c r="D230" s="285"/>
      <c r="E230" s="285"/>
      <c r="F230" s="285"/>
      <c r="G230" s="285"/>
      <c r="H230" s="285"/>
      <c r="I230" s="285"/>
      <c r="J230" s="285"/>
      <c r="K230" s="285"/>
      <c r="L230" s="285"/>
      <c r="M230" s="285"/>
      <c r="N230" s="285"/>
      <c r="O230" s="285"/>
      <c r="P230" s="285"/>
      <c r="Q230" s="285"/>
      <c r="R230" s="285"/>
      <c r="S230" s="285"/>
      <c r="T230" s="285"/>
      <c r="U230" s="285"/>
      <c r="V230" s="285"/>
      <c r="W230" s="285"/>
      <c r="X230" s="285"/>
      <c r="Y230" s="285"/>
      <c r="Z230" s="285"/>
      <c r="AA230" s="285"/>
      <c r="AB230" s="285"/>
      <c r="AC230" s="285"/>
      <c r="AD230" s="285"/>
      <c r="AE230" s="285"/>
      <c r="AF230" s="285"/>
      <c r="AG230" s="285"/>
      <c r="AH230" s="285"/>
      <c r="AI230" s="285"/>
      <c r="AJ230" s="285"/>
      <c r="AK230" s="285"/>
      <c r="AL230" s="285"/>
      <c r="AM230" s="285"/>
      <c r="AN230" s="285"/>
      <c r="AO230" s="285"/>
      <c r="AP230" s="285"/>
      <c r="AQ230" s="285"/>
      <c r="AR230" s="285"/>
      <c r="AS230" s="285"/>
      <c r="AT230" s="285"/>
    </row>
    <row r="231" spans="1:46">
      <c r="A231" s="285"/>
      <c r="B231" s="285"/>
      <c r="C231" s="285"/>
      <c r="D231" s="285"/>
      <c r="E231" s="285"/>
      <c r="F231" s="285"/>
      <c r="G231" s="285"/>
      <c r="H231" s="285"/>
      <c r="I231" s="285"/>
      <c r="J231" s="285"/>
      <c r="K231" s="285"/>
      <c r="L231" s="285"/>
      <c r="M231" s="285"/>
      <c r="N231" s="285"/>
      <c r="O231" s="285"/>
      <c r="P231" s="285"/>
      <c r="Q231" s="285"/>
      <c r="R231" s="285"/>
      <c r="S231" s="285"/>
      <c r="T231" s="285"/>
      <c r="U231" s="285"/>
      <c r="V231" s="285"/>
      <c r="W231" s="285"/>
      <c r="X231" s="285"/>
      <c r="Y231" s="285"/>
      <c r="Z231" s="285"/>
      <c r="AA231" s="285"/>
      <c r="AB231" s="285"/>
      <c r="AC231" s="285"/>
      <c r="AD231" s="285"/>
      <c r="AE231" s="285"/>
      <c r="AF231" s="285"/>
      <c r="AG231" s="285"/>
      <c r="AH231" s="285"/>
      <c r="AI231" s="285"/>
      <c r="AJ231" s="285"/>
      <c r="AK231" s="285"/>
      <c r="AL231" s="285"/>
      <c r="AM231" s="285"/>
      <c r="AN231" s="285"/>
      <c r="AO231" s="285"/>
      <c r="AP231" s="285"/>
      <c r="AQ231" s="285"/>
      <c r="AR231" s="285"/>
      <c r="AS231" s="285"/>
      <c r="AT231" s="285"/>
    </row>
    <row r="232" spans="1:46">
      <c r="A232" s="285"/>
      <c r="B232" s="285"/>
      <c r="C232" s="285"/>
      <c r="D232" s="285"/>
      <c r="E232" s="285"/>
      <c r="F232" s="285"/>
      <c r="G232" s="285"/>
      <c r="H232" s="285"/>
      <c r="I232" s="285"/>
      <c r="J232" s="285"/>
      <c r="K232" s="285"/>
      <c r="L232" s="285"/>
      <c r="M232" s="285"/>
      <c r="N232" s="285"/>
      <c r="O232" s="285"/>
      <c r="P232" s="285"/>
      <c r="Q232" s="285"/>
      <c r="R232" s="285"/>
      <c r="S232" s="285"/>
      <c r="T232" s="285"/>
      <c r="U232" s="285"/>
      <c r="V232" s="285"/>
      <c r="W232" s="285"/>
      <c r="X232" s="285"/>
      <c r="Y232" s="285"/>
      <c r="Z232" s="285"/>
      <c r="AA232" s="285"/>
      <c r="AB232" s="285"/>
      <c r="AC232" s="285"/>
      <c r="AD232" s="285"/>
      <c r="AE232" s="285"/>
      <c r="AF232" s="285"/>
      <c r="AG232" s="285"/>
      <c r="AH232" s="285"/>
      <c r="AI232" s="285"/>
      <c r="AJ232" s="285"/>
      <c r="AK232" s="285"/>
      <c r="AL232" s="285"/>
      <c r="AM232" s="285"/>
      <c r="AN232" s="285"/>
      <c r="AO232" s="285"/>
      <c r="AP232" s="285"/>
      <c r="AQ232" s="285"/>
      <c r="AR232" s="285"/>
      <c r="AS232" s="285"/>
      <c r="AT232" s="285"/>
    </row>
    <row r="233" spans="1:46">
      <c r="A233" s="285"/>
      <c r="B233" s="285"/>
      <c r="C233" s="285"/>
      <c r="D233" s="285"/>
      <c r="E233" s="285"/>
      <c r="F233" s="285"/>
      <c r="G233" s="285"/>
      <c r="H233" s="285"/>
      <c r="I233" s="285"/>
      <c r="J233" s="285"/>
      <c r="K233" s="285"/>
      <c r="L233" s="285"/>
      <c r="M233" s="285"/>
      <c r="N233" s="285"/>
      <c r="O233" s="285"/>
      <c r="P233" s="285"/>
      <c r="Q233" s="285"/>
      <c r="R233" s="285"/>
      <c r="S233" s="285"/>
      <c r="T233" s="285"/>
      <c r="U233" s="285"/>
      <c r="V233" s="285"/>
      <c r="W233" s="285"/>
      <c r="X233" s="285"/>
      <c r="Y233" s="285"/>
      <c r="Z233" s="285"/>
      <c r="AA233" s="285"/>
      <c r="AB233" s="285"/>
      <c r="AC233" s="285"/>
      <c r="AD233" s="285"/>
      <c r="AE233" s="285"/>
      <c r="AF233" s="285"/>
      <c r="AG233" s="285"/>
      <c r="AH233" s="285"/>
      <c r="AI233" s="285"/>
      <c r="AJ233" s="285"/>
      <c r="AK233" s="285"/>
      <c r="AL233" s="285"/>
      <c r="AM233" s="285"/>
      <c r="AN233" s="285"/>
      <c r="AO233" s="285"/>
      <c r="AP233" s="285"/>
      <c r="AQ233" s="285"/>
      <c r="AR233" s="285"/>
      <c r="AS233" s="285"/>
      <c r="AT233" s="285"/>
    </row>
    <row r="234" spans="1:46">
      <c r="A234" s="285"/>
      <c r="B234" s="285"/>
      <c r="C234" s="285"/>
      <c r="D234" s="285"/>
      <c r="E234" s="285"/>
      <c r="F234" s="285"/>
      <c r="G234" s="285"/>
      <c r="H234" s="285"/>
      <c r="I234" s="285"/>
      <c r="J234" s="285"/>
      <c r="K234" s="285"/>
      <c r="L234" s="285"/>
      <c r="M234" s="285"/>
      <c r="N234" s="285"/>
      <c r="O234" s="285"/>
      <c r="P234" s="285"/>
      <c r="Q234" s="285"/>
      <c r="R234" s="285"/>
      <c r="S234" s="285"/>
      <c r="T234" s="285"/>
      <c r="U234" s="285"/>
      <c r="V234" s="285"/>
      <c r="W234" s="285"/>
      <c r="X234" s="285"/>
      <c r="Y234" s="285"/>
      <c r="Z234" s="285"/>
      <c r="AA234" s="285"/>
      <c r="AB234" s="285"/>
      <c r="AC234" s="285"/>
      <c r="AD234" s="285"/>
      <c r="AE234" s="285"/>
      <c r="AF234" s="285"/>
      <c r="AG234" s="285"/>
      <c r="AH234" s="285"/>
      <c r="AI234" s="285"/>
      <c r="AJ234" s="285"/>
      <c r="AK234" s="285"/>
      <c r="AL234" s="285"/>
      <c r="AM234" s="285"/>
      <c r="AN234" s="285"/>
      <c r="AO234" s="285"/>
      <c r="AP234" s="285"/>
      <c r="AQ234" s="285"/>
      <c r="AR234" s="285"/>
      <c r="AS234" s="285"/>
      <c r="AT234" s="285"/>
    </row>
    <row r="235" spans="1:46">
      <c r="A235" s="285"/>
      <c r="B235" s="285"/>
      <c r="C235" s="285"/>
      <c r="D235" s="285"/>
      <c r="E235" s="285"/>
      <c r="F235" s="285"/>
      <c r="G235" s="285"/>
      <c r="H235" s="285"/>
      <c r="I235" s="285"/>
      <c r="J235" s="285"/>
      <c r="K235" s="285"/>
      <c r="L235" s="285"/>
      <c r="M235" s="285"/>
      <c r="N235" s="285"/>
      <c r="O235" s="285"/>
      <c r="P235" s="285"/>
      <c r="Q235" s="285"/>
      <c r="R235" s="285"/>
      <c r="S235" s="285"/>
      <c r="T235" s="285"/>
      <c r="U235" s="285"/>
      <c r="V235" s="285"/>
      <c r="W235" s="285"/>
      <c r="X235" s="285"/>
      <c r="Y235" s="285"/>
      <c r="Z235" s="285"/>
      <c r="AA235" s="285"/>
      <c r="AB235" s="285"/>
      <c r="AC235" s="285"/>
      <c r="AD235" s="285"/>
      <c r="AE235" s="285"/>
      <c r="AF235" s="285"/>
      <c r="AG235" s="285"/>
      <c r="AH235" s="285"/>
      <c r="AI235" s="285"/>
      <c r="AJ235" s="285"/>
      <c r="AK235" s="285"/>
      <c r="AL235" s="285"/>
      <c r="AM235" s="285"/>
      <c r="AN235" s="285"/>
      <c r="AO235" s="285"/>
      <c r="AP235" s="285"/>
      <c r="AQ235" s="285"/>
      <c r="AR235" s="285"/>
      <c r="AS235" s="285"/>
      <c r="AT235" s="285"/>
    </row>
    <row r="236" spans="1:46">
      <c r="A236" s="285"/>
      <c r="B236" s="285"/>
      <c r="C236" s="285"/>
      <c r="D236" s="285"/>
      <c r="E236" s="285"/>
      <c r="F236" s="285"/>
      <c r="G236" s="285"/>
      <c r="H236" s="285"/>
      <c r="I236" s="285"/>
      <c r="J236" s="285"/>
      <c r="K236" s="285"/>
      <c r="L236" s="285"/>
      <c r="M236" s="285"/>
      <c r="N236" s="285"/>
      <c r="O236" s="285"/>
      <c r="P236" s="285"/>
      <c r="Q236" s="285"/>
      <c r="R236" s="285"/>
      <c r="S236" s="285"/>
      <c r="T236" s="285"/>
      <c r="U236" s="285"/>
      <c r="V236" s="285"/>
      <c r="W236" s="285"/>
      <c r="X236" s="285"/>
      <c r="Y236" s="285"/>
      <c r="Z236" s="285"/>
      <c r="AA236" s="285"/>
      <c r="AB236" s="285"/>
      <c r="AC236" s="285"/>
      <c r="AD236" s="285"/>
      <c r="AE236" s="285"/>
      <c r="AF236" s="285"/>
      <c r="AG236" s="285"/>
      <c r="AH236" s="285"/>
      <c r="AI236" s="285"/>
      <c r="AJ236" s="285"/>
      <c r="AK236" s="285"/>
      <c r="AL236" s="285"/>
      <c r="AM236" s="285"/>
      <c r="AN236" s="285"/>
      <c r="AO236" s="285"/>
      <c r="AP236" s="285"/>
      <c r="AQ236" s="285"/>
      <c r="AR236" s="285"/>
      <c r="AS236" s="285"/>
      <c r="AT236" s="285"/>
    </row>
    <row r="237" spans="1:46">
      <c r="A237" s="285"/>
      <c r="B237" s="285"/>
      <c r="C237" s="285"/>
      <c r="D237" s="285"/>
      <c r="E237" s="285"/>
      <c r="F237" s="285"/>
      <c r="G237" s="285"/>
      <c r="H237" s="285"/>
      <c r="I237" s="285"/>
      <c r="J237" s="285"/>
      <c r="K237" s="285"/>
      <c r="L237" s="285"/>
      <c r="M237" s="285"/>
      <c r="N237" s="285"/>
      <c r="O237" s="285"/>
      <c r="P237" s="285"/>
      <c r="Q237" s="285"/>
      <c r="R237" s="285"/>
      <c r="S237" s="285"/>
      <c r="T237" s="285"/>
      <c r="U237" s="285"/>
      <c r="V237" s="285"/>
      <c r="W237" s="285"/>
      <c r="X237" s="285"/>
      <c r="Y237" s="285"/>
      <c r="Z237" s="285"/>
      <c r="AA237" s="285"/>
      <c r="AB237" s="285"/>
      <c r="AC237" s="285"/>
      <c r="AD237" s="285"/>
      <c r="AE237" s="285"/>
      <c r="AF237" s="285"/>
      <c r="AG237" s="285"/>
      <c r="AH237" s="285"/>
      <c r="AI237" s="285"/>
      <c r="AJ237" s="285"/>
      <c r="AK237" s="285"/>
      <c r="AL237" s="285"/>
      <c r="AM237" s="285"/>
      <c r="AN237" s="285"/>
      <c r="AO237" s="285"/>
      <c r="AP237" s="285"/>
      <c r="AQ237" s="285"/>
      <c r="AR237" s="285"/>
      <c r="AS237" s="285"/>
      <c r="AT237" s="285"/>
    </row>
    <row r="238" spans="1:46">
      <c r="A238" s="285"/>
      <c r="B238" s="285"/>
      <c r="C238" s="285"/>
      <c r="D238" s="285"/>
      <c r="E238" s="285"/>
      <c r="F238" s="285"/>
      <c r="G238" s="285"/>
      <c r="H238" s="285"/>
      <c r="I238" s="285"/>
      <c r="J238" s="285"/>
      <c r="K238" s="285"/>
      <c r="L238" s="285"/>
      <c r="M238" s="285"/>
      <c r="N238" s="285"/>
      <c r="O238" s="285"/>
      <c r="P238" s="285"/>
      <c r="Q238" s="285"/>
      <c r="R238" s="285"/>
      <c r="S238" s="285"/>
      <c r="T238" s="285"/>
      <c r="U238" s="285"/>
      <c r="V238" s="285"/>
      <c r="W238" s="285"/>
      <c r="X238" s="285"/>
      <c r="Y238" s="285"/>
      <c r="Z238" s="285"/>
      <c r="AA238" s="285"/>
      <c r="AB238" s="285"/>
      <c r="AC238" s="285"/>
      <c r="AD238" s="285"/>
      <c r="AE238" s="285"/>
      <c r="AF238" s="285"/>
      <c r="AG238" s="285"/>
      <c r="AH238" s="285"/>
      <c r="AI238" s="285"/>
      <c r="AJ238" s="285"/>
      <c r="AK238" s="285"/>
      <c r="AL238" s="285"/>
      <c r="AM238" s="285"/>
      <c r="AN238" s="285"/>
      <c r="AO238" s="285"/>
      <c r="AP238" s="285"/>
      <c r="AQ238" s="285"/>
      <c r="AR238" s="285"/>
      <c r="AS238" s="285"/>
      <c r="AT238" s="285"/>
    </row>
    <row r="239" spans="1:46">
      <c r="A239" s="285"/>
      <c r="B239" s="285"/>
      <c r="C239" s="285"/>
      <c r="D239" s="285"/>
      <c r="E239" s="285"/>
      <c r="F239" s="285"/>
      <c r="G239" s="285"/>
      <c r="H239" s="285"/>
      <c r="I239" s="285"/>
      <c r="J239" s="285"/>
      <c r="K239" s="285"/>
      <c r="L239" s="285"/>
      <c r="M239" s="285"/>
      <c r="N239" s="285"/>
      <c r="O239" s="285"/>
      <c r="P239" s="285"/>
      <c r="Q239" s="285"/>
      <c r="R239" s="285"/>
      <c r="S239" s="285"/>
      <c r="T239" s="285"/>
      <c r="U239" s="285"/>
      <c r="V239" s="285"/>
      <c r="W239" s="285"/>
      <c r="X239" s="285"/>
      <c r="Y239" s="285"/>
      <c r="Z239" s="285"/>
      <c r="AA239" s="285"/>
      <c r="AB239" s="285"/>
      <c r="AC239" s="285"/>
      <c r="AD239" s="285"/>
      <c r="AE239" s="285"/>
      <c r="AF239" s="285"/>
      <c r="AG239" s="285"/>
      <c r="AH239" s="285"/>
      <c r="AI239" s="285"/>
      <c r="AJ239" s="285"/>
      <c r="AK239" s="285"/>
      <c r="AL239" s="285"/>
      <c r="AM239" s="285"/>
      <c r="AN239" s="285"/>
      <c r="AO239" s="285"/>
      <c r="AP239" s="285"/>
      <c r="AQ239" s="285"/>
      <c r="AR239" s="285"/>
      <c r="AS239" s="285"/>
      <c r="AT239" s="285"/>
    </row>
    <row r="240" spans="1:46">
      <c r="A240" s="285"/>
      <c r="B240" s="285"/>
      <c r="C240" s="285"/>
      <c r="D240" s="285"/>
      <c r="E240" s="285"/>
      <c r="F240" s="285"/>
      <c r="G240" s="285"/>
      <c r="H240" s="285"/>
      <c r="I240" s="285"/>
      <c r="J240" s="285"/>
      <c r="K240" s="285"/>
      <c r="L240" s="285"/>
      <c r="M240" s="285"/>
      <c r="N240" s="285"/>
      <c r="O240" s="285"/>
      <c r="P240" s="285"/>
      <c r="Q240" s="285"/>
      <c r="R240" s="285"/>
      <c r="S240" s="285"/>
      <c r="T240" s="285"/>
      <c r="U240" s="285"/>
      <c r="V240" s="285"/>
      <c r="W240" s="285"/>
      <c r="X240" s="285"/>
      <c r="Y240" s="285"/>
      <c r="Z240" s="285"/>
      <c r="AA240" s="285"/>
      <c r="AB240" s="285"/>
      <c r="AC240" s="285"/>
      <c r="AD240" s="285"/>
      <c r="AE240" s="285"/>
      <c r="AF240" s="285"/>
      <c r="AG240" s="285"/>
      <c r="AH240" s="285"/>
      <c r="AI240" s="285"/>
      <c r="AJ240" s="285"/>
      <c r="AK240" s="285"/>
      <c r="AL240" s="285"/>
      <c r="AM240" s="285"/>
      <c r="AN240" s="285"/>
      <c r="AO240" s="285"/>
      <c r="AP240" s="285"/>
      <c r="AQ240" s="285"/>
      <c r="AR240" s="285"/>
      <c r="AS240" s="285"/>
      <c r="AT240" s="285"/>
    </row>
    <row r="241" spans="1:46">
      <c r="A241" s="285"/>
      <c r="B241" s="285"/>
      <c r="C241" s="285"/>
      <c r="D241" s="285"/>
      <c r="E241" s="285"/>
      <c r="F241" s="285"/>
      <c r="G241" s="285"/>
      <c r="H241" s="285"/>
      <c r="I241" s="285"/>
      <c r="J241" s="285"/>
      <c r="K241" s="285"/>
      <c r="L241" s="285"/>
      <c r="M241" s="285"/>
      <c r="N241" s="285"/>
      <c r="O241" s="285"/>
      <c r="P241" s="285"/>
      <c r="Q241" s="285"/>
      <c r="R241" s="285"/>
      <c r="S241" s="285"/>
      <c r="T241" s="285"/>
      <c r="U241" s="285"/>
      <c r="V241" s="285"/>
      <c r="W241" s="285"/>
      <c r="X241" s="285"/>
      <c r="Y241" s="285"/>
      <c r="Z241" s="285"/>
      <c r="AA241" s="285"/>
      <c r="AB241" s="285"/>
      <c r="AC241" s="285"/>
      <c r="AD241" s="285"/>
      <c r="AE241" s="285"/>
      <c r="AF241" s="285"/>
      <c r="AG241" s="285"/>
      <c r="AH241" s="285"/>
      <c r="AI241" s="285"/>
      <c r="AJ241" s="285"/>
      <c r="AK241" s="285"/>
      <c r="AL241" s="285"/>
      <c r="AM241" s="285"/>
      <c r="AN241" s="285"/>
      <c r="AO241" s="285"/>
      <c r="AP241" s="285"/>
      <c r="AQ241" s="285"/>
      <c r="AR241" s="285"/>
      <c r="AS241" s="285"/>
      <c r="AT241" s="285"/>
    </row>
    <row r="242" spans="1:46">
      <c r="A242" s="285"/>
      <c r="B242" s="285"/>
      <c r="C242" s="285"/>
      <c r="D242" s="285"/>
      <c r="E242" s="285"/>
      <c r="F242" s="285"/>
      <c r="G242" s="285"/>
      <c r="H242" s="285"/>
      <c r="I242" s="285"/>
      <c r="J242" s="285"/>
      <c r="K242" s="285"/>
      <c r="L242" s="285"/>
      <c r="M242" s="285"/>
      <c r="N242" s="285"/>
      <c r="O242" s="285"/>
      <c r="P242" s="285"/>
      <c r="Q242" s="285"/>
      <c r="R242" s="285"/>
      <c r="S242" s="285"/>
      <c r="T242" s="285"/>
      <c r="U242" s="285"/>
      <c r="V242" s="285"/>
      <c r="W242" s="285"/>
      <c r="X242" s="285"/>
      <c r="Y242" s="285"/>
      <c r="Z242" s="285"/>
      <c r="AA242" s="285"/>
      <c r="AB242" s="285"/>
      <c r="AC242" s="285"/>
      <c r="AD242" s="285"/>
      <c r="AE242" s="285"/>
      <c r="AF242" s="285"/>
      <c r="AG242" s="285"/>
      <c r="AH242" s="285"/>
      <c r="AI242" s="285"/>
      <c r="AJ242" s="285"/>
      <c r="AK242" s="285"/>
      <c r="AL242" s="285"/>
      <c r="AM242" s="285"/>
      <c r="AN242" s="285"/>
      <c r="AO242" s="285"/>
      <c r="AP242" s="285"/>
      <c r="AQ242" s="285"/>
      <c r="AR242" s="285"/>
      <c r="AS242" s="285"/>
      <c r="AT242" s="285"/>
    </row>
    <row r="243" spans="1:46">
      <c r="A243" s="285"/>
      <c r="B243" s="285"/>
      <c r="C243" s="285"/>
      <c r="D243" s="285"/>
      <c r="E243" s="285"/>
      <c r="F243" s="285"/>
      <c r="G243" s="285"/>
      <c r="H243" s="285"/>
      <c r="I243" s="285"/>
      <c r="J243" s="285"/>
      <c r="K243" s="285"/>
      <c r="L243" s="285"/>
      <c r="M243" s="285"/>
      <c r="N243" s="285"/>
      <c r="O243" s="285"/>
      <c r="P243" s="285"/>
      <c r="Q243" s="285"/>
      <c r="R243" s="285"/>
      <c r="S243" s="285"/>
      <c r="T243" s="285"/>
      <c r="U243" s="285"/>
      <c r="V243" s="285"/>
      <c r="W243" s="285"/>
      <c r="X243" s="285"/>
      <c r="Y243" s="285"/>
      <c r="Z243" s="285"/>
      <c r="AA243" s="285"/>
      <c r="AB243" s="285"/>
      <c r="AC243" s="285"/>
      <c r="AD243" s="285"/>
      <c r="AE243" s="285"/>
      <c r="AF243" s="285"/>
      <c r="AG243" s="285"/>
      <c r="AH243" s="285"/>
      <c r="AI243" s="285"/>
      <c r="AJ243" s="285"/>
      <c r="AK243" s="285"/>
      <c r="AL243" s="285"/>
      <c r="AM243" s="285"/>
      <c r="AN243" s="285"/>
      <c r="AO243" s="285"/>
      <c r="AP243" s="285"/>
      <c r="AQ243" s="285"/>
      <c r="AR243" s="285"/>
      <c r="AS243" s="285"/>
      <c r="AT243" s="285"/>
    </row>
    <row r="244" spans="1:46">
      <c r="A244" s="285"/>
      <c r="B244" s="285"/>
      <c r="C244" s="285"/>
      <c r="D244" s="285"/>
      <c r="E244" s="285"/>
      <c r="F244" s="285"/>
      <c r="G244" s="285"/>
      <c r="H244" s="285"/>
      <c r="I244" s="285"/>
      <c r="J244" s="285"/>
      <c r="K244" s="285"/>
      <c r="L244" s="285"/>
      <c r="M244" s="285"/>
      <c r="N244" s="285"/>
      <c r="O244" s="285"/>
      <c r="P244" s="285"/>
      <c r="Q244" s="285"/>
      <c r="R244" s="285"/>
      <c r="S244" s="285"/>
      <c r="T244" s="285"/>
      <c r="U244" s="285"/>
      <c r="V244" s="285"/>
      <c r="W244" s="285"/>
      <c r="X244" s="285"/>
      <c r="Y244" s="285"/>
      <c r="Z244" s="285"/>
      <c r="AA244" s="285"/>
      <c r="AB244" s="285"/>
      <c r="AC244" s="285"/>
      <c r="AD244" s="285"/>
      <c r="AE244" s="285"/>
      <c r="AF244" s="285"/>
      <c r="AG244" s="285"/>
      <c r="AH244" s="285"/>
      <c r="AI244" s="285"/>
      <c r="AJ244" s="285"/>
      <c r="AK244" s="285"/>
      <c r="AL244" s="285"/>
      <c r="AM244" s="285"/>
      <c r="AN244" s="285"/>
      <c r="AO244" s="285"/>
      <c r="AP244" s="285"/>
      <c r="AQ244" s="285"/>
      <c r="AR244" s="285"/>
      <c r="AS244" s="285"/>
      <c r="AT244" s="285"/>
    </row>
    <row r="245" spans="1:46">
      <c r="A245" s="285"/>
      <c r="B245" s="285"/>
      <c r="C245" s="285"/>
      <c r="D245" s="285"/>
      <c r="E245" s="285"/>
      <c r="F245" s="285"/>
      <c r="G245" s="285"/>
      <c r="H245" s="285"/>
      <c r="I245" s="285"/>
      <c r="J245" s="285"/>
      <c r="K245" s="285"/>
      <c r="L245" s="285"/>
      <c r="M245" s="285"/>
      <c r="N245" s="285"/>
      <c r="O245" s="285"/>
      <c r="P245" s="285"/>
      <c r="Q245" s="285"/>
      <c r="R245" s="285"/>
      <c r="S245" s="285"/>
      <c r="T245" s="285"/>
      <c r="U245" s="285"/>
      <c r="V245" s="285"/>
      <c r="W245" s="285"/>
      <c r="X245" s="285"/>
      <c r="Y245" s="285"/>
      <c r="Z245" s="285"/>
      <c r="AA245" s="285"/>
      <c r="AB245" s="285"/>
      <c r="AC245" s="285"/>
      <c r="AD245" s="285"/>
      <c r="AE245" s="285"/>
      <c r="AF245" s="285"/>
      <c r="AG245" s="285"/>
      <c r="AH245" s="285"/>
      <c r="AI245" s="285"/>
      <c r="AJ245" s="285"/>
      <c r="AK245" s="285"/>
      <c r="AL245" s="285"/>
      <c r="AM245" s="285"/>
      <c r="AN245" s="285"/>
      <c r="AO245" s="285"/>
      <c r="AP245" s="285"/>
      <c r="AQ245" s="285"/>
      <c r="AR245" s="285"/>
      <c r="AS245" s="285"/>
      <c r="AT245" s="285"/>
    </row>
    <row r="246" spans="1:46">
      <c r="A246" s="285"/>
      <c r="B246" s="285"/>
      <c r="C246" s="285"/>
      <c r="D246" s="285"/>
      <c r="E246" s="285"/>
      <c r="F246" s="285"/>
      <c r="G246" s="285"/>
      <c r="H246" s="285"/>
      <c r="I246" s="285"/>
      <c r="J246" s="285"/>
      <c r="K246" s="285"/>
      <c r="L246" s="285"/>
      <c r="M246" s="285"/>
      <c r="N246" s="285"/>
      <c r="O246" s="285"/>
      <c r="P246" s="285"/>
      <c r="Q246" s="285"/>
      <c r="R246" s="285"/>
      <c r="S246" s="285"/>
      <c r="T246" s="285"/>
      <c r="U246" s="285"/>
      <c r="V246" s="285"/>
      <c r="W246" s="285"/>
      <c r="X246" s="285"/>
      <c r="Y246" s="285"/>
      <c r="Z246" s="285"/>
      <c r="AA246" s="285"/>
      <c r="AB246" s="285"/>
      <c r="AC246" s="285"/>
      <c r="AD246" s="285"/>
      <c r="AE246" s="285"/>
      <c r="AF246" s="285"/>
      <c r="AG246" s="285"/>
      <c r="AH246" s="285"/>
      <c r="AI246" s="285"/>
      <c r="AJ246" s="285"/>
      <c r="AK246" s="285"/>
      <c r="AL246" s="285"/>
      <c r="AM246" s="285"/>
      <c r="AN246" s="285"/>
      <c r="AO246" s="285"/>
      <c r="AP246" s="285"/>
      <c r="AQ246" s="285"/>
      <c r="AR246" s="285"/>
      <c r="AS246" s="285"/>
      <c r="AT246" s="285"/>
    </row>
    <row r="247" spans="1:46">
      <c r="A247" s="285"/>
      <c r="B247" s="285"/>
      <c r="C247" s="285"/>
      <c r="D247" s="285"/>
      <c r="E247" s="285"/>
      <c r="F247" s="285"/>
      <c r="G247" s="285"/>
      <c r="H247" s="285"/>
      <c r="I247" s="285"/>
      <c r="J247" s="285"/>
      <c r="K247" s="285"/>
      <c r="L247" s="285"/>
      <c r="M247" s="285"/>
      <c r="N247" s="285"/>
      <c r="O247" s="285"/>
      <c r="P247" s="285"/>
      <c r="Q247" s="285"/>
      <c r="R247" s="285"/>
      <c r="S247" s="285"/>
      <c r="T247" s="285"/>
      <c r="U247" s="285"/>
      <c r="V247" s="285"/>
      <c r="W247" s="285"/>
      <c r="X247" s="285"/>
      <c r="Y247" s="285"/>
      <c r="Z247" s="285"/>
      <c r="AA247" s="285"/>
      <c r="AB247" s="285"/>
      <c r="AC247" s="285"/>
      <c r="AD247" s="285"/>
      <c r="AE247" s="285"/>
      <c r="AF247" s="285"/>
      <c r="AG247" s="285"/>
      <c r="AH247" s="285"/>
      <c r="AI247" s="285"/>
      <c r="AJ247" s="285"/>
      <c r="AK247" s="285"/>
      <c r="AL247" s="285"/>
      <c r="AM247" s="285"/>
      <c r="AN247" s="285"/>
      <c r="AO247" s="285"/>
      <c r="AP247" s="285"/>
      <c r="AQ247" s="285"/>
      <c r="AR247" s="285"/>
      <c r="AS247" s="285"/>
      <c r="AT247" s="285"/>
    </row>
    <row r="248" spans="1:46">
      <c r="A248" s="285"/>
      <c r="B248" s="285"/>
      <c r="C248" s="285"/>
      <c r="D248" s="285"/>
      <c r="E248" s="285"/>
      <c r="F248" s="285"/>
      <c r="G248" s="285"/>
      <c r="H248" s="285"/>
      <c r="I248" s="285"/>
      <c r="J248" s="285"/>
      <c r="K248" s="285"/>
      <c r="L248" s="285"/>
      <c r="M248" s="285"/>
      <c r="N248" s="285"/>
      <c r="O248" s="285"/>
      <c r="P248" s="285"/>
      <c r="Q248" s="285"/>
      <c r="R248" s="285"/>
      <c r="S248" s="285"/>
      <c r="T248" s="285"/>
      <c r="U248" s="285"/>
      <c r="V248" s="285"/>
      <c r="W248" s="285"/>
      <c r="X248" s="285"/>
      <c r="Y248" s="285"/>
      <c r="Z248" s="285"/>
      <c r="AA248" s="285"/>
      <c r="AB248" s="285"/>
      <c r="AC248" s="285"/>
      <c r="AD248" s="285"/>
      <c r="AE248" s="285"/>
      <c r="AF248" s="285"/>
      <c r="AG248" s="285"/>
      <c r="AH248" s="285"/>
      <c r="AI248" s="285"/>
      <c r="AJ248" s="285"/>
      <c r="AK248" s="285"/>
      <c r="AL248" s="285"/>
      <c r="AM248" s="285"/>
      <c r="AN248" s="285"/>
      <c r="AO248" s="285"/>
      <c r="AP248" s="285"/>
      <c r="AQ248" s="285"/>
      <c r="AR248" s="285"/>
      <c r="AS248" s="285"/>
      <c r="AT248" s="285"/>
    </row>
    <row r="249" spans="1:46">
      <c r="A249" s="285"/>
      <c r="B249" s="285"/>
      <c r="C249" s="285"/>
      <c r="D249" s="285"/>
      <c r="E249" s="285"/>
      <c r="F249" s="285"/>
      <c r="G249" s="285"/>
      <c r="H249" s="285"/>
      <c r="I249" s="285"/>
      <c r="J249" s="285"/>
      <c r="K249" s="285"/>
      <c r="L249" s="285"/>
      <c r="M249" s="285"/>
      <c r="N249" s="285"/>
      <c r="O249" s="285"/>
      <c r="P249" s="285"/>
      <c r="Q249" s="285"/>
      <c r="R249" s="285"/>
      <c r="S249" s="285"/>
      <c r="T249" s="285"/>
      <c r="U249" s="285"/>
      <c r="V249" s="285"/>
      <c r="W249" s="285"/>
      <c r="X249" s="285"/>
      <c r="Y249" s="285"/>
      <c r="Z249" s="285"/>
      <c r="AA249" s="285"/>
      <c r="AB249" s="285"/>
      <c r="AC249" s="285"/>
      <c r="AD249" s="285"/>
      <c r="AE249" s="285"/>
      <c r="AF249" s="285"/>
      <c r="AG249" s="285"/>
      <c r="AH249" s="285"/>
      <c r="AI249" s="285"/>
      <c r="AJ249" s="285"/>
      <c r="AK249" s="285"/>
      <c r="AL249" s="285"/>
      <c r="AM249" s="285"/>
      <c r="AN249" s="285"/>
      <c r="AO249" s="285"/>
      <c r="AP249" s="285"/>
      <c r="AQ249" s="285"/>
      <c r="AR249" s="285"/>
      <c r="AS249" s="285"/>
      <c r="AT249" s="285"/>
    </row>
    <row r="250" spans="1:46">
      <c r="A250" s="285"/>
      <c r="B250" s="285"/>
      <c r="C250" s="285"/>
      <c r="D250" s="285"/>
      <c r="E250" s="285"/>
      <c r="F250" s="285"/>
      <c r="G250" s="285"/>
      <c r="H250" s="285"/>
      <c r="I250" s="285"/>
      <c r="J250" s="285"/>
      <c r="K250" s="285"/>
      <c r="L250" s="285"/>
      <c r="M250" s="285"/>
      <c r="N250" s="285"/>
      <c r="O250" s="285"/>
      <c r="P250" s="285"/>
      <c r="Q250" s="285"/>
      <c r="R250" s="285"/>
      <c r="S250" s="285"/>
      <c r="T250" s="285"/>
      <c r="U250" s="285"/>
      <c r="V250" s="285"/>
      <c r="W250" s="285"/>
      <c r="X250" s="285"/>
      <c r="Y250" s="285"/>
      <c r="Z250" s="285"/>
      <c r="AA250" s="285"/>
      <c r="AB250" s="285"/>
      <c r="AC250" s="285"/>
      <c r="AD250" s="285"/>
      <c r="AE250" s="285"/>
      <c r="AF250" s="285"/>
      <c r="AG250" s="285"/>
      <c r="AH250" s="285"/>
      <c r="AI250" s="285"/>
      <c r="AJ250" s="285"/>
      <c r="AK250" s="285"/>
      <c r="AL250" s="285"/>
      <c r="AM250" s="285"/>
      <c r="AN250" s="285"/>
      <c r="AO250" s="285"/>
      <c r="AP250" s="285"/>
      <c r="AQ250" s="285"/>
      <c r="AR250" s="285"/>
      <c r="AS250" s="285"/>
      <c r="AT250" s="285"/>
    </row>
    <row r="251" spans="1:46">
      <c r="A251" s="285"/>
      <c r="B251" s="285"/>
      <c r="C251" s="285"/>
      <c r="D251" s="285"/>
      <c r="E251" s="285"/>
      <c r="F251" s="285"/>
      <c r="G251" s="285"/>
      <c r="H251" s="285"/>
      <c r="I251" s="285"/>
      <c r="J251" s="285"/>
      <c r="K251" s="285"/>
      <c r="L251" s="285"/>
      <c r="M251" s="285"/>
      <c r="N251" s="285"/>
      <c r="O251" s="285"/>
      <c r="P251" s="285"/>
      <c r="Q251" s="285"/>
      <c r="R251" s="285"/>
      <c r="S251" s="285"/>
      <c r="T251" s="285"/>
      <c r="U251" s="285"/>
      <c r="V251" s="285"/>
      <c r="W251" s="285"/>
      <c r="X251" s="285"/>
      <c r="Y251" s="285"/>
      <c r="Z251" s="285"/>
      <c r="AA251" s="285"/>
      <c r="AB251" s="285"/>
      <c r="AC251" s="285"/>
      <c r="AD251" s="285"/>
      <c r="AE251" s="285"/>
      <c r="AF251" s="285"/>
      <c r="AG251" s="285"/>
      <c r="AH251" s="285"/>
      <c r="AI251" s="285"/>
      <c r="AJ251" s="285"/>
      <c r="AK251" s="285"/>
      <c r="AL251" s="285"/>
      <c r="AM251" s="285"/>
      <c r="AN251" s="285"/>
      <c r="AO251" s="285"/>
      <c r="AP251" s="285"/>
      <c r="AQ251" s="285"/>
      <c r="AR251" s="285"/>
      <c r="AS251" s="285"/>
      <c r="AT251" s="285"/>
    </row>
    <row r="252" spans="1:46">
      <c r="A252" s="285"/>
      <c r="B252" s="285"/>
      <c r="C252" s="285"/>
      <c r="D252" s="285"/>
      <c r="E252" s="285"/>
      <c r="F252" s="285"/>
      <c r="G252" s="285"/>
      <c r="H252" s="285"/>
      <c r="I252" s="285"/>
      <c r="J252" s="285"/>
      <c r="K252" s="285"/>
      <c r="L252" s="285"/>
      <c r="M252" s="285"/>
      <c r="N252" s="285"/>
      <c r="O252" s="285"/>
      <c r="P252" s="285"/>
      <c r="Q252" s="285"/>
      <c r="R252" s="285"/>
      <c r="S252" s="285"/>
      <c r="T252" s="285"/>
      <c r="U252" s="285"/>
      <c r="V252" s="285"/>
      <c r="W252" s="285"/>
      <c r="X252" s="285"/>
      <c r="Y252" s="285"/>
      <c r="Z252" s="285"/>
      <c r="AA252" s="285"/>
      <c r="AB252" s="285"/>
      <c r="AC252" s="285"/>
      <c r="AD252" s="285"/>
      <c r="AE252" s="285"/>
      <c r="AF252" s="285"/>
      <c r="AG252" s="285"/>
      <c r="AH252" s="285"/>
      <c r="AI252" s="285"/>
      <c r="AJ252" s="285"/>
      <c r="AK252" s="285"/>
      <c r="AL252" s="285"/>
      <c r="AM252" s="285"/>
      <c r="AN252" s="285"/>
      <c r="AO252" s="285"/>
      <c r="AP252" s="285"/>
      <c r="AQ252" s="285"/>
      <c r="AR252" s="285"/>
      <c r="AS252" s="285"/>
      <c r="AT252" s="285"/>
    </row>
    <row r="253" spans="1:46">
      <c r="A253" s="285"/>
      <c r="B253" s="285"/>
      <c r="C253" s="285"/>
      <c r="D253" s="285"/>
      <c r="E253" s="285"/>
      <c r="F253" s="285"/>
      <c r="G253" s="285"/>
      <c r="H253" s="285"/>
      <c r="I253" s="285"/>
      <c r="J253" s="285"/>
      <c r="K253" s="285"/>
      <c r="L253" s="285"/>
      <c r="M253" s="285"/>
      <c r="N253" s="285"/>
      <c r="O253" s="285"/>
      <c r="P253" s="285"/>
      <c r="Q253" s="285"/>
      <c r="R253" s="285"/>
      <c r="S253" s="285"/>
      <c r="T253" s="285"/>
      <c r="U253" s="285"/>
      <c r="V253" s="285"/>
      <c r="W253" s="285"/>
      <c r="X253" s="285"/>
      <c r="Y253" s="285"/>
      <c r="Z253" s="285"/>
      <c r="AA253" s="285"/>
      <c r="AB253" s="285"/>
      <c r="AC253" s="285"/>
      <c r="AD253" s="285"/>
      <c r="AE253" s="285"/>
      <c r="AF253" s="285"/>
      <c r="AG253" s="285"/>
      <c r="AH253" s="285"/>
      <c r="AI253" s="285"/>
      <c r="AJ253" s="285"/>
      <c r="AK253" s="285"/>
      <c r="AL253" s="285"/>
      <c r="AM253" s="285"/>
      <c r="AN253" s="285"/>
      <c r="AO253" s="285"/>
      <c r="AP253" s="285"/>
      <c r="AQ253" s="285"/>
      <c r="AR253" s="285"/>
      <c r="AS253" s="285"/>
      <c r="AT253" s="285"/>
    </row>
    <row r="254" spans="1:46">
      <c r="A254" s="285"/>
      <c r="B254" s="285"/>
      <c r="C254" s="285"/>
      <c r="D254" s="285"/>
      <c r="E254" s="285"/>
      <c r="F254" s="285"/>
      <c r="G254" s="285"/>
      <c r="H254" s="285"/>
      <c r="I254" s="285"/>
      <c r="J254" s="285"/>
      <c r="K254" s="285"/>
      <c r="L254" s="285"/>
      <c r="M254" s="285"/>
      <c r="N254" s="285"/>
      <c r="O254" s="285"/>
      <c r="P254" s="285"/>
      <c r="Q254" s="285"/>
      <c r="R254" s="285"/>
      <c r="S254" s="285"/>
      <c r="T254" s="285"/>
      <c r="U254" s="285"/>
      <c r="V254" s="285"/>
      <c r="W254" s="285"/>
      <c r="X254" s="285"/>
      <c r="Y254" s="285"/>
      <c r="Z254" s="285"/>
      <c r="AA254" s="285"/>
      <c r="AB254" s="285"/>
      <c r="AC254" s="285"/>
      <c r="AD254" s="285"/>
      <c r="AE254" s="285"/>
      <c r="AF254" s="285"/>
      <c r="AG254" s="285"/>
      <c r="AH254" s="285"/>
      <c r="AI254" s="285"/>
      <c r="AJ254" s="285"/>
      <c r="AK254" s="285"/>
      <c r="AL254" s="285"/>
      <c r="AM254" s="285"/>
      <c r="AN254" s="285"/>
      <c r="AO254" s="285"/>
      <c r="AP254" s="285"/>
      <c r="AQ254" s="285"/>
      <c r="AR254" s="285"/>
      <c r="AS254" s="285"/>
      <c r="AT254" s="285"/>
    </row>
    <row r="255" spans="1:46">
      <c r="A255" s="285"/>
      <c r="B255" s="285"/>
      <c r="C255" s="285"/>
      <c r="D255" s="285"/>
      <c r="E255" s="285"/>
      <c r="F255" s="285"/>
      <c r="G255" s="285"/>
      <c r="H255" s="285"/>
      <c r="I255" s="285"/>
      <c r="J255" s="285"/>
      <c r="K255" s="285"/>
      <c r="L255" s="285"/>
      <c r="M255" s="285"/>
      <c r="N255" s="285"/>
      <c r="O255" s="285"/>
      <c r="P255" s="285"/>
      <c r="Q255" s="285"/>
      <c r="R255" s="285"/>
      <c r="S255" s="285"/>
      <c r="T255" s="285"/>
      <c r="U255" s="285"/>
      <c r="V255" s="285"/>
      <c r="W255" s="285"/>
      <c r="X255" s="285"/>
      <c r="Y255" s="285"/>
      <c r="Z255" s="285"/>
      <c r="AA255" s="285"/>
      <c r="AB255" s="285"/>
      <c r="AC255" s="285"/>
      <c r="AD255" s="285"/>
      <c r="AE255" s="285"/>
      <c r="AF255" s="285"/>
      <c r="AG255" s="285"/>
      <c r="AH255" s="285"/>
      <c r="AI255" s="285"/>
      <c r="AJ255" s="285"/>
      <c r="AK255" s="285"/>
      <c r="AL255" s="285"/>
      <c r="AM255" s="285"/>
      <c r="AN255" s="285"/>
      <c r="AO255" s="285"/>
      <c r="AP255" s="285"/>
      <c r="AQ255" s="285"/>
      <c r="AR255" s="285"/>
      <c r="AS255" s="285"/>
      <c r="AT255" s="285"/>
    </row>
    <row r="256" spans="1:46">
      <c r="A256" s="285"/>
      <c r="B256" s="285"/>
      <c r="C256" s="285"/>
      <c r="D256" s="285"/>
      <c r="E256" s="285"/>
      <c r="F256" s="285"/>
      <c r="G256" s="285"/>
      <c r="H256" s="285"/>
      <c r="I256" s="285"/>
      <c r="J256" s="285"/>
      <c r="K256" s="285"/>
      <c r="L256" s="285"/>
      <c r="M256" s="285"/>
      <c r="N256" s="285"/>
      <c r="O256" s="285"/>
      <c r="P256" s="285"/>
      <c r="Q256" s="285"/>
      <c r="R256" s="285"/>
      <c r="S256" s="285"/>
      <c r="T256" s="285"/>
      <c r="U256" s="285"/>
      <c r="V256" s="285"/>
      <c r="W256" s="285"/>
      <c r="X256" s="285"/>
      <c r="Y256" s="285"/>
      <c r="Z256" s="285"/>
      <c r="AA256" s="285"/>
      <c r="AB256" s="285"/>
      <c r="AC256" s="285"/>
      <c r="AD256" s="285"/>
      <c r="AE256" s="285"/>
      <c r="AF256" s="285"/>
      <c r="AG256" s="285"/>
      <c r="AH256" s="285"/>
      <c r="AI256" s="285"/>
      <c r="AJ256" s="285"/>
      <c r="AK256" s="285"/>
      <c r="AL256" s="285"/>
      <c r="AM256" s="285"/>
      <c r="AN256" s="285"/>
      <c r="AO256" s="285"/>
      <c r="AP256" s="285"/>
      <c r="AQ256" s="285"/>
      <c r="AR256" s="285"/>
      <c r="AS256" s="285"/>
      <c r="AT256" s="285"/>
    </row>
    <row r="257" spans="1:46">
      <c r="A257" s="285"/>
      <c r="B257" s="285"/>
      <c r="C257" s="285"/>
      <c r="D257" s="285"/>
      <c r="E257" s="285"/>
      <c r="F257" s="285"/>
      <c r="G257" s="285"/>
      <c r="H257" s="285"/>
      <c r="I257" s="285"/>
      <c r="J257" s="285"/>
      <c r="K257" s="285"/>
      <c r="L257" s="285"/>
      <c r="M257" s="285"/>
      <c r="N257" s="285"/>
      <c r="O257" s="285"/>
      <c r="P257" s="285"/>
      <c r="Q257" s="285"/>
      <c r="R257" s="285"/>
      <c r="S257" s="285"/>
      <c r="T257" s="285"/>
      <c r="U257" s="285"/>
      <c r="V257" s="285"/>
      <c r="W257" s="285"/>
      <c r="X257" s="285"/>
      <c r="Y257" s="285"/>
      <c r="Z257" s="285"/>
      <c r="AA257" s="285"/>
      <c r="AB257" s="285"/>
      <c r="AC257" s="285"/>
      <c r="AD257" s="285"/>
      <c r="AE257" s="285"/>
      <c r="AF257" s="285"/>
      <c r="AG257" s="285"/>
      <c r="AH257" s="285"/>
      <c r="AI257" s="285"/>
      <c r="AJ257" s="285"/>
      <c r="AK257" s="285"/>
      <c r="AL257" s="285"/>
      <c r="AM257" s="285"/>
      <c r="AN257" s="285"/>
      <c r="AO257" s="285"/>
      <c r="AP257" s="285"/>
      <c r="AQ257" s="285"/>
      <c r="AR257" s="285"/>
      <c r="AS257" s="285"/>
      <c r="AT257" s="285"/>
    </row>
    <row r="258" spans="1:46">
      <c r="A258" s="285"/>
      <c r="B258" s="285"/>
      <c r="C258" s="285"/>
      <c r="D258" s="285"/>
      <c r="E258" s="285"/>
      <c r="F258" s="285"/>
      <c r="G258" s="285"/>
      <c r="H258" s="285"/>
      <c r="I258" s="285"/>
      <c r="J258" s="285"/>
      <c r="K258" s="285"/>
      <c r="L258" s="285"/>
      <c r="M258" s="285"/>
      <c r="N258" s="285"/>
      <c r="O258" s="285"/>
      <c r="P258" s="285"/>
      <c r="Q258" s="285"/>
      <c r="R258" s="285"/>
      <c r="S258" s="285"/>
      <c r="T258" s="285"/>
      <c r="U258" s="285"/>
      <c r="V258" s="285"/>
      <c r="W258" s="285"/>
      <c r="X258" s="285"/>
      <c r="Y258" s="285"/>
      <c r="Z258" s="285"/>
      <c r="AA258" s="285"/>
      <c r="AB258" s="285"/>
      <c r="AC258" s="285"/>
      <c r="AD258" s="285"/>
      <c r="AE258" s="285"/>
      <c r="AF258" s="285"/>
      <c r="AG258" s="285"/>
      <c r="AH258" s="285"/>
      <c r="AI258" s="285"/>
      <c r="AJ258" s="285"/>
      <c r="AK258" s="285"/>
      <c r="AL258" s="285"/>
      <c r="AM258" s="285"/>
      <c r="AN258" s="285"/>
      <c r="AO258" s="285"/>
      <c r="AP258" s="285"/>
      <c r="AQ258" s="285"/>
      <c r="AR258" s="285"/>
      <c r="AS258" s="285"/>
      <c r="AT258" s="285"/>
    </row>
    <row r="259" spans="1:46">
      <c r="A259" s="285"/>
      <c r="B259" s="285"/>
      <c r="C259" s="285"/>
      <c r="D259" s="285"/>
      <c r="E259" s="285"/>
      <c r="F259" s="285"/>
      <c r="G259" s="285"/>
      <c r="H259" s="285"/>
      <c r="I259" s="285"/>
      <c r="J259" s="285"/>
      <c r="K259" s="285"/>
      <c r="L259" s="285"/>
      <c r="M259" s="285"/>
      <c r="N259" s="285"/>
      <c r="O259" s="285"/>
      <c r="P259" s="285"/>
      <c r="Q259" s="285"/>
      <c r="R259" s="285"/>
      <c r="S259" s="285"/>
      <c r="T259" s="285"/>
      <c r="U259" s="285"/>
      <c r="V259" s="285"/>
      <c r="W259" s="285"/>
      <c r="X259" s="285"/>
      <c r="Y259" s="285"/>
      <c r="Z259" s="285"/>
      <c r="AA259" s="285"/>
      <c r="AB259" s="285"/>
      <c r="AC259" s="285"/>
      <c r="AD259" s="285"/>
      <c r="AE259" s="285"/>
      <c r="AF259" s="285"/>
      <c r="AG259" s="285"/>
      <c r="AH259" s="285"/>
      <c r="AI259" s="285"/>
      <c r="AJ259" s="285"/>
      <c r="AK259" s="285"/>
      <c r="AL259" s="285"/>
      <c r="AM259" s="285"/>
      <c r="AN259" s="285"/>
      <c r="AO259" s="285"/>
      <c r="AP259" s="285"/>
      <c r="AQ259" s="285"/>
      <c r="AR259" s="285"/>
      <c r="AS259" s="285"/>
      <c r="AT259" s="285"/>
    </row>
    <row r="260" spans="1:46">
      <c r="A260" s="285"/>
      <c r="B260" s="285"/>
      <c r="C260" s="285"/>
      <c r="D260" s="285"/>
      <c r="E260" s="285"/>
      <c r="F260" s="285"/>
      <c r="G260" s="285"/>
      <c r="H260" s="285"/>
      <c r="I260" s="285"/>
      <c r="J260" s="285"/>
      <c r="K260" s="285"/>
      <c r="L260" s="285"/>
      <c r="M260" s="285"/>
      <c r="N260" s="285"/>
      <c r="O260" s="285"/>
      <c r="P260" s="285"/>
      <c r="Q260" s="285"/>
      <c r="R260" s="285"/>
      <c r="S260" s="285"/>
      <c r="T260" s="285"/>
      <c r="U260" s="285"/>
      <c r="V260" s="285"/>
      <c r="W260" s="285"/>
      <c r="X260" s="285"/>
      <c r="Y260" s="285"/>
      <c r="Z260" s="285"/>
      <c r="AA260" s="285"/>
      <c r="AB260" s="285"/>
      <c r="AC260" s="285"/>
      <c r="AD260" s="285"/>
      <c r="AE260" s="285"/>
      <c r="AF260" s="285"/>
      <c r="AG260" s="285"/>
      <c r="AH260" s="285"/>
      <c r="AI260" s="285"/>
      <c r="AJ260" s="285"/>
      <c r="AK260" s="285"/>
      <c r="AL260" s="285"/>
      <c r="AM260" s="285"/>
      <c r="AN260" s="285"/>
      <c r="AO260" s="285"/>
      <c r="AP260" s="285"/>
      <c r="AQ260" s="285"/>
      <c r="AR260" s="285"/>
      <c r="AS260" s="285"/>
      <c r="AT260" s="285"/>
    </row>
    <row r="261" spans="1:46">
      <c r="A261" s="285"/>
      <c r="B261" s="285"/>
      <c r="C261" s="285"/>
      <c r="D261" s="285"/>
      <c r="E261" s="285"/>
      <c r="F261" s="285"/>
      <c r="G261" s="285"/>
      <c r="H261" s="285"/>
      <c r="I261" s="285"/>
      <c r="J261" s="285"/>
      <c r="K261" s="285"/>
      <c r="L261" s="285"/>
      <c r="M261" s="285"/>
      <c r="N261" s="285"/>
      <c r="O261" s="285"/>
      <c r="P261" s="285"/>
      <c r="Q261" s="285"/>
      <c r="R261" s="285"/>
      <c r="S261" s="285"/>
      <c r="T261" s="285"/>
      <c r="U261" s="285"/>
      <c r="V261" s="285"/>
      <c r="W261" s="285"/>
      <c r="X261" s="285"/>
      <c r="Y261" s="285"/>
      <c r="Z261" s="285"/>
      <c r="AA261" s="285"/>
      <c r="AB261" s="285"/>
      <c r="AC261" s="285"/>
      <c r="AD261" s="285"/>
      <c r="AE261" s="285"/>
      <c r="AF261" s="285"/>
      <c r="AG261" s="285"/>
      <c r="AH261" s="285"/>
      <c r="AI261" s="285"/>
      <c r="AJ261" s="285"/>
      <c r="AK261" s="285"/>
      <c r="AL261" s="285"/>
      <c r="AM261" s="285"/>
      <c r="AN261" s="285"/>
      <c r="AO261" s="285"/>
      <c r="AP261" s="285"/>
      <c r="AQ261" s="285"/>
      <c r="AR261" s="285"/>
      <c r="AS261" s="285"/>
      <c r="AT261" s="285"/>
    </row>
    <row r="262" spans="1:46">
      <c r="A262" s="285"/>
      <c r="B262" s="285"/>
      <c r="C262" s="285"/>
      <c r="D262" s="285"/>
      <c r="E262" s="285"/>
      <c r="F262" s="285"/>
      <c r="G262" s="285"/>
      <c r="H262" s="285"/>
      <c r="I262" s="285"/>
      <c r="J262" s="285"/>
      <c r="K262" s="285"/>
      <c r="L262" s="285"/>
      <c r="M262" s="285"/>
      <c r="N262" s="285"/>
      <c r="O262" s="285"/>
      <c r="P262" s="285"/>
      <c r="Q262" s="285"/>
      <c r="R262" s="285"/>
      <c r="S262" s="285"/>
      <c r="T262" s="285"/>
      <c r="U262" s="285"/>
      <c r="V262" s="285"/>
      <c r="W262" s="285"/>
      <c r="X262" s="285"/>
      <c r="Y262" s="285"/>
      <c r="Z262" s="285"/>
      <c r="AA262" s="285"/>
      <c r="AB262" s="285"/>
      <c r="AC262" s="285"/>
      <c r="AD262" s="285"/>
      <c r="AE262" s="285"/>
      <c r="AF262" s="285"/>
      <c r="AG262" s="285"/>
      <c r="AH262" s="285"/>
      <c r="AI262" s="285"/>
      <c r="AJ262" s="285"/>
      <c r="AK262" s="285"/>
      <c r="AL262" s="285"/>
      <c r="AM262" s="285"/>
      <c r="AN262" s="285"/>
      <c r="AO262" s="285"/>
      <c r="AP262" s="285"/>
      <c r="AQ262" s="285"/>
      <c r="AR262" s="285"/>
      <c r="AS262" s="285"/>
      <c r="AT262" s="285"/>
    </row>
    <row r="263" spans="1:46">
      <c r="A263" s="285"/>
      <c r="B263" s="285"/>
      <c r="C263" s="285"/>
      <c r="D263" s="285"/>
      <c r="E263" s="285"/>
      <c r="F263" s="285"/>
      <c r="G263" s="285"/>
      <c r="H263" s="285"/>
      <c r="I263" s="285"/>
      <c r="J263" s="285"/>
      <c r="K263" s="285"/>
      <c r="L263" s="285"/>
      <c r="M263" s="285"/>
      <c r="N263" s="285"/>
      <c r="O263" s="285"/>
      <c r="P263" s="285"/>
      <c r="Q263" s="285"/>
      <c r="R263" s="285"/>
      <c r="S263" s="285"/>
      <c r="T263" s="285"/>
      <c r="U263" s="285"/>
      <c r="V263" s="285"/>
      <c r="W263" s="285"/>
      <c r="X263" s="285"/>
      <c r="Y263" s="285"/>
      <c r="Z263" s="285"/>
      <c r="AA263" s="285"/>
      <c r="AB263" s="285"/>
      <c r="AC263" s="285"/>
      <c r="AD263" s="285"/>
      <c r="AE263" s="285"/>
      <c r="AF263" s="285"/>
      <c r="AG263" s="285"/>
      <c r="AH263" s="285"/>
      <c r="AI263" s="285"/>
      <c r="AJ263" s="285"/>
      <c r="AK263" s="285"/>
      <c r="AL263" s="285"/>
      <c r="AM263" s="285"/>
      <c r="AN263" s="285"/>
      <c r="AO263" s="285"/>
      <c r="AP263" s="285"/>
      <c r="AQ263" s="285"/>
      <c r="AR263" s="285"/>
      <c r="AS263" s="285"/>
      <c r="AT263" s="285"/>
    </row>
    <row r="264" spans="1:46">
      <c r="A264" s="285"/>
      <c r="B264" s="285"/>
      <c r="C264" s="285"/>
      <c r="D264" s="285"/>
      <c r="E264" s="285"/>
      <c r="F264" s="285"/>
      <c r="G264" s="285"/>
      <c r="H264" s="285"/>
      <c r="I264" s="285"/>
      <c r="J264" s="285"/>
      <c r="K264" s="285"/>
      <c r="L264" s="285"/>
      <c r="M264" s="285"/>
      <c r="N264" s="285"/>
      <c r="O264" s="285"/>
      <c r="P264" s="285"/>
      <c r="Q264" s="285"/>
      <c r="R264" s="285"/>
      <c r="S264" s="285"/>
      <c r="T264" s="285"/>
      <c r="U264" s="285"/>
      <c r="V264" s="285"/>
      <c r="W264" s="285"/>
      <c r="X264" s="285"/>
      <c r="Y264" s="285"/>
      <c r="Z264" s="285"/>
      <c r="AA264" s="285"/>
      <c r="AB264" s="285"/>
      <c r="AC264" s="285"/>
      <c r="AD264" s="285"/>
      <c r="AE264" s="285"/>
      <c r="AF264" s="285"/>
      <c r="AG264" s="285"/>
      <c r="AH264" s="285"/>
      <c r="AI264" s="285"/>
      <c r="AJ264" s="285"/>
      <c r="AK264" s="285"/>
      <c r="AL264" s="285"/>
      <c r="AM264" s="285"/>
      <c r="AN264" s="285"/>
      <c r="AO264" s="285"/>
      <c r="AP264" s="285"/>
      <c r="AQ264" s="285"/>
      <c r="AR264" s="285"/>
      <c r="AS264" s="285"/>
      <c r="AT264" s="285"/>
    </row>
    <row r="265" spans="1:46">
      <c r="A265" s="285"/>
      <c r="B265" s="285"/>
      <c r="C265" s="285"/>
      <c r="D265" s="285"/>
      <c r="E265" s="285"/>
      <c r="F265" s="285"/>
      <c r="G265" s="285"/>
      <c r="H265" s="285"/>
      <c r="I265" s="285"/>
      <c r="J265" s="285"/>
      <c r="K265" s="285"/>
      <c r="L265" s="285"/>
      <c r="M265" s="285"/>
      <c r="N265" s="285"/>
      <c r="O265" s="285"/>
      <c r="P265" s="285"/>
      <c r="Q265" s="285"/>
      <c r="R265" s="285"/>
      <c r="S265" s="285"/>
      <c r="T265" s="285"/>
      <c r="U265" s="285"/>
      <c r="V265" s="285"/>
      <c r="W265" s="285"/>
      <c r="X265" s="285"/>
      <c r="Y265" s="285"/>
      <c r="Z265" s="285"/>
      <c r="AA265" s="285"/>
      <c r="AB265" s="285"/>
      <c r="AC265" s="285"/>
      <c r="AD265" s="285"/>
      <c r="AE265" s="285"/>
      <c r="AF265" s="285"/>
      <c r="AG265" s="285"/>
      <c r="AH265" s="285"/>
      <c r="AI265" s="285"/>
      <c r="AJ265" s="285"/>
      <c r="AK265" s="285"/>
      <c r="AL265" s="285"/>
      <c r="AM265" s="285"/>
      <c r="AN265" s="285"/>
      <c r="AO265" s="285"/>
      <c r="AP265" s="285"/>
      <c r="AQ265" s="285"/>
      <c r="AR265" s="285"/>
      <c r="AS265" s="285"/>
      <c r="AT265" s="285"/>
    </row>
    <row r="266" spans="1:46">
      <c r="A266" s="285"/>
      <c r="B266" s="285"/>
      <c r="C266" s="285"/>
      <c r="D266" s="285"/>
      <c r="E266" s="285"/>
      <c r="F266" s="285"/>
      <c r="G266" s="285"/>
      <c r="H266" s="285"/>
      <c r="I266" s="285"/>
      <c r="J266" s="285"/>
      <c r="K266" s="285"/>
      <c r="L266" s="285"/>
      <c r="M266" s="285"/>
      <c r="N266" s="285"/>
      <c r="O266" s="285"/>
      <c r="P266" s="285"/>
      <c r="Q266" s="285"/>
      <c r="R266" s="285"/>
      <c r="S266" s="285"/>
      <c r="T266" s="285"/>
      <c r="U266" s="285"/>
      <c r="V266" s="285"/>
      <c r="W266" s="285"/>
      <c r="X266" s="285"/>
      <c r="Y266" s="285"/>
      <c r="Z266" s="285"/>
      <c r="AA266" s="285"/>
      <c r="AB266" s="285"/>
      <c r="AC266" s="285"/>
      <c r="AD266" s="285"/>
      <c r="AE266" s="285"/>
      <c r="AF266" s="285"/>
      <c r="AG266" s="285"/>
      <c r="AH266" s="285"/>
      <c r="AI266" s="285"/>
      <c r="AJ266" s="285"/>
      <c r="AK266" s="285"/>
      <c r="AL266" s="285"/>
      <c r="AM266" s="285"/>
      <c r="AN266" s="285"/>
      <c r="AO266" s="285"/>
      <c r="AP266" s="285"/>
      <c r="AQ266" s="285"/>
      <c r="AR266" s="285"/>
      <c r="AS266" s="285"/>
      <c r="AT266" s="285"/>
    </row>
    <row r="267" spans="1:46">
      <c r="A267" s="285"/>
      <c r="B267" s="285"/>
      <c r="C267" s="285"/>
      <c r="D267" s="285"/>
      <c r="E267" s="285"/>
      <c r="F267" s="285"/>
      <c r="G267" s="285"/>
      <c r="H267" s="285"/>
      <c r="I267" s="285"/>
      <c r="J267" s="285"/>
      <c r="K267" s="285"/>
      <c r="L267" s="285"/>
      <c r="M267" s="285"/>
      <c r="N267" s="285"/>
      <c r="O267" s="285"/>
      <c r="P267" s="285"/>
      <c r="Q267" s="285"/>
      <c r="R267" s="285"/>
      <c r="S267" s="285"/>
      <c r="T267" s="285"/>
      <c r="U267" s="285"/>
      <c r="V267" s="285"/>
      <c r="W267" s="285"/>
      <c r="X267" s="285"/>
      <c r="Y267" s="285"/>
      <c r="Z267" s="285"/>
      <c r="AA267" s="285"/>
      <c r="AB267" s="285"/>
      <c r="AC267" s="285"/>
      <c r="AD267" s="285"/>
      <c r="AE267" s="285"/>
      <c r="AF267" s="285"/>
      <c r="AG267" s="285"/>
      <c r="AH267" s="285"/>
      <c r="AI267" s="285"/>
      <c r="AJ267" s="285"/>
      <c r="AK267" s="285"/>
      <c r="AL267" s="285"/>
      <c r="AM267" s="285"/>
      <c r="AN267" s="285"/>
      <c r="AO267" s="285"/>
      <c r="AP267" s="285"/>
      <c r="AQ267" s="285"/>
      <c r="AR267" s="285"/>
      <c r="AS267" s="285"/>
      <c r="AT267" s="285"/>
    </row>
    <row r="268" spans="1:46">
      <c r="A268" s="285"/>
      <c r="B268" s="285"/>
      <c r="C268" s="285"/>
      <c r="D268" s="285"/>
      <c r="E268" s="285"/>
      <c r="F268" s="285"/>
      <c r="G268" s="285"/>
      <c r="H268" s="285"/>
      <c r="I268" s="285"/>
      <c r="J268" s="285"/>
      <c r="K268" s="285"/>
      <c r="L268" s="285"/>
      <c r="M268" s="285"/>
      <c r="N268" s="285"/>
      <c r="O268" s="285"/>
      <c r="P268" s="285"/>
      <c r="Q268" s="285"/>
      <c r="R268" s="285"/>
      <c r="S268" s="285"/>
      <c r="T268" s="285"/>
      <c r="U268" s="285"/>
      <c r="V268" s="285"/>
      <c r="W268" s="285"/>
      <c r="X268" s="285"/>
      <c r="Y268" s="285"/>
      <c r="Z268" s="285"/>
      <c r="AA268" s="285"/>
      <c r="AB268" s="285"/>
      <c r="AC268" s="285"/>
      <c r="AD268" s="285"/>
      <c r="AE268" s="285"/>
      <c r="AF268" s="285"/>
      <c r="AG268" s="285"/>
      <c r="AH268" s="285"/>
      <c r="AI268" s="285"/>
      <c r="AJ268" s="285"/>
      <c r="AK268" s="285"/>
      <c r="AL268" s="285"/>
      <c r="AM268" s="285"/>
      <c r="AN268" s="285"/>
      <c r="AO268" s="285"/>
      <c r="AP268" s="285"/>
      <c r="AQ268" s="285"/>
      <c r="AR268" s="285"/>
      <c r="AS268" s="285"/>
      <c r="AT268" s="285"/>
    </row>
    <row r="269" spans="1:46">
      <c r="A269" s="285"/>
      <c r="B269" s="285"/>
      <c r="C269" s="285"/>
      <c r="D269" s="285"/>
      <c r="E269" s="285"/>
      <c r="F269" s="285"/>
      <c r="G269" s="285"/>
      <c r="H269" s="285"/>
      <c r="I269" s="285"/>
      <c r="J269" s="285"/>
      <c r="K269" s="285"/>
      <c r="L269" s="285"/>
      <c r="M269" s="285"/>
      <c r="N269" s="285"/>
      <c r="O269" s="285"/>
      <c r="P269" s="285"/>
      <c r="Q269" s="285"/>
      <c r="R269" s="285"/>
      <c r="S269" s="285"/>
      <c r="T269" s="285"/>
      <c r="U269" s="285"/>
      <c r="V269" s="285"/>
      <c r="W269" s="285"/>
      <c r="X269" s="285"/>
      <c r="Y269" s="285"/>
      <c r="Z269" s="285"/>
      <c r="AA269" s="285"/>
      <c r="AB269" s="285"/>
      <c r="AC269" s="285"/>
      <c r="AD269" s="285"/>
      <c r="AE269" s="285"/>
      <c r="AF269" s="285"/>
      <c r="AG269" s="285"/>
      <c r="AH269" s="285"/>
      <c r="AI269" s="285"/>
      <c r="AJ269" s="285"/>
      <c r="AK269" s="285"/>
      <c r="AL269" s="285"/>
      <c r="AM269" s="285"/>
      <c r="AN269" s="285"/>
      <c r="AO269" s="285"/>
      <c r="AP269" s="285"/>
      <c r="AQ269" s="285"/>
      <c r="AR269" s="285"/>
      <c r="AS269" s="285"/>
      <c r="AT269" s="285"/>
    </row>
    <row r="270" spans="1:46">
      <c r="A270" s="285"/>
      <c r="B270" s="285"/>
      <c r="C270" s="285"/>
      <c r="D270" s="285"/>
      <c r="E270" s="285"/>
      <c r="F270" s="285"/>
      <c r="G270" s="285"/>
      <c r="H270" s="285"/>
      <c r="I270" s="285"/>
      <c r="J270" s="285"/>
      <c r="K270" s="285"/>
      <c r="L270" s="285"/>
      <c r="M270" s="285"/>
      <c r="N270" s="285"/>
      <c r="O270" s="285"/>
      <c r="P270" s="285"/>
      <c r="Q270" s="285"/>
      <c r="R270" s="285"/>
      <c r="S270" s="285"/>
      <c r="T270" s="285"/>
      <c r="U270" s="285"/>
      <c r="V270" s="285"/>
      <c r="W270" s="285"/>
      <c r="X270" s="285"/>
      <c r="Y270" s="285"/>
      <c r="Z270" s="285"/>
      <c r="AA270" s="285"/>
      <c r="AB270" s="285"/>
      <c r="AC270" s="285"/>
      <c r="AD270" s="285"/>
      <c r="AE270" s="285"/>
      <c r="AF270" s="285"/>
      <c r="AG270" s="285"/>
      <c r="AH270" s="285"/>
      <c r="AI270" s="285"/>
      <c r="AJ270" s="285"/>
      <c r="AK270" s="285"/>
      <c r="AL270" s="285"/>
      <c r="AM270" s="285"/>
      <c r="AN270" s="285"/>
      <c r="AO270" s="285"/>
      <c r="AP270" s="285"/>
      <c r="AQ270" s="285"/>
      <c r="AR270" s="285"/>
      <c r="AS270" s="285"/>
      <c r="AT270" s="285"/>
    </row>
    <row r="271" spans="1:46">
      <c r="A271" s="285"/>
      <c r="B271" s="285"/>
      <c r="C271" s="285"/>
      <c r="D271" s="285"/>
      <c r="E271" s="285"/>
      <c r="F271" s="285"/>
      <c r="G271" s="285"/>
      <c r="H271" s="285"/>
      <c r="I271" s="285"/>
      <c r="J271" s="285"/>
      <c r="K271" s="285"/>
      <c r="L271" s="285"/>
      <c r="M271" s="285"/>
      <c r="N271" s="285"/>
      <c r="O271" s="285"/>
      <c r="P271" s="285"/>
      <c r="Q271" s="285"/>
      <c r="R271" s="285"/>
      <c r="S271" s="285"/>
      <c r="T271" s="285"/>
      <c r="U271" s="285"/>
      <c r="V271" s="285"/>
      <c r="W271" s="285"/>
      <c r="X271" s="285"/>
      <c r="Y271" s="285"/>
      <c r="Z271" s="285"/>
      <c r="AA271" s="285"/>
      <c r="AB271" s="285"/>
      <c r="AC271" s="285"/>
      <c r="AD271" s="285"/>
      <c r="AE271" s="285"/>
      <c r="AF271" s="285"/>
      <c r="AG271" s="285"/>
      <c r="AH271" s="285"/>
      <c r="AI271" s="285"/>
      <c r="AJ271" s="285"/>
      <c r="AK271" s="285"/>
      <c r="AL271" s="285"/>
      <c r="AM271" s="285"/>
      <c r="AN271" s="285"/>
      <c r="AO271" s="285"/>
      <c r="AP271" s="285"/>
      <c r="AQ271" s="285"/>
      <c r="AR271" s="285"/>
      <c r="AS271" s="285"/>
      <c r="AT271" s="285"/>
    </row>
    <row r="272" spans="1:46">
      <c r="A272" s="285"/>
      <c r="B272" s="285"/>
      <c r="C272" s="285"/>
      <c r="D272" s="285"/>
      <c r="E272" s="285"/>
      <c r="F272" s="285"/>
      <c r="G272" s="285"/>
      <c r="H272" s="285"/>
      <c r="I272" s="285"/>
      <c r="J272" s="285"/>
      <c r="K272" s="285"/>
      <c r="L272" s="285"/>
      <c r="M272" s="285"/>
      <c r="N272" s="285"/>
      <c r="O272" s="285"/>
      <c r="P272" s="285"/>
      <c r="Q272" s="285"/>
      <c r="R272" s="285"/>
      <c r="S272" s="285"/>
      <c r="T272" s="285"/>
      <c r="U272" s="285"/>
      <c r="V272" s="285"/>
      <c r="W272" s="285"/>
      <c r="X272" s="285"/>
      <c r="Y272" s="285"/>
      <c r="Z272" s="285"/>
      <c r="AA272" s="285"/>
      <c r="AB272" s="285"/>
      <c r="AC272" s="285"/>
      <c r="AD272" s="285"/>
      <c r="AE272" s="285"/>
      <c r="AF272" s="285"/>
      <c r="AG272" s="285"/>
      <c r="AH272" s="285"/>
      <c r="AI272" s="285"/>
      <c r="AJ272" s="285"/>
      <c r="AK272" s="285"/>
      <c r="AL272" s="285"/>
      <c r="AM272" s="285"/>
      <c r="AN272" s="285"/>
      <c r="AO272" s="285"/>
      <c r="AP272" s="285"/>
      <c r="AQ272" s="285"/>
      <c r="AR272" s="285"/>
      <c r="AS272" s="285"/>
      <c r="AT272" s="285"/>
    </row>
    <row r="273" spans="1:46">
      <c r="A273" s="285"/>
      <c r="B273" s="285"/>
      <c r="C273" s="285"/>
      <c r="D273" s="285"/>
      <c r="E273" s="285"/>
      <c r="F273" s="285"/>
      <c r="G273" s="285"/>
      <c r="H273" s="285"/>
      <c r="I273" s="285"/>
      <c r="J273" s="285"/>
      <c r="K273" s="285"/>
      <c r="L273" s="285"/>
      <c r="M273" s="285"/>
      <c r="N273" s="285"/>
      <c r="O273" s="285"/>
      <c r="P273" s="285"/>
      <c r="Q273" s="285"/>
      <c r="R273" s="285"/>
      <c r="S273" s="285"/>
      <c r="T273" s="285"/>
      <c r="U273" s="285"/>
      <c r="V273" s="285"/>
      <c r="W273" s="285"/>
      <c r="X273" s="285"/>
      <c r="Y273" s="285"/>
      <c r="Z273" s="285"/>
      <c r="AA273" s="285"/>
      <c r="AB273" s="285"/>
      <c r="AC273" s="285"/>
      <c r="AD273" s="285"/>
      <c r="AE273" s="285"/>
      <c r="AF273" s="285"/>
      <c r="AG273" s="285"/>
      <c r="AH273" s="285"/>
      <c r="AI273" s="285"/>
      <c r="AJ273" s="285"/>
      <c r="AK273" s="285"/>
      <c r="AL273" s="285"/>
      <c r="AM273" s="285"/>
      <c r="AN273" s="285"/>
      <c r="AO273" s="285"/>
      <c r="AP273" s="285"/>
      <c r="AQ273" s="285"/>
      <c r="AR273" s="285"/>
      <c r="AS273" s="285"/>
      <c r="AT273" s="285"/>
    </row>
    <row r="274" spans="1:46">
      <c r="A274" s="285"/>
      <c r="B274" s="285"/>
      <c r="C274" s="285"/>
      <c r="D274" s="285"/>
      <c r="E274" s="285"/>
      <c r="F274" s="285"/>
      <c r="G274" s="285"/>
      <c r="H274" s="285"/>
      <c r="I274" s="285"/>
      <c r="J274" s="285"/>
      <c r="K274" s="285"/>
      <c r="L274" s="285"/>
      <c r="M274" s="285"/>
      <c r="N274" s="285"/>
      <c r="O274" s="285"/>
      <c r="P274" s="285"/>
      <c r="Q274" s="285"/>
      <c r="R274" s="285"/>
      <c r="S274" s="285"/>
      <c r="T274" s="285"/>
      <c r="U274" s="285"/>
      <c r="V274" s="285"/>
      <c r="W274" s="285"/>
      <c r="X274" s="285"/>
      <c r="Y274" s="285"/>
      <c r="Z274" s="285"/>
      <c r="AA274" s="285"/>
      <c r="AB274" s="285"/>
      <c r="AC274" s="285"/>
      <c r="AD274" s="285"/>
      <c r="AE274" s="285"/>
      <c r="AF274" s="285"/>
      <c r="AG274" s="285"/>
      <c r="AH274" s="285"/>
      <c r="AI274" s="285"/>
      <c r="AJ274" s="285"/>
      <c r="AK274" s="285"/>
      <c r="AL274" s="285"/>
      <c r="AM274" s="285"/>
      <c r="AN274" s="285"/>
      <c r="AO274" s="285"/>
      <c r="AP274" s="285"/>
      <c r="AQ274" s="285"/>
      <c r="AR274" s="285"/>
      <c r="AS274" s="285"/>
      <c r="AT274" s="285"/>
    </row>
    <row r="275" spans="1:46">
      <c r="A275" s="285"/>
      <c r="B275" s="285"/>
      <c r="C275" s="285"/>
      <c r="D275" s="285"/>
      <c r="E275" s="285"/>
      <c r="F275" s="285"/>
      <c r="G275" s="285"/>
      <c r="H275" s="285"/>
      <c r="I275" s="285"/>
      <c r="J275" s="285"/>
      <c r="K275" s="285"/>
      <c r="L275" s="285"/>
      <c r="M275" s="285"/>
      <c r="N275" s="285"/>
      <c r="O275" s="285"/>
      <c r="P275" s="285"/>
      <c r="Q275" s="285"/>
      <c r="R275" s="285"/>
      <c r="S275" s="285"/>
      <c r="T275" s="285"/>
      <c r="U275" s="285"/>
      <c r="V275" s="285"/>
      <c r="W275" s="285"/>
      <c r="X275" s="285"/>
      <c r="Y275" s="285"/>
      <c r="Z275" s="285"/>
      <c r="AA275" s="285"/>
      <c r="AB275" s="285"/>
      <c r="AC275" s="285"/>
      <c r="AD275" s="285"/>
      <c r="AE275" s="285"/>
      <c r="AF275" s="285"/>
      <c r="AG275" s="285"/>
      <c r="AH275" s="285"/>
      <c r="AI275" s="285"/>
      <c r="AJ275" s="285"/>
      <c r="AK275" s="285"/>
      <c r="AL275" s="285"/>
      <c r="AM275" s="285"/>
      <c r="AN275" s="285"/>
      <c r="AO275" s="285"/>
      <c r="AP275" s="285"/>
      <c r="AQ275" s="285"/>
      <c r="AR275" s="285"/>
      <c r="AS275" s="285"/>
      <c r="AT275" s="285"/>
    </row>
    <row r="276" spans="1:46">
      <c r="A276" s="285"/>
      <c r="B276" s="285"/>
      <c r="C276" s="285"/>
      <c r="D276" s="285"/>
      <c r="E276" s="285"/>
      <c r="F276" s="285"/>
      <c r="G276" s="285"/>
      <c r="H276" s="285"/>
      <c r="I276" s="285"/>
      <c r="J276" s="285"/>
      <c r="K276" s="285"/>
      <c r="L276" s="285"/>
      <c r="M276" s="285"/>
      <c r="N276" s="285"/>
      <c r="O276" s="285"/>
      <c r="P276" s="285"/>
      <c r="Q276" s="285"/>
      <c r="R276" s="285"/>
      <c r="S276" s="285"/>
      <c r="T276" s="285"/>
      <c r="U276" s="285"/>
      <c r="V276" s="285"/>
      <c r="W276" s="285"/>
      <c r="X276" s="285"/>
      <c r="Y276" s="285"/>
      <c r="Z276" s="285"/>
      <c r="AA276" s="285"/>
      <c r="AB276" s="285"/>
      <c r="AC276" s="285"/>
      <c r="AD276" s="285"/>
      <c r="AE276" s="285"/>
      <c r="AF276" s="285"/>
      <c r="AG276" s="285"/>
      <c r="AH276" s="285"/>
      <c r="AI276" s="285"/>
      <c r="AJ276" s="285"/>
      <c r="AK276" s="285"/>
      <c r="AL276" s="285"/>
      <c r="AM276" s="285"/>
      <c r="AN276" s="285"/>
      <c r="AO276" s="285"/>
      <c r="AP276" s="285"/>
      <c r="AQ276" s="285"/>
      <c r="AR276" s="285"/>
      <c r="AS276" s="285"/>
      <c r="AT276" s="285"/>
    </row>
    <row r="277" spans="1:46">
      <c r="A277" s="285"/>
      <c r="B277" s="285"/>
      <c r="C277" s="285"/>
      <c r="D277" s="285"/>
      <c r="E277" s="285"/>
      <c r="F277" s="285"/>
      <c r="G277" s="285"/>
      <c r="H277" s="285"/>
      <c r="I277" s="285"/>
      <c r="J277" s="285"/>
      <c r="K277" s="285"/>
      <c r="L277" s="285"/>
      <c r="M277" s="285"/>
      <c r="N277" s="285"/>
      <c r="O277" s="285"/>
      <c r="P277" s="285"/>
      <c r="Q277" s="285"/>
      <c r="R277" s="285"/>
      <c r="S277" s="285"/>
      <c r="T277" s="285"/>
      <c r="U277" s="285"/>
      <c r="V277" s="285"/>
      <c r="W277" s="285"/>
      <c r="X277" s="285"/>
      <c r="Y277" s="285"/>
      <c r="Z277" s="285"/>
      <c r="AA277" s="285"/>
      <c r="AB277" s="285"/>
      <c r="AC277" s="285"/>
      <c r="AD277" s="285"/>
      <c r="AE277" s="285"/>
      <c r="AF277" s="285"/>
      <c r="AG277" s="285"/>
      <c r="AH277" s="285"/>
      <c r="AI277" s="285"/>
      <c r="AJ277" s="285"/>
      <c r="AK277" s="285"/>
      <c r="AL277" s="285"/>
      <c r="AM277" s="285"/>
      <c r="AN277" s="285"/>
      <c r="AO277" s="285"/>
      <c r="AP277" s="285"/>
      <c r="AQ277" s="285"/>
      <c r="AR277" s="285"/>
      <c r="AS277" s="285"/>
      <c r="AT277" s="285"/>
    </row>
    <row r="278" spans="1:46">
      <c r="A278" s="285"/>
      <c r="B278" s="285"/>
      <c r="C278" s="285"/>
      <c r="D278" s="285"/>
      <c r="E278" s="285"/>
      <c r="F278" s="285"/>
      <c r="G278" s="285"/>
      <c r="H278" s="285"/>
      <c r="I278" s="285"/>
      <c r="J278" s="285"/>
      <c r="K278" s="285"/>
      <c r="L278" s="285"/>
      <c r="M278" s="285"/>
      <c r="N278" s="285"/>
      <c r="O278" s="285"/>
      <c r="P278" s="285"/>
      <c r="Q278" s="285"/>
      <c r="R278" s="285"/>
      <c r="S278" s="285"/>
      <c r="T278" s="285"/>
      <c r="U278" s="285"/>
      <c r="V278" s="285"/>
      <c r="W278" s="285"/>
      <c r="X278" s="285"/>
      <c r="Y278" s="285"/>
      <c r="Z278" s="285"/>
      <c r="AA278" s="285"/>
      <c r="AB278" s="285"/>
      <c r="AC278" s="285"/>
      <c r="AD278" s="285"/>
      <c r="AE278" s="285"/>
      <c r="AF278" s="285"/>
      <c r="AG278" s="285"/>
      <c r="AH278" s="285"/>
      <c r="AI278" s="285"/>
      <c r="AJ278" s="285"/>
      <c r="AK278" s="285"/>
      <c r="AL278" s="285"/>
      <c r="AM278" s="285"/>
      <c r="AN278" s="285"/>
      <c r="AO278" s="285"/>
      <c r="AP278" s="285"/>
      <c r="AQ278" s="285"/>
      <c r="AR278" s="285"/>
      <c r="AS278" s="285"/>
      <c r="AT278" s="285"/>
    </row>
    <row r="279" spans="1:46">
      <c r="A279" s="285"/>
      <c r="B279" s="285"/>
      <c r="C279" s="285"/>
      <c r="D279" s="285"/>
      <c r="E279" s="285"/>
      <c r="F279" s="285"/>
      <c r="G279" s="285"/>
      <c r="H279" s="285"/>
      <c r="I279" s="285"/>
      <c r="J279" s="285"/>
      <c r="K279" s="285"/>
      <c r="L279" s="285"/>
      <c r="M279" s="285"/>
      <c r="N279" s="285"/>
      <c r="O279" s="285"/>
      <c r="P279" s="285"/>
      <c r="Q279" s="285"/>
      <c r="R279" s="285"/>
      <c r="S279" s="285"/>
      <c r="T279" s="285"/>
      <c r="U279" s="285"/>
      <c r="V279" s="285"/>
      <c r="W279" s="285"/>
      <c r="X279" s="285"/>
      <c r="Y279" s="285"/>
      <c r="Z279" s="285"/>
      <c r="AA279" s="285"/>
      <c r="AB279" s="285"/>
      <c r="AC279" s="285"/>
      <c r="AD279" s="285"/>
      <c r="AE279" s="285"/>
      <c r="AF279" s="285"/>
      <c r="AG279" s="285"/>
      <c r="AH279" s="285"/>
      <c r="AI279" s="285"/>
      <c r="AJ279" s="285"/>
      <c r="AK279" s="285"/>
      <c r="AL279" s="285"/>
      <c r="AM279" s="285"/>
      <c r="AN279" s="285"/>
      <c r="AO279" s="285"/>
      <c r="AP279" s="285"/>
      <c r="AQ279" s="285"/>
      <c r="AR279" s="285"/>
      <c r="AS279" s="285"/>
      <c r="AT279" s="285"/>
    </row>
    <row r="280" spans="1:46">
      <c r="A280" s="285"/>
      <c r="B280" s="285"/>
      <c r="C280" s="285"/>
      <c r="D280" s="285"/>
      <c r="E280" s="285"/>
      <c r="F280" s="285"/>
      <c r="G280" s="285"/>
      <c r="H280" s="285"/>
      <c r="I280" s="285"/>
      <c r="J280" s="285"/>
      <c r="K280" s="285"/>
      <c r="L280" s="285"/>
      <c r="M280" s="285"/>
      <c r="N280" s="285"/>
      <c r="O280" s="285"/>
      <c r="P280" s="285"/>
      <c r="Q280" s="285"/>
      <c r="R280" s="285"/>
      <c r="S280" s="285"/>
      <c r="T280" s="285"/>
      <c r="U280" s="285"/>
      <c r="V280" s="285"/>
      <c r="W280" s="285"/>
      <c r="X280" s="285"/>
      <c r="Y280" s="285"/>
      <c r="Z280" s="285"/>
      <c r="AA280" s="285"/>
      <c r="AB280" s="285"/>
      <c r="AC280" s="285"/>
      <c r="AD280" s="285"/>
      <c r="AE280" s="285"/>
      <c r="AF280" s="285"/>
      <c r="AG280" s="285"/>
      <c r="AH280" s="285"/>
      <c r="AI280" s="285"/>
      <c r="AJ280" s="285"/>
      <c r="AK280" s="285"/>
      <c r="AL280" s="285"/>
      <c r="AM280" s="285"/>
      <c r="AN280" s="285"/>
      <c r="AO280" s="285"/>
      <c r="AP280" s="285"/>
      <c r="AQ280" s="285"/>
      <c r="AR280" s="285"/>
      <c r="AS280" s="285"/>
      <c r="AT280" s="285"/>
    </row>
    <row r="281" spans="1:46">
      <c r="A281" s="285"/>
      <c r="B281" s="285"/>
      <c r="C281" s="285"/>
      <c r="D281" s="285"/>
      <c r="E281" s="285"/>
      <c r="F281" s="285"/>
      <c r="G281" s="285"/>
      <c r="H281" s="285"/>
      <c r="I281" s="285"/>
      <c r="J281" s="285"/>
      <c r="K281" s="285"/>
      <c r="L281" s="285"/>
      <c r="M281" s="285"/>
      <c r="N281" s="285"/>
      <c r="O281" s="285"/>
      <c r="P281" s="285"/>
      <c r="Q281" s="285"/>
      <c r="R281" s="285"/>
      <c r="S281" s="285"/>
      <c r="T281" s="285"/>
      <c r="U281" s="285"/>
      <c r="V281" s="285"/>
      <c r="W281" s="285"/>
      <c r="X281" s="285"/>
      <c r="Y281" s="285"/>
      <c r="Z281" s="285"/>
      <c r="AA281" s="285"/>
      <c r="AB281" s="285"/>
      <c r="AC281" s="285"/>
      <c r="AD281" s="285"/>
      <c r="AE281" s="285"/>
      <c r="AF281" s="285"/>
      <c r="AG281" s="285"/>
      <c r="AH281" s="285"/>
      <c r="AI281" s="285"/>
      <c r="AJ281" s="285"/>
      <c r="AK281" s="285"/>
      <c r="AL281" s="285"/>
      <c r="AM281" s="285"/>
      <c r="AN281" s="285"/>
      <c r="AO281" s="285"/>
      <c r="AP281" s="285"/>
      <c r="AQ281" s="285"/>
      <c r="AR281" s="285"/>
      <c r="AS281" s="285"/>
      <c r="AT281" s="285"/>
    </row>
    <row r="282" spans="1:46">
      <c r="A282" s="285"/>
      <c r="B282" s="285"/>
      <c r="C282" s="285"/>
      <c r="D282" s="285"/>
      <c r="E282" s="285"/>
      <c r="F282" s="285"/>
      <c r="G282" s="285"/>
      <c r="H282" s="285"/>
      <c r="I282" s="285"/>
      <c r="J282" s="285"/>
      <c r="K282" s="285"/>
      <c r="L282" s="285"/>
      <c r="M282" s="285"/>
      <c r="N282" s="285"/>
      <c r="O282" s="285"/>
      <c r="P282" s="285"/>
      <c r="Q282" s="285"/>
      <c r="R282" s="285"/>
      <c r="S282" s="285"/>
      <c r="T282" s="285"/>
      <c r="U282" s="285"/>
      <c r="V282" s="285"/>
      <c r="W282" s="285"/>
      <c r="X282" s="285"/>
      <c r="Y282" s="285"/>
      <c r="Z282" s="285"/>
      <c r="AA282" s="285"/>
      <c r="AB282" s="285"/>
      <c r="AC282" s="285"/>
      <c r="AD282" s="285"/>
      <c r="AE282" s="285"/>
      <c r="AF282" s="285"/>
      <c r="AG282" s="285"/>
      <c r="AH282" s="285"/>
      <c r="AI282" s="285"/>
      <c r="AJ282" s="285"/>
      <c r="AK282" s="285"/>
      <c r="AL282" s="285"/>
      <c r="AM282" s="285"/>
      <c r="AN282" s="285"/>
      <c r="AO282" s="285"/>
      <c r="AP282" s="285"/>
      <c r="AQ282" s="285"/>
      <c r="AR282" s="285"/>
      <c r="AS282" s="285"/>
      <c r="AT282" s="285"/>
    </row>
    <row r="283" spans="1:46">
      <c r="A283" s="285"/>
      <c r="B283" s="285"/>
      <c r="C283" s="285"/>
      <c r="D283" s="285"/>
      <c r="E283" s="285"/>
      <c r="F283" s="285"/>
      <c r="G283" s="285"/>
      <c r="H283" s="285"/>
      <c r="I283" s="285"/>
      <c r="J283" s="285"/>
      <c r="K283" s="285"/>
      <c r="L283" s="285"/>
      <c r="M283" s="285"/>
      <c r="N283" s="285"/>
      <c r="O283" s="285"/>
      <c r="P283" s="285"/>
      <c r="Q283" s="285"/>
      <c r="R283" s="285"/>
      <c r="S283" s="285"/>
      <c r="T283" s="285"/>
      <c r="U283" s="285"/>
      <c r="V283" s="285"/>
      <c r="W283" s="285"/>
      <c r="X283" s="285"/>
      <c r="Y283" s="285"/>
      <c r="Z283" s="285"/>
      <c r="AA283" s="285"/>
      <c r="AB283" s="285"/>
      <c r="AC283" s="285"/>
      <c r="AD283" s="285"/>
      <c r="AE283" s="285"/>
      <c r="AF283" s="285"/>
      <c r="AG283" s="285"/>
      <c r="AH283" s="285"/>
      <c r="AI283" s="285"/>
      <c r="AJ283" s="285"/>
      <c r="AK283" s="285"/>
      <c r="AL283" s="285"/>
      <c r="AM283" s="285"/>
      <c r="AN283" s="285"/>
      <c r="AO283" s="285"/>
      <c r="AP283" s="285"/>
      <c r="AQ283" s="285"/>
      <c r="AR283" s="285"/>
      <c r="AS283" s="285"/>
      <c r="AT283" s="285"/>
    </row>
    <row r="284" spans="1:46">
      <c r="A284" s="285"/>
      <c r="B284" s="285"/>
      <c r="C284" s="285"/>
      <c r="D284" s="285"/>
      <c r="E284" s="285"/>
      <c r="F284" s="285"/>
      <c r="G284" s="285"/>
      <c r="H284" s="285"/>
      <c r="I284" s="285"/>
      <c r="J284" s="285"/>
      <c r="K284" s="285"/>
      <c r="L284" s="285"/>
      <c r="M284" s="285"/>
      <c r="N284" s="285"/>
      <c r="O284" s="285"/>
      <c r="P284" s="285"/>
      <c r="Q284" s="285"/>
      <c r="R284" s="285"/>
      <c r="S284" s="285"/>
      <c r="T284" s="285"/>
      <c r="U284" s="285"/>
      <c r="V284" s="285"/>
      <c r="W284" s="285"/>
      <c r="X284" s="285"/>
      <c r="Y284" s="285"/>
      <c r="Z284" s="285"/>
      <c r="AA284" s="285"/>
      <c r="AB284" s="285"/>
      <c r="AC284" s="285"/>
      <c r="AD284" s="285"/>
      <c r="AE284" s="285"/>
      <c r="AF284" s="285"/>
      <c r="AG284" s="285"/>
      <c r="AH284" s="285"/>
      <c r="AI284" s="285"/>
      <c r="AJ284" s="285"/>
      <c r="AK284" s="285"/>
      <c r="AL284" s="285"/>
      <c r="AM284" s="285"/>
      <c r="AN284" s="285"/>
      <c r="AO284" s="285"/>
      <c r="AP284" s="285"/>
      <c r="AQ284" s="285"/>
      <c r="AR284" s="285"/>
      <c r="AS284" s="285"/>
      <c r="AT284" s="285"/>
    </row>
    <row r="285" spans="1:46">
      <c r="A285" s="285"/>
      <c r="B285" s="285"/>
      <c r="C285" s="285"/>
      <c r="D285" s="285"/>
      <c r="E285" s="285"/>
      <c r="F285" s="285"/>
      <c r="G285" s="285"/>
      <c r="H285" s="285"/>
      <c r="I285" s="285"/>
      <c r="J285" s="285"/>
      <c r="K285" s="285"/>
      <c r="L285" s="285"/>
      <c r="M285" s="285"/>
      <c r="N285" s="285"/>
      <c r="O285" s="285"/>
      <c r="P285" s="285"/>
      <c r="Q285" s="285"/>
      <c r="R285" s="285"/>
      <c r="S285" s="285"/>
      <c r="T285" s="285"/>
      <c r="U285" s="285"/>
      <c r="V285" s="285"/>
      <c r="W285" s="285"/>
      <c r="X285" s="285"/>
      <c r="Y285" s="285"/>
      <c r="Z285" s="285"/>
      <c r="AA285" s="285"/>
      <c r="AB285" s="285"/>
      <c r="AC285" s="285"/>
      <c r="AD285" s="285"/>
      <c r="AE285" s="285"/>
      <c r="AF285" s="285"/>
      <c r="AG285" s="285"/>
      <c r="AH285" s="285"/>
      <c r="AI285" s="285"/>
      <c r="AJ285" s="285"/>
      <c r="AK285" s="285"/>
      <c r="AL285" s="285"/>
      <c r="AM285" s="285"/>
      <c r="AN285" s="285"/>
      <c r="AO285" s="285"/>
      <c r="AP285" s="285"/>
      <c r="AQ285" s="285"/>
      <c r="AR285" s="285"/>
      <c r="AS285" s="285"/>
      <c r="AT285" s="285"/>
    </row>
    <row r="286" spans="1:46">
      <c r="A286" s="285"/>
      <c r="B286" s="285"/>
      <c r="C286" s="285"/>
      <c r="D286" s="285"/>
      <c r="E286" s="285"/>
      <c r="F286" s="285"/>
      <c r="G286" s="285"/>
      <c r="H286" s="285"/>
      <c r="I286" s="285"/>
      <c r="J286" s="285"/>
      <c r="K286" s="285"/>
      <c r="L286" s="285"/>
      <c r="M286" s="285"/>
      <c r="N286" s="285"/>
      <c r="O286" s="285"/>
      <c r="P286" s="285"/>
      <c r="Q286" s="285"/>
      <c r="R286" s="285"/>
      <c r="S286" s="285"/>
      <c r="T286" s="285"/>
      <c r="U286" s="285"/>
      <c r="V286" s="285"/>
      <c r="W286" s="285"/>
      <c r="X286" s="285"/>
      <c r="Y286" s="285"/>
      <c r="Z286" s="285"/>
      <c r="AA286" s="285"/>
      <c r="AB286" s="285"/>
      <c r="AC286" s="285"/>
      <c r="AD286" s="285"/>
      <c r="AE286" s="285"/>
      <c r="AF286" s="285"/>
      <c r="AG286" s="285"/>
      <c r="AH286" s="285"/>
      <c r="AI286" s="285"/>
      <c r="AJ286" s="285"/>
      <c r="AK286" s="285"/>
      <c r="AL286" s="285"/>
      <c r="AM286" s="285"/>
      <c r="AN286" s="285"/>
      <c r="AO286" s="285"/>
      <c r="AP286" s="285"/>
      <c r="AQ286" s="285"/>
      <c r="AR286" s="285"/>
      <c r="AS286" s="285"/>
      <c r="AT286" s="285"/>
    </row>
    <row r="287" spans="1:46">
      <c r="A287" s="285"/>
      <c r="B287" s="285"/>
      <c r="C287" s="285"/>
      <c r="D287" s="285"/>
      <c r="E287" s="285"/>
      <c r="F287" s="285"/>
      <c r="G287" s="285"/>
      <c r="H287" s="285"/>
      <c r="I287" s="285"/>
      <c r="J287" s="285"/>
      <c r="K287" s="285"/>
      <c r="L287" s="285"/>
      <c r="M287" s="285"/>
      <c r="N287" s="285"/>
      <c r="O287" s="285"/>
      <c r="P287" s="285"/>
      <c r="Q287" s="285"/>
      <c r="R287" s="285"/>
      <c r="S287" s="285"/>
      <c r="T287" s="285"/>
      <c r="U287" s="285"/>
      <c r="V287" s="285"/>
      <c r="W287" s="285"/>
      <c r="X287" s="285"/>
      <c r="Y287" s="285"/>
      <c r="Z287" s="285"/>
      <c r="AA287" s="285"/>
      <c r="AB287" s="285"/>
      <c r="AC287" s="285"/>
      <c r="AD287" s="285"/>
      <c r="AE287" s="285"/>
      <c r="AF287" s="285"/>
      <c r="AG287" s="285"/>
      <c r="AH287" s="285"/>
      <c r="AI287" s="285"/>
      <c r="AJ287" s="285"/>
      <c r="AK287" s="285"/>
      <c r="AL287" s="285"/>
      <c r="AM287" s="285"/>
      <c r="AN287" s="285"/>
      <c r="AO287" s="285"/>
      <c r="AP287" s="285"/>
      <c r="AQ287" s="285"/>
      <c r="AR287" s="285"/>
      <c r="AS287" s="285"/>
      <c r="AT287" s="285"/>
    </row>
    <row r="288" spans="1:46">
      <c r="A288" s="285"/>
      <c r="B288" s="285"/>
      <c r="C288" s="285"/>
      <c r="D288" s="285"/>
      <c r="E288" s="285"/>
      <c r="F288" s="285"/>
      <c r="G288" s="285"/>
      <c r="H288" s="285"/>
      <c r="I288" s="285"/>
      <c r="J288" s="285"/>
      <c r="K288" s="285"/>
      <c r="L288" s="285"/>
      <c r="M288" s="285"/>
      <c r="N288" s="285"/>
      <c r="O288" s="285"/>
      <c r="P288" s="285"/>
      <c r="Q288" s="285"/>
      <c r="R288" s="285"/>
      <c r="S288" s="285"/>
      <c r="T288" s="285"/>
      <c r="U288" s="285"/>
      <c r="V288" s="285"/>
      <c r="W288" s="285"/>
      <c r="X288" s="285"/>
      <c r="Y288" s="285"/>
      <c r="Z288" s="285"/>
      <c r="AA288" s="285"/>
      <c r="AB288" s="285"/>
      <c r="AC288" s="285"/>
      <c r="AD288" s="285"/>
      <c r="AE288" s="285"/>
      <c r="AF288" s="285"/>
      <c r="AG288" s="285"/>
      <c r="AH288" s="285"/>
      <c r="AI288" s="285"/>
      <c r="AJ288" s="285"/>
      <c r="AK288" s="285"/>
      <c r="AL288" s="285"/>
      <c r="AM288" s="285"/>
      <c r="AN288" s="285"/>
      <c r="AO288" s="285"/>
      <c r="AP288" s="285"/>
      <c r="AQ288" s="285"/>
      <c r="AR288" s="285"/>
      <c r="AS288" s="285"/>
      <c r="AT288" s="285"/>
    </row>
    <row r="289" spans="1:46">
      <c r="A289" s="285"/>
      <c r="B289" s="285"/>
      <c r="C289" s="285"/>
      <c r="D289" s="285"/>
      <c r="E289" s="285"/>
      <c r="F289" s="285"/>
      <c r="G289" s="285"/>
      <c r="H289" s="285"/>
      <c r="I289" s="285"/>
      <c r="J289" s="285"/>
      <c r="K289" s="285"/>
      <c r="L289" s="285"/>
      <c r="M289" s="285"/>
      <c r="N289" s="285"/>
      <c r="O289" s="285"/>
      <c r="P289" s="285"/>
      <c r="Q289" s="285"/>
      <c r="R289" s="285"/>
      <c r="S289" s="285"/>
      <c r="T289" s="285"/>
      <c r="U289" s="285"/>
      <c r="V289" s="285"/>
      <c r="W289" s="285"/>
      <c r="X289" s="285"/>
      <c r="Y289" s="285"/>
      <c r="Z289" s="285"/>
      <c r="AA289" s="285"/>
      <c r="AB289" s="285"/>
      <c r="AC289" s="285"/>
      <c r="AD289" s="285"/>
      <c r="AE289" s="285"/>
      <c r="AF289" s="285"/>
      <c r="AG289" s="285"/>
      <c r="AH289" s="285"/>
      <c r="AI289" s="285"/>
      <c r="AJ289" s="285"/>
      <c r="AK289" s="285"/>
      <c r="AL289" s="285"/>
      <c r="AM289" s="285"/>
      <c r="AN289" s="285"/>
      <c r="AO289" s="285"/>
      <c r="AP289" s="285"/>
      <c r="AQ289" s="285"/>
      <c r="AR289" s="285"/>
      <c r="AS289" s="285"/>
      <c r="AT289" s="285"/>
    </row>
    <row r="290" spans="1:46">
      <c r="A290" s="285"/>
      <c r="B290" s="285"/>
      <c r="C290" s="285"/>
      <c r="D290" s="285"/>
      <c r="E290" s="285"/>
      <c r="F290" s="285"/>
      <c r="G290" s="285"/>
      <c r="H290" s="285"/>
      <c r="I290" s="285"/>
      <c r="J290" s="285"/>
      <c r="K290" s="285"/>
      <c r="L290" s="285"/>
      <c r="M290" s="285"/>
      <c r="N290" s="285"/>
      <c r="O290" s="285"/>
      <c r="P290" s="285"/>
      <c r="Q290" s="285"/>
      <c r="R290" s="285"/>
      <c r="S290" s="285"/>
      <c r="T290" s="285"/>
      <c r="U290" s="285"/>
      <c r="V290" s="285"/>
      <c r="W290" s="285"/>
      <c r="X290" s="285"/>
      <c r="Y290" s="285"/>
      <c r="Z290" s="285"/>
      <c r="AA290" s="285"/>
      <c r="AB290" s="285"/>
      <c r="AC290" s="285"/>
      <c r="AD290" s="285"/>
      <c r="AE290" s="285"/>
      <c r="AF290" s="285"/>
      <c r="AG290" s="285"/>
      <c r="AH290" s="285"/>
      <c r="AI290" s="285"/>
      <c r="AJ290" s="285"/>
      <c r="AK290" s="285"/>
      <c r="AL290" s="285"/>
      <c r="AM290" s="285"/>
      <c r="AN290" s="285"/>
      <c r="AO290" s="285"/>
      <c r="AP290" s="285"/>
      <c r="AQ290" s="285"/>
      <c r="AR290" s="285"/>
      <c r="AS290" s="285"/>
      <c r="AT290" s="285"/>
    </row>
    <row r="291" spans="1:46">
      <c r="A291" s="285"/>
      <c r="B291" s="285"/>
      <c r="C291" s="285"/>
      <c r="D291" s="285"/>
      <c r="E291" s="285"/>
      <c r="F291" s="285"/>
      <c r="G291" s="285"/>
      <c r="H291" s="285"/>
      <c r="I291" s="285"/>
      <c r="J291" s="285"/>
      <c r="K291" s="285"/>
      <c r="L291" s="285"/>
      <c r="M291" s="285"/>
      <c r="N291" s="285"/>
      <c r="O291" s="285"/>
      <c r="P291" s="285"/>
      <c r="Q291" s="285"/>
      <c r="R291" s="285"/>
      <c r="S291" s="285"/>
      <c r="T291" s="285"/>
      <c r="U291" s="285"/>
      <c r="V291" s="285"/>
      <c r="W291" s="285"/>
      <c r="X291" s="285"/>
      <c r="Y291" s="285"/>
      <c r="Z291" s="285"/>
      <c r="AA291" s="285"/>
      <c r="AB291" s="285"/>
      <c r="AC291" s="285"/>
      <c r="AD291" s="285"/>
      <c r="AE291" s="285"/>
      <c r="AF291" s="285"/>
      <c r="AG291" s="285"/>
      <c r="AH291" s="285"/>
      <c r="AI291" s="285"/>
      <c r="AJ291" s="285"/>
      <c r="AK291" s="285"/>
      <c r="AL291" s="285"/>
      <c r="AM291" s="285"/>
      <c r="AN291" s="285"/>
      <c r="AO291" s="285"/>
      <c r="AP291" s="285"/>
      <c r="AQ291" s="285"/>
      <c r="AR291" s="285"/>
      <c r="AS291" s="285"/>
      <c r="AT291" s="285"/>
    </row>
    <row r="292" spans="1:46">
      <c r="A292" s="285"/>
      <c r="B292" s="285"/>
      <c r="C292" s="285"/>
      <c r="D292" s="285"/>
      <c r="E292" s="285"/>
      <c r="F292" s="285"/>
      <c r="G292" s="285"/>
      <c r="H292" s="285"/>
      <c r="I292" s="285"/>
      <c r="J292" s="285"/>
      <c r="K292" s="285"/>
      <c r="L292" s="285"/>
      <c r="M292" s="285"/>
      <c r="N292" s="285"/>
      <c r="O292" s="285"/>
      <c r="P292" s="285"/>
      <c r="Q292" s="285"/>
      <c r="R292" s="285"/>
      <c r="S292" s="285"/>
      <c r="T292" s="285"/>
      <c r="U292" s="285"/>
      <c r="V292" s="285"/>
      <c r="W292" s="285"/>
      <c r="X292" s="285"/>
      <c r="Y292" s="285"/>
      <c r="Z292" s="285"/>
      <c r="AA292" s="285"/>
      <c r="AB292" s="285"/>
      <c r="AC292" s="285"/>
      <c r="AD292" s="285"/>
      <c r="AE292" s="285"/>
      <c r="AF292" s="285"/>
      <c r="AG292" s="285"/>
      <c r="AH292" s="285"/>
      <c r="AI292" s="285"/>
      <c r="AJ292" s="285"/>
      <c r="AK292" s="285"/>
      <c r="AL292" s="285"/>
      <c r="AM292" s="285"/>
      <c r="AN292" s="285"/>
      <c r="AO292" s="285"/>
      <c r="AP292" s="285"/>
      <c r="AQ292" s="285"/>
      <c r="AR292" s="285"/>
      <c r="AS292" s="285"/>
      <c r="AT292" s="285"/>
    </row>
    <row r="293" spans="1:46">
      <c r="A293" s="285"/>
      <c r="B293" s="285"/>
      <c r="C293" s="285"/>
      <c r="D293" s="285"/>
      <c r="E293" s="285"/>
      <c r="F293" s="285"/>
      <c r="G293" s="285"/>
      <c r="H293" s="285"/>
      <c r="I293" s="285"/>
      <c r="J293" s="285"/>
      <c r="K293" s="285"/>
      <c r="L293" s="285"/>
      <c r="M293" s="285"/>
      <c r="N293" s="285"/>
      <c r="O293" s="285"/>
      <c r="P293" s="285"/>
      <c r="Q293" s="285"/>
      <c r="R293" s="285"/>
      <c r="S293" s="285"/>
      <c r="T293" s="285"/>
      <c r="U293" s="285"/>
      <c r="V293" s="285"/>
      <c r="W293" s="285"/>
      <c r="X293" s="285"/>
      <c r="Y293" s="285"/>
      <c r="Z293" s="285"/>
      <c r="AA293" s="285"/>
      <c r="AB293" s="285"/>
      <c r="AC293" s="285"/>
      <c r="AD293" s="285"/>
      <c r="AE293" s="285"/>
      <c r="AF293" s="285"/>
      <c r="AG293" s="285"/>
      <c r="AH293" s="285"/>
      <c r="AI293" s="285"/>
      <c r="AJ293" s="285"/>
      <c r="AK293" s="285"/>
      <c r="AL293" s="285"/>
      <c r="AM293" s="285"/>
      <c r="AN293" s="285"/>
      <c r="AO293" s="285"/>
      <c r="AP293" s="285"/>
      <c r="AQ293" s="285"/>
      <c r="AR293" s="285"/>
      <c r="AS293" s="285"/>
      <c r="AT293" s="285"/>
    </row>
    <row r="294" spans="1:46">
      <c r="A294" s="285"/>
      <c r="B294" s="285"/>
      <c r="C294" s="285"/>
      <c r="D294" s="285"/>
      <c r="E294" s="285"/>
      <c r="F294" s="285"/>
      <c r="G294" s="285"/>
      <c r="H294" s="285"/>
      <c r="I294" s="285"/>
      <c r="J294" s="285"/>
      <c r="K294" s="285"/>
      <c r="L294" s="285"/>
      <c r="M294" s="285"/>
      <c r="N294" s="285"/>
      <c r="O294" s="285"/>
      <c r="P294" s="285"/>
      <c r="Q294" s="285"/>
      <c r="R294" s="285"/>
      <c r="S294" s="285"/>
      <c r="T294" s="285"/>
      <c r="U294" s="285"/>
      <c r="V294" s="285"/>
      <c r="W294" s="285"/>
      <c r="X294" s="285"/>
      <c r="Y294" s="285"/>
      <c r="Z294" s="285"/>
      <c r="AA294" s="285"/>
      <c r="AB294" s="285"/>
      <c r="AC294" s="285"/>
      <c r="AD294" s="285"/>
      <c r="AE294" s="285"/>
      <c r="AF294" s="285"/>
      <c r="AG294" s="285"/>
      <c r="AH294" s="285"/>
      <c r="AI294" s="285"/>
      <c r="AJ294" s="285"/>
      <c r="AK294" s="285"/>
      <c r="AL294" s="285"/>
      <c r="AM294" s="285"/>
      <c r="AN294" s="285"/>
      <c r="AO294" s="285"/>
      <c r="AP294" s="285"/>
      <c r="AQ294" s="285"/>
      <c r="AR294" s="285"/>
      <c r="AS294" s="285"/>
      <c r="AT294" s="285"/>
    </row>
    <row r="295" spans="1:46">
      <c r="A295" s="285"/>
      <c r="B295" s="285"/>
      <c r="C295" s="285"/>
      <c r="D295" s="285"/>
      <c r="E295" s="285"/>
      <c r="F295" s="285"/>
      <c r="G295" s="285"/>
      <c r="H295" s="285"/>
      <c r="I295" s="285"/>
      <c r="J295" s="285"/>
      <c r="K295" s="285"/>
      <c r="L295" s="285"/>
      <c r="M295" s="285"/>
      <c r="N295" s="285"/>
      <c r="O295" s="285"/>
      <c r="P295" s="285"/>
      <c r="Q295" s="285"/>
      <c r="R295" s="285"/>
      <c r="S295" s="285"/>
      <c r="T295" s="285"/>
      <c r="U295" s="285"/>
      <c r="V295" s="285"/>
      <c r="W295" s="285"/>
      <c r="X295" s="285"/>
      <c r="Y295" s="285"/>
      <c r="Z295" s="285"/>
      <c r="AA295" s="285"/>
      <c r="AB295" s="285"/>
      <c r="AC295" s="285"/>
      <c r="AD295" s="285"/>
      <c r="AE295" s="285"/>
      <c r="AF295" s="285"/>
      <c r="AG295" s="285"/>
      <c r="AH295" s="285"/>
      <c r="AI295" s="285"/>
      <c r="AJ295" s="285"/>
      <c r="AK295" s="285"/>
      <c r="AL295" s="285"/>
      <c r="AM295" s="285"/>
      <c r="AN295" s="285"/>
      <c r="AO295" s="285"/>
      <c r="AP295" s="285"/>
      <c r="AQ295" s="285"/>
      <c r="AR295" s="285"/>
      <c r="AS295" s="285"/>
      <c r="AT295" s="285"/>
    </row>
    <row r="296" spans="1:46">
      <c r="A296" s="285"/>
      <c r="B296" s="285"/>
      <c r="C296" s="285"/>
      <c r="D296" s="285"/>
      <c r="E296" s="285"/>
      <c r="F296" s="285"/>
      <c r="G296" s="285"/>
      <c r="H296" s="285"/>
      <c r="I296" s="285"/>
      <c r="J296" s="285"/>
      <c r="K296" s="285"/>
      <c r="L296" s="285"/>
      <c r="M296" s="285"/>
      <c r="N296" s="285"/>
      <c r="O296" s="285"/>
      <c r="P296" s="285"/>
      <c r="Q296" s="285"/>
      <c r="R296" s="285"/>
      <c r="S296" s="285"/>
      <c r="T296" s="285"/>
      <c r="U296" s="285"/>
      <c r="V296" s="285"/>
      <c r="W296" s="285"/>
      <c r="X296" s="285"/>
      <c r="Y296" s="285"/>
      <c r="Z296" s="285"/>
      <c r="AA296" s="285"/>
      <c r="AB296" s="285"/>
      <c r="AC296" s="285"/>
      <c r="AD296" s="285"/>
      <c r="AE296" s="285"/>
      <c r="AF296" s="285"/>
      <c r="AG296" s="285"/>
      <c r="AH296" s="285"/>
      <c r="AI296" s="285"/>
      <c r="AJ296" s="285"/>
      <c r="AK296" s="285"/>
      <c r="AL296" s="285"/>
      <c r="AM296" s="285"/>
      <c r="AN296" s="285"/>
      <c r="AO296" s="285"/>
      <c r="AP296" s="285"/>
      <c r="AQ296" s="285"/>
      <c r="AR296" s="285"/>
      <c r="AS296" s="285"/>
      <c r="AT296" s="285"/>
    </row>
    <row r="297" spans="1:46">
      <c r="A297" s="285"/>
      <c r="B297" s="285"/>
      <c r="C297" s="285"/>
      <c r="D297" s="285"/>
      <c r="E297" s="285"/>
      <c r="F297" s="285"/>
      <c r="G297" s="285"/>
      <c r="H297" s="285"/>
      <c r="I297" s="285"/>
      <c r="J297" s="285"/>
      <c r="K297" s="285"/>
      <c r="L297" s="285"/>
      <c r="M297" s="285"/>
      <c r="N297" s="285"/>
      <c r="O297" s="285"/>
      <c r="P297" s="285"/>
      <c r="Q297" s="285"/>
      <c r="R297" s="285"/>
      <c r="S297" s="285"/>
      <c r="T297" s="285"/>
      <c r="U297" s="285"/>
      <c r="V297" s="285"/>
      <c r="W297" s="285"/>
      <c r="X297" s="285"/>
      <c r="Y297" s="285"/>
      <c r="Z297" s="285"/>
      <c r="AA297" s="285"/>
      <c r="AB297" s="285"/>
      <c r="AC297" s="285"/>
      <c r="AD297" s="285"/>
      <c r="AE297" s="285"/>
      <c r="AF297" s="285"/>
      <c r="AG297" s="285"/>
      <c r="AH297" s="285"/>
      <c r="AI297" s="285"/>
      <c r="AJ297" s="285"/>
      <c r="AK297" s="285"/>
      <c r="AL297" s="285"/>
      <c r="AM297" s="285"/>
      <c r="AN297" s="285"/>
      <c r="AO297" s="285"/>
      <c r="AP297" s="285"/>
      <c r="AQ297" s="285"/>
      <c r="AR297" s="285"/>
      <c r="AS297" s="285"/>
      <c r="AT297" s="285"/>
    </row>
    <row r="298" spans="1:46">
      <c r="A298" s="285"/>
      <c r="B298" s="285"/>
      <c r="C298" s="285"/>
      <c r="D298" s="285"/>
      <c r="E298" s="285"/>
      <c r="F298" s="285"/>
      <c r="G298" s="285"/>
      <c r="H298" s="285"/>
      <c r="I298" s="285"/>
      <c r="J298" s="285"/>
      <c r="K298" s="285"/>
      <c r="L298" s="285"/>
      <c r="M298" s="285"/>
      <c r="N298" s="285"/>
      <c r="O298" s="285"/>
      <c r="P298" s="285"/>
      <c r="Q298" s="285"/>
      <c r="R298" s="285"/>
      <c r="S298" s="285"/>
      <c r="T298" s="285"/>
      <c r="U298" s="285"/>
      <c r="V298" s="285"/>
      <c r="W298" s="285"/>
      <c r="X298" s="285"/>
      <c r="Y298" s="285"/>
      <c r="Z298" s="285"/>
      <c r="AA298" s="285"/>
      <c r="AB298" s="285"/>
      <c r="AC298" s="285"/>
      <c r="AD298" s="285"/>
      <c r="AE298" s="285"/>
      <c r="AF298" s="285"/>
      <c r="AG298" s="285"/>
      <c r="AH298" s="285"/>
      <c r="AI298" s="285"/>
      <c r="AJ298" s="285"/>
      <c r="AK298" s="285"/>
      <c r="AL298" s="285"/>
      <c r="AM298" s="285"/>
      <c r="AN298" s="285"/>
      <c r="AO298" s="285"/>
      <c r="AP298" s="285"/>
      <c r="AQ298" s="285"/>
      <c r="AR298" s="285"/>
      <c r="AS298" s="285"/>
      <c r="AT298" s="285"/>
    </row>
    <row r="299" spans="1:46">
      <c r="A299" s="285"/>
      <c r="B299" s="285"/>
      <c r="C299" s="285"/>
      <c r="D299" s="285"/>
      <c r="E299" s="285"/>
      <c r="F299" s="285"/>
      <c r="G299" s="285"/>
      <c r="H299" s="285"/>
      <c r="I299" s="285"/>
      <c r="J299" s="285"/>
      <c r="K299" s="285"/>
      <c r="L299" s="285"/>
      <c r="M299" s="285"/>
      <c r="N299" s="285"/>
      <c r="O299" s="285"/>
      <c r="P299" s="285"/>
      <c r="Q299" s="285"/>
      <c r="R299" s="285"/>
      <c r="S299" s="285"/>
      <c r="T299" s="285"/>
      <c r="U299" s="285"/>
      <c r="V299" s="285"/>
      <c r="W299" s="285"/>
      <c r="X299" s="285"/>
      <c r="Y299" s="285"/>
      <c r="Z299" s="285"/>
      <c r="AA299" s="285"/>
      <c r="AB299" s="285"/>
      <c r="AC299" s="285"/>
      <c r="AD299" s="285"/>
      <c r="AE299" s="285"/>
      <c r="AF299" s="285"/>
      <c r="AG299" s="285"/>
      <c r="AH299" s="285"/>
      <c r="AI299" s="285"/>
      <c r="AJ299" s="285"/>
      <c r="AK299" s="285"/>
      <c r="AL299" s="285"/>
      <c r="AM299" s="285"/>
      <c r="AN299" s="285"/>
      <c r="AO299" s="285"/>
      <c r="AP299" s="285"/>
      <c r="AQ299" s="285"/>
      <c r="AR299" s="285"/>
      <c r="AS299" s="285"/>
      <c r="AT299" s="285"/>
    </row>
    <row r="300" spans="1:46">
      <c r="A300" s="285"/>
      <c r="B300" s="285"/>
      <c r="C300" s="285"/>
      <c r="D300" s="285"/>
      <c r="E300" s="285"/>
      <c r="F300" s="285"/>
      <c r="G300" s="285"/>
      <c r="H300" s="285"/>
      <c r="I300" s="285"/>
      <c r="J300" s="285"/>
      <c r="K300" s="285"/>
      <c r="L300" s="285"/>
      <c r="M300" s="285"/>
      <c r="N300" s="285"/>
      <c r="O300" s="285"/>
      <c r="P300" s="285"/>
      <c r="Q300" s="285"/>
      <c r="R300" s="285"/>
      <c r="S300" s="285"/>
      <c r="T300" s="285"/>
      <c r="U300" s="285"/>
      <c r="V300" s="285"/>
      <c r="W300" s="285"/>
      <c r="X300" s="285"/>
      <c r="Y300" s="285"/>
      <c r="Z300" s="285"/>
      <c r="AA300" s="285"/>
      <c r="AB300" s="285"/>
      <c r="AC300" s="285"/>
      <c r="AD300" s="285"/>
      <c r="AE300" s="285"/>
      <c r="AF300" s="285"/>
      <c r="AG300" s="285"/>
      <c r="AH300" s="285"/>
      <c r="AI300" s="285"/>
      <c r="AJ300" s="285"/>
      <c r="AK300" s="285"/>
      <c r="AL300" s="285"/>
      <c r="AM300" s="285"/>
      <c r="AN300" s="285"/>
      <c r="AO300" s="285"/>
      <c r="AP300" s="285"/>
      <c r="AQ300" s="285"/>
      <c r="AR300" s="285"/>
      <c r="AS300" s="285"/>
      <c r="AT300" s="285"/>
    </row>
    <row r="301" spans="1:46">
      <c r="A301" s="285"/>
      <c r="B301" s="285"/>
      <c r="C301" s="285"/>
      <c r="D301" s="285"/>
      <c r="E301" s="285"/>
      <c r="F301" s="285"/>
      <c r="G301" s="285"/>
      <c r="H301" s="285"/>
      <c r="I301" s="285"/>
      <c r="J301" s="285"/>
      <c r="K301" s="285"/>
      <c r="L301" s="285"/>
      <c r="M301" s="285"/>
      <c r="N301" s="285"/>
      <c r="O301" s="285"/>
      <c r="P301" s="285"/>
      <c r="Q301" s="285"/>
      <c r="R301" s="285"/>
      <c r="S301" s="285"/>
      <c r="T301" s="285"/>
      <c r="U301" s="285"/>
      <c r="V301" s="285"/>
      <c r="W301" s="285"/>
      <c r="X301" s="285"/>
      <c r="Y301" s="285"/>
      <c r="Z301" s="285"/>
      <c r="AA301" s="285"/>
      <c r="AB301" s="285"/>
      <c r="AC301" s="285"/>
      <c r="AD301" s="285"/>
      <c r="AE301" s="285"/>
      <c r="AF301" s="285"/>
      <c r="AG301" s="285"/>
      <c r="AH301" s="285"/>
      <c r="AI301" s="285"/>
      <c r="AJ301" s="285"/>
      <c r="AK301" s="285"/>
      <c r="AL301" s="285"/>
      <c r="AM301" s="285"/>
      <c r="AN301" s="285"/>
      <c r="AO301" s="285"/>
      <c r="AP301" s="285"/>
      <c r="AQ301" s="285"/>
      <c r="AR301" s="285"/>
      <c r="AS301" s="285"/>
      <c r="AT301" s="285"/>
    </row>
    <row r="302" spans="1:46">
      <c r="A302" s="285"/>
      <c r="B302" s="285"/>
      <c r="C302" s="285"/>
      <c r="D302" s="285"/>
      <c r="E302" s="285"/>
      <c r="F302" s="285"/>
      <c r="G302" s="285"/>
      <c r="H302" s="285"/>
      <c r="I302" s="285"/>
      <c r="J302" s="285"/>
      <c r="K302" s="285"/>
      <c r="L302" s="285"/>
      <c r="M302" s="285"/>
      <c r="N302" s="285"/>
      <c r="O302" s="285"/>
      <c r="P302" s="285"/>
      <c r="Q302" s="285"/>
      <c r="R302" s="285"/>
      <c r="S302" s="285"/>
      <c r="T302" s="285"/>
      <c r="U302" s="285"/>
      <c r="V302" s="285"/>
      <c r="W302" s="285"/>
      <c r="X302" s="285"/>
      <c r="Y302" s="285"/>
      <c r="Z302" s="285"/>
      <c r="AA302" s="285"/>
      <c r="AB302" s="285"/>
      <c r="AC302" s="285"/>
      <c r="AD302" s="285"/>
      <c r="AE302" s="285"/>
      <c r="AF302" s="285"/>
      <c r="AG302" s="285"/>
      <c r="AH302" s="285"/>
      <c r="AI302" s="285"/>
      <c r="AJ302" s="285"/>
      <c r="AK302" s="285"/>
      <c r="AL302" s="285"/>
      <c r="AM302" s="285"/>
      <c r="AN302" s="285"/>
      <c r="AO302" s="285"/>
      <c r="AP302" s="285"/>
      <c r="AQ302" s="285"/>
      <c r="AR302" s="285"/>
      <c r="AS302" s="285"/>
      <c r="AT302" s="285"/>
    </row>
    <row r="303" spans="1:46">
      <c r="A303" s="285"/>
      <c r="B303" s="285"/>
      <c r="C303" s="285"/>
      <c r="D303" s="285"/>
      <c r="E303" s="285"/>
      <c r="F303" s="285"/>
      <c r="G303" s="285"/>
      <c r="H303" s="285"/>
      <c r="I303" s="285"/>
      <c r="J303" s="285"/>
      <c r="K303" s="285"/>
      <c r="L303" s="285"/>
      <c r="M303" s="285"/>
      <c r="N303" s="285"/>
      <c r="O303" s="285"/>
      <c r="P303" s="285"/>
      <c r="Q303" s="285"/>
      <c r="R303" s="285"/>
      <c r="S303" s="285"/>
      <c r="T303" s="285"/>
      <c r="U303" s="285"/>
      <c r="V303" s="285"/>
      <c r="W303" s="285"/>
      <c r="X303" s="285"/>
      <c r="Y303" s="285"/>
      <c r="Z303" s="285"/>
      <c r="AA303" s="285"/>
      <c r="AB303" s="285"/>
      <c r="AC303" s="285"/>
      <c r="AD303" s="285"/>
      <c r="AE303" s="285"/>
      <c r="AF303" s="285"/>
      <c r="AG303" s="285"/>
      <c r="AH303" s="285"/>
      <c r="AI303" s="285"/>
      <c r="AJ303" s="285"/>
      <c r="AK303" s="285"/>
      <c r="AL303" s="285"/>
      <c r="AM303" s="285"/>
      <c r="AN303" s="285"/>
      <c r="AO303" s="285"/>
      <c r="AP303" s="285"/>
      <c r="AQ303" s="285"/>
      <c r="AR303" s="285"/>
      <c r="AS303" s="285"/>
      <c r="AT303" s="285"/>
    </row>
    <row r="304" spans="1:46">
      <c r="A304" s="285"/>
      <c r="B304" s="285"/>
      <c r="C304" s="285"/>
      <c r="D304" s="285"/>
      <c r="E304" s="285"/>
      <c r="F304" s="285"/>
      <c r="G304" s="285"/>
      <c r="H304" s="285"/>
      <c r="I304" s="285"/>
      <c r="J304" s="285"/>
      <c r="K304" s="285"/>
      <c r="L304" s="285"/>
      <c r="M304" s="285"/>
      <c r="N304" s="285"/>
      <c r="O304" s="285"/>
      <c r="P304" s="285"/>
      <c r="Q304" s="285"/>
      <c r="R304" s="285"/>
      <c r="S304" s="285"/>
      <c r="T304" s="285"/>
      <c r="U304" s="285"/>
      <c r="V304" s="285"/>
      <c r="W304" s="285"/>
      <c r="X304" s="285"/>
      <c r="Y304" s="285"/>
      <c r="Z304" s="285"/>
      <c r="AA304" s="285"/>
      <c r="AB304" s="285"/>
      <c r="AC304" s="285"/>
      <c r="AD304" s="285"/>
      <c r="AE304" s="285"/>
      <c r="AF304" s="285"/>
      <c r="AG304" s="285"/>
      <c r="AH304" s="285"/>
      <c r="AI304" s="285"/>
      <c r="AJ304" s="285"/>
      <c r="AK304" s="285"/>
      <c r="AL304" s="285"/>
      <c r="AM304" s="285"/>
      <c r="AN304" s="285"/>
      <c r="AO304" s="285"/>
      <c r="AP304" s="285"/>
      <c r="AQ304" s="285"/>
      <c r="AR304" s="285"/>
      <c r="AS304" s="285"/>
      <c r="AT304" s="285"/>
    </row>
    <row r="305" spans="1:46">
      <c r="A305" s="285"/>
      <c r="B305" s="285"/>
      <c r="C305" s="285"/>
      <c r="D305" s="285"/>
      <c r="E305" s="285"/>
      <c r="F305" s="285"/>
      <c r="G305" s="285"/>
      <c r="H305" s="285"/>
      <c r="I305" s="285"/>
      <c r="J305" s="285"/>
      <c r="K305" s="285"/>
      <c r="L305" s="285"/>
      <c r="M305" s="285"/>
      <c r="N305" s="285"/>
      <c r="O305" s="285"/>
      <c r="P305" s="285"/>
      <c r="Q305" s="285"/>
      <c r="R305" s="285"/>
      <c r="S305" s="285"/>
      <c r="T305" s="285"/>
      <c r="U305" s="285"/>
      <c r="V305" s="285"/>
      <c r="W305" s="285"/>
      <c r="X305" s="285"/>
      <c r="Y305" s="285"/>
      <c r="Z305" s="285"/>
      <c r="AA305" s="285"/>
      <c r="AB305" s="285"/>
      <c r="AC305" s="285"/>
      <c r="AD305" s="285"/>
      <c r="AE305" s="285"/>
      <c r="AF305" s="285"/>
      <c r="AG305" s="285"/>
      <c r="AH305" s="285"/>
      <c r="AI305" s="285"/>
      <c r="AJ305" s="285"/>
      <c r="AK305" s="285"/>
      <c r="AL305" s="285"/>
      <c r="AM305" s="285"/>
      <c r="AN305" s="285"/>
      <c r="AO305" s="285"/>
      <c r="AP305" s="285"/>
      <c r="AQ305" s="285"/>
      <c r="AR305" s="285"/>
      <c r="AS305" s="285"/>
      <c r="AT305" s="285"/>
    </row>
    <row r="306" spans="1:46">
      <c r="A306" s="285"/>
      <c r="B306" s="285"/>
      <c r="C306" s="285"/>
      <c r="D306" s="285"/>
      <c r="E306" s="285"/>
      <c r="F306" s="285"/>
      <c r="G306" s="285"/>
      <c r="H306" s="285"/>
      <c r="I306" s="285"/>
      <c r="J306" s="285"/>
      <c r="K306" s="285"/>
      <c r="L306" s="285"/>
      <c r="M306" s="285"/>
      <c r="N306" s="285"/>
      <c r="O306" s="285"/>
      <c r="P306" s="285"/>
      <c r="Q306" s="285"/>
      <c r="R306" s="285"/>
      <c r="S306" s="285"/>
      <c r="T306" s="285"/>
      <c r="U306" s="285"/>
      <c r="V306" s="285"/>
      <c r="W306" s="285"/>
      <c r="X306" s="285"/>
      <c r="Y306" s="285"/>
      <c r="Z306" s="285"/>
      <c r="AA306" s="285"/>
      <c r="AB306" s="285"/>
      <c r="AC306" s="285"/>
      <c r="AD306" s="285"/>
      <c r="AE306" s="285"/>
      <c r="AF306" s="285"/>
      <c r="AG306" s="285"/>
      <c r="AH306" s="285"/>
      <c r="AI306" s="285"/>
      <c r="AJ306" s="285"/>
      <c r="AK306" s="285"/>
      <c r="AL306" s="285"/>
      <c r="AM306" s="285"/>
      <c r="AN306" s="285"/>
      <c r="AO306" s="285"/>
      <c r="AP306" s="285"/>
      <c r="AQ306" s="285"/>
      <c r="AR306" s="285"/>
      <c r="AS306" s="285"/>
      <c r="AT306" s="285"/>
    </row>
    <row r="307" spans="1:46">
      <c r="A307" s="285"/>
      <c r="B307" s="285"/>
      <c r="C307" s="285"/>
      <c r="D307" s="285"/>
      <c r="E307" s="285"/>
      <c r="F307" s="285"/>
      <c r="G307" s="285"/>
      <c r="H307" s="285"/>
      <c r="I307" s="285"/>
      <c r="J307" s="285"/>
      <c r="K307" s="285"/>
      <c r="L307" s="285"/>
      <c r="M307" s="285"/>
      <c r="N307" s="285"/>
      <c r="O307" s="285"/>
      <c r="P307" s="285"/>
      <c r="Q307" s="285"/>
      <c r="R307" s="285"/>
      <c r="S307" s="285"/>
      <c r="T307" s="285"/>
      <c r="U307" s="285"/>
      <c r="V307" s="285"/>
      <c r="W307" s="285"/>
      <c r="X307" s="285"/>
      <c r="Y307" s="285"/>
      <c r="Z307" s="285"/>
      <c r="AA307" s="285"/>
      <c r="AB307" s="285"/>
      <c r="AC307" s="285"/>
      <c r="AD307" s="285"/>
      <c r="AE307" s="285"/>
      <c r="AF307" s="285"/>
      <c r="AG307" s="285"/>
      <c r="AH307" s="285"/>
      <c r="AI307" s="285"/>
      <c r="AJ307" s="285"/>
      <c r="AK307" s="285"/>
      <c r="AL307" s="285"/>
      <c r="AM307" s="285"/>
      <c r="AN307" s="285"/>
      <c r="AO307" s="285"/>
      <c r="AP307" s="285"/>
      <c r="AQ307" s="285"/>
      <c r="AR307" s="285"/>
      <c r="AS307" s="285"/>
      <c r="AT307" s="285"/>
    </row>
    <row r="308" spans="1:46">
      <c r="A308" s="285"/>
      <c r="B308" s="285"/>
      <c r="C308" s="285"/>
      <c r="D308" s="285"/>
      <c r="E308" s="285"/>
      <c r="F308" s="285"/>
      <c r="G308" s="285"/>
      <c r="H308" s="285"/>
      <c r="I308" s="285"/>
      <c r="J308" s="285"/>
      <c r="K308" s="285"/>
      <c r="L308" s="285"/>
      <c r="M308" s="285"/>
      <c r="N308" s="285"/>
      <c r="O308" s="285"/>
      <c r="P308" s="285"/>
      <c r="Q308" s="285"/>
      <c r="R308" s="285"/>
      <c r="S308" s="285"/>
      <c r="T308" s="285"/>
      <c r="U308" s="285"/>
      <c r="V308" s="285"/>
      <c r="W308" s="285"/>
      <c r="X308" s="285"/>
      <c r="Y308" s="285"/>
      <c r="Z308" s="285"/>
      <c r="AA308" s="285"/>
      <c r="AB308" s="285"/>
      <c r="AC308" s="285"/>
      <c r="AD308" s="285"/>
      <c r="AE308" s="285"/>
      <c r="AF308" s="285"/>
      <c r="AG308" s="285"/>
      <c r="AH308" s="285"/>
      <c r="AI308" s="285"/>
      <c r="AJ308" s="285"/>
      <c r="AK308" s="285"/>
      <c r="AL308" s="285"/>
      <c r="AM308" s="285"/>
      <c r="AN308" s="285"/>
      <c r="AO308" s="285"/>
      <c r="AP308" s="285"/>
      <c r="AQ308" s="285"/>
      <c r="AR308" s="285"/>
      <c r="AS308" s="285"/>
      <c r="AT308" s="285"/>
    </row>
    <row r="309" spans="1:46">
      <c r="A309" s="285"/>
      <c r="B309" s="285"/>
      <c r="C309" s="285"/>
      <c r="D309" s="285"/>
      <c r="E309" s="285"/>
      <c r="F309" s="285"/>
      <c r="G309" s="285"/>
      <c r="H309" s="285"/>
      <c r="I309" s="285"/>
      <c r="J309" s="285"/>
      <c r="K309" s="285"/>
      <c r="L309" s="285"/>
      <c r="M309" s="285"/>
      <c r="N309" s="285"/>
      <c r="O309" s="285"/>
      <c r="P309" s="285"/>
      <c r="Q309" s="285"/>
      <c r="R309" s="285"/>
      <c r="S309" s="285"/>
      <c r="T309" s="285"/>
      <c r="U309" s="285"/>
      <c r="V309" s="285"/>
      <c r="W309" s="285"/>
      <c r="X309" s="285"/>
      <c r="Y309" s="285"/>
      <c r="Z309" s="285"/>
      <c r="AA309" s="285"/>
      <c r="AB309" s="285"/>
      <c r="AC309" s="285"/>
      <c r="AD309" s="285"/>
      <c r="AE309" s="285"/>
      <c r="AF309" s="285"/>
      <c r="AG309" s="285"/>
      <c r="AH309" s="285"/>
      <c r="AI309" s="285"/>
      <c r="AJ309" s="285"/>
      <c r="AK309" s="285"/>
      <c r="AL309" s="285"/>
      <c r="AM309" s="285"/>
      <c r="AN309" s="285"/>
      <c r="AO309" s="285"/>
      <c r="AP309" s="285"/>
      <c r="AQ309" s="285"/>
      <c r="AR309" s="285"/>
      <c r="AS309" s="285"/>
      <c r="AT309" s="285"/>
    </row>
    <row r="310" spans="1:46">
      <c r="A310" s="285"/>
      <c r="B310" s="285"/>
      <c r="C310" s="285"/>
      <c r="D310" s="285"/>
      <c r="E310" s="285"/>
      <c r="F310" s="285"/>
      <c r="G310" s="285"/>
      <c r="H310" s="285"/>
      <c r="I310" s="285"/>
      <c r="J310" s="285"/>
      <c r="K310" s="285"/>
      <c r="L310" s="285"/>
      <c r="M310" s="285"/>
      <c r="N310" s="285"/>
      <c r="O310" s="285"/>
      <c r="P310" s="285"/>
      <c r="Q310" s="285"/>
      <c r="R310" s="285"/>
      <c r="S310" s="285"/>
      <c r="T310" s="285"/>
      <c r="U310" s="285"/>
      <c r="V310" s="285"/>
      <c r="W310" s="285"/>
      <c r="X310" s="285"/>
      <c r="Y310" s="285"/>
      <c r="Z310" s="285"/>
      <c r="AA310" s="285"/>
      <c r="AB310" s="285"/>
      <c r="AC310" s="285"/>
      <c r="AD310" s="285"/>
      <c r="AE310" s="285"/>
      <c r="AF310" s="285"/>
      <c r="AG310" s="285"/>
      <c r="AH310" s="285"/>
      <c r="AI310" s="285"/>
      <c r="AJ310" s="285"/>
      <c r="AK310" s="285"/>
      <c r="AL310" s="285"/>
      <c r="AM310" s="285"/>
      <c r="AN310" s="285"/>
      <c r="AO310" s="285"/>
      <c r="AP310" s="285"/>
      <c r="AQ310" s="285"/>
      <c r="AR310" s="285"/>
      <c r="AS310" s="285"/>
      <c r="AT310" s="285"/>
    </row>
    <row r="311" spans="1:46">
      <c r="A311" s="285"/>
      <c r="B311" s="285"/>
      <c r="C311" s="285"/>
      <c r="D311" s="285"/>
      <c r="E311" s="285"/>
      <c r="F311" s="285"/>
      <c r="G311" s="285"/>
      <c r="H311" s="285"/>
      <c r="I311" s="285"/>
      <c r="J311" s="285"/>
      <c r="K311" s="285"/>
      <c r="L311" s="285"/>
      <c r="M311" s="285"/>
      <c r="N311" s="285"/>
      <c r="O311" s="285"/>
      <c r="P311" s="285"/>
      <c r="Q311" s="285"/>
      <c r="R311" s="285"/>
      <c r="S311" s="285"/>
      <c r="T311" s="285"/>
      <c r="U311" s="285"/>
      <c r="V311" s="285"/>
      <c r="W311" s="285"/>
      <c r="X311" s="285"/>
      <c r="Y311" s="285"/>
      <c r="Z311" s="285"/>
      <c r="AA311" s="285"/>
      <c r="AB311" s="285"/>
      <c r="AC311" s="285"/>
      <c r="AD311" s="285"/>
      <c r="AE311" s="285"/>
      <c r="AF311" s="285"/>
      <c r="AG311" s="285"/>
      <c r="AH311" s="285"/>
      <c r="AI311" s="285"/>
      <c r="AJ311" s="285"/>
      <c r="AK311" s="285"/>
      <c r="AL311" s="285"/>
      <c r="AM311" s="285"/>
      <c r="AN311" s="285"/>
      <c r="AO311" s="285"/>
      <c r="AP311" s="285"/>
      <c r="AQ311" s="285"/>
      <c r="AR311" s="285"/>
      <c r="AS311" s="285"/>
      <c r="AT311" s="285"/>
    </row>
    <row r="312" spans="1:46">
      <c r="A312" s="285"/>
      <c r="B312" s="285"/>
      <c r="C312" s="285"/>
      <c r="D312" s="285"/>
      <c r="E312" s="285"/>
      <c r="F312" s="285"/>
      <c r="G312" s="285"/>
      <c r="H312" s="285"/>
      <c r="I312" s="285"/>
      <c r="J312" s="285"/>
      <c r="K312" s="285"/>
      <c r="L312" s="285"/>
      <c r="M312" s="285"/>
      <c r="N312" s="285"/>
      <c r="O312" s="285"/>
      <c r="P312" s="285"/>
      <c r="Q312" s="285"/>
      <c r="R312" s="285"/>
      <c r="S312" s="285"/>
      <c r="T312" s="285"/>
      <c r="U312" s="285"/>
      <c r="V312" s="285"/>
      <c r="W312" s="285"/>
      <c r="X312" s="285"/>
      <c r="Y312" s="285"/>
      <c r="Z312" s="285"/>
      <c r="AA312" s="285"/>
      <c r="AB312" s="285"/>
      <c r="AC312" s="285"/>
      <c r="AD312" s="285"/>
      <c r="AE312" s="285"/>
      <c r="AF312" s="285"/>
      <c r="AG312" s="285"/>
      <c r="AH312" s="285"/>
      <c r="AI312" s="285"/>
      <c r="AJ312" s="285"/>
      <c r="AK312" s="285"/>
      <c r="AL312" s="285"/>
      <c r="AM312" s="285"/>
      <c r="AN312" s="285"/>
      <c r="AO312" s="285"/>
      <c r="AP312" s="285"/>
      <c r="AQ312" s="285"/>
      <c r="AR312" s="285"/>
      <c r="AS312" s="285"/>
      <c r="AT312" s="285"/>
    </row>
    <row r="313" spans="1:46">
      <c r="A313" s="285"/>
      <c r="B313" s="285"/>
      <c r="C313" s="285"/>
      <c r="D313" s="285"/>
      <c r="E313" s="285"/>
      <c r="F313" s="285"/>
      <c r="G313" s="285"/>
      <c r="H313" s="285"/>
      <c r="I313" s="285"/>
      <c r="J313" s="285"/>
      <c r="K313" s="285"/>
      <c r="L313" s="285"/>
      <c r="M313" s="285"/>
      <c r="N313" s="285"/>
      <c r="O313" s="285"/>
      <c r="P313" s="285"/>
      <c r="Q313" s="285"/>
      <c r="R313" s="285"/>
      <c r="S313" s="285"/>
      <c r="T313" s="285"/>
      <c r="U313" s="285"/>
      <c r="V313" s="285"/>
      <c r="W313" s="285"/>
      <c r="X313" s="285"/>
      <c r="Y313" s="285"/>
      <c r="Z313" s="285"/>
      <c r="AA313" s="285"/>
      <c r="AB313" s="285"/>
      <c r="AC313" s="285"/>
      <c r="AD313" s="285"/>
      <c r="AE313" s="285"/>
      <c r="AF313" s="285"/>
      <c r="AG313" s="285"/>
      <c r="AH313" s="285"/>
      <c r="AI313" s="285"/>
      <c r="AJ313" s="285"/>
      <c r="AK313" s="285"/>
      <c r="AL313" s="285"/>
      <c r="AM313" s="285"/>
      <c r="AN313" s="285"/>
      <c r="AO313" s="285"/>
      <c r="AP313" s="285"/>
      <c r="AQ313" s="285"/>
      <c r="AR313" s="285"/>
      <c r="AS313" s="285"/>
      <c r="AT313" s="285"/>
    </row>
    <row r="314" spans="1:46">
      <c r="A314" s="285"/>
      <c r="B314" s="285"/>
      <c r="C314" s="285"/>
      <c r="D314" s="285"/>
      <c r="E314" s="285"/>
      <c r="F314" s="285"/>
      <c r="G314" s="285"/>
      <c r="H314" s="285"/>
      <c r="I314" s="285"/>
      <c r="J314" s="285"/>
      <c r="K314" s="285"/>
      <c r="L314" s="285"/>
      <c r="M314" s="285"/>
      <c r="N314" s="285"/>
      <c r="O314" s="285"/>
      <c r="P314" s="285"/>
      <c r="Q314" s="285"/>
      <c r="R314" s="285"/>
      <c r="S314" s="285"/>
      <c r="T314" s="285"/>
      <c r="U314" s="285"/>
      <c r="V314" s="285"/>
      <c r="W314" s="285"/>
      <c r="X314" s="285"/>
      <c r="Y314" s="285"/>
      <c r="Z314" s="285"/>
      <c r="AA314" s="285"/>
      <c r="AB314" s="285"/>
      <c r="AC314" s="285"/>
      <c r="AD314" s="285"/>
      <c r="AE314" s="285"/>
      <c r="AF314" s="285"/>
      <c r="AG314" s="285"/>
      <c r="AH314" s="285"/>
      <c r="AI314" s="285"/>
      <c r="AJ314" s="285"/>
      <c r="AK314" s="285"/>
      <c r="AL314" s="285"/>
      <c r="AM314" s="285"/>
      <c r="AN314" s="285"/>
      <c r="AO314" s="285"/>
      <c r="AP314" s="285"/>
      <c r="AQ314" s="285"/>
      <c r="AR314" s="285"/>
      <c r="AS314" s="285"/>
      <c r="AT314" s="285"/>
    </row>
    <row r="315" spans="1:46">
      <c r="A315" s="285"/>
      <c r="B315" s="285"/>
      <c r="C315" s="285"/>
      <c r="D315" s="285"/>
      <c r="E315" s="285"/>
      <c r="F315" s="285"/>
      <c r="G315" s="285"/>
      <c r="H315" s="285"/>
      <c r="I315" s="285"/>
      <c r="J315" s="285"/>
      <c r="K315" s="285"/>
      <c r="L315" s="285"/>
      <c r="M315" s="285"/>
      <c r="N315" s="285"/>
      <c r="O315" s="285"/>
      <c r="P315" s="285"/>
      <c r="Q315" s="285"/>
      <c r="R315" s="285"/>
      <c r="S315" s="285"/>
      <c r="T315" s="285"/>
      <c r="U315" s="285"/>
      <c r="V315" s="285"/>
      <c r="W315" s="285"/>
      <c r="X315" s="285"/>
      <c r="Y315" s="285"/>
      <c r="Z315" s="285"/>
      <c r="AA315" s="285"/>
      <c r="AB315" s="285"/>
      <c r="AC315" s="285"/>
      <c r="AD315" s="285"/>
      <c r="AE315" s="285"/>
      <c r="AF315" s="285"/>
      <c r="AG315" s="285"/>
      <c r="AH315" s="285"/>
      <c r="AI315" s="285"/>
      <c r="AJ315" s="285"/>
      <c r="AK315" s="285"/>
      <c r="AL315" s="285"/>
      <c r="AM315" s="285"/>
      <c r="AN315" s="285"/>
      <c r="AO315" s="285"/>
      <c r="AP315" s="285"/>
      <c r="AQ315" s="285"/>
      <c r="AR315" s="285"/>
      <c r="AS315" s="285"/>
      <c r="AT315" s="285"/>
    </row>
    <row r="316" spans="1:46">
      <c r="A316" s="285"/>
      <c r="B316" s="285"/>
      <c r="C316" s="285"/>
      <c r="D316" s="285"/>
      <c r="E316" s="285"/>
      <c r="F316" s="285"/>
      <c r="G316" s="285"/>
      <c r="H316" s="285"/>
      <c r="I316" s="285"/>
      <c r="J316" s="285"/>
      <c r="K316" s="285"/>
      <c r="L316" s="285"/>
      <c r="M316" s="285"/>
      <c r="N316" s="285"/>
      <c r="O316" s="285"/>
      <c r="P316" s="285"/>
      <c r="Q316" s="285"/>
      <c r="R316" s="285"/>
      <c r="S316" s="285"/>
      <c r="T316" s="285"/>
      <c r="U316" s="285"/>
      <c r="V316" s="285"/>
      <c r="W316" s="285"/>
      <c r="X316" s="285"/>
      <c r="Y316" s="285"/>
      <c r="Z316" s="285"/>
      <c r="AA316" s="285"/>
      <c r="AB316" s="285"/>
      <c r="AC316" s="285"/>
      <c r="AD316" s="285"/>
      <c r="AE316" s="285"/>
      <c r="AF316" s="285"/>
      <c r="AG316" s="285"/>
      <c r="AH316" s="285"/>
      <c r="AI316" s="285"/>
      <c r="AJ316" s="285"/>
      <c r="AK316" s="285"/>
      <c r="AL316" s="285"/>
      <c r="AM316" s="285"/>
      <c r="AN316" s="285"/>
      <c r="AO316" s="285"/>
      <c r="AP316" s="285"/>
      <c r="AQ316" s="285"/>
      <c r="AR316" s="285"/>
      <c r="AS316" s="285"/>
      <c r="AT316" s="285"/>
    </row>
    <row r="317" spans="1:46">
      <c r="A317" s="285"/>
      <c r="B317" s="285"/>
      <c r="C317" s="285"/>
      <c r="D317" s="285"/>
      <c r="E317" s="285"/>
      <c r="F317" s="285"/>
      <c r="G317" s="285"/>
      <c r="H317" s="285"/>
      <c r="I317" s="285"/>
      <c r="J317" s="285"/>
      <c r="K317" s="285"/>
      <c r="L317" s="285"/>
      <c r="M317" s="285"/>
      <c r="N317" s="285"/>
      <c r="O317" s="285"/>
      <c r="P317" s="285"/>
      <c r="Q317" s="285"/>
      <c r="R317" s="285"/>
      <c r="S317" s="285"/>
      <c r="T317" s="285"/>
      <c r="U317" s="285"/>
      <c r="V317" s="285"/>
      <c r="W317" s="285"/>
      <c r="X317" s="285"/>
      <c r="Y317" s="285"/>
      <c r="Z317" s="285"/>
      <c r="AA317" s="285"/>
      <c r="AB317" s="285"/>
      <c r="AC317" s="285"/>
      <c r="AD317" s="285"/>
      <c r="AE317" s="285"/>
      <c r="AF317" s="285"/>
      <c r="AG317" s="285"/>
      <c r="AH317" s="285"/>
      <c r="AI317" s="285"/>
      <c r="AJ317" s="285"/>
      <c r="AK317" s="285"/>
      <c r="AL317" s="285"/>
      <c r="AM317" s="285"/>
      <c r="AN317" s="285"/>
      <c r="AO317" s="285"/>
      <c r="AP317" s="285"/>
      <c r="AQ317" s="285"/>
      <c r="AR317" s="285"/>
      <c r="AS317" s="285"/>
      <c r="AT317" s="285"/>
    </row>
    <row r="318" spans="1:46">
      <c r="A318" s="285"/>
      <c r="B318" s="285"/>
      <c r="C318" s="285"/>
      <c r="D318" s="285"/>
      <c r="E318" s="285"/>
      <c r="F318" s="285"/>
      <c r="G318" s="285"/>
      <c r="H318" s="285"/>
      <c r="I318" s="285"/>
      <c r="J318" s="285"/>
      <c r="K318" s="285"/>
      <c r="L318" s="285"/>
      <c r="M318" s="285"/>
      <c r="N318" s="285"/>
      <c r="O318" s="285"/>
      <c r="P318" s="285"/>
      <c r="Q318" s="285"/>
      <c r="R318" s="285"/>
      <c r="S318" s="285"/>
      <c r="T318" s="285"/>
      <c r="U318" s="285"/>
      <c r="V318" s="285"/>
      <c r="W318" s="285"/>
      <c r="X318" s="285"/>
      <c r="Y318" s="285"/>
      <c r="Z318" s="285"/>
      <c r="AA318" s="285"/>
      <c r="AB318" s="285"/>
      <c r="AC318" s="285"/>
      <c r="AD318" s="285"/>
      <c r="AE318" s="285"/>
      <c r="AF318" s="285"/>
      <c r="AG318" s="285"/>
      <c r="AH318" s="285"/>
      <c r="AI318" s="285"/>
      <c r="AJ318" s="285"/>
      <c r="AK318" s="285"/>
      <c r="AL318" s="285"/>
      <c r="AM318" s="285"/>
      <c r="AN318" s="285"/>
      <c r="AO318" s="285"/>
      <c r="AP318" s="285"/>
      <c r="AQ318" s="285"/>
      <c r="AR318" s="285"/>
      <c r="AS318" s="285"/>
      <c r="AT318" s="285"/>
    </row>
    <row r="319" spans="1:46">
      <c r="A319" s="285"/>
      <c r="B319" s="285"/>
      <c r="C319" s="285"/>
      <c r="D319" s="285"/>
      <c r="E319" s="285"/>
      <c r="F319" s="285"/>
      <c r="G319" s="285"/>
      <c r="H319" s="285"/>
      <c r="I319" s="285"/>
      <c r="J319" s="285"/>
      <c r="K319" s="285"/>
      <c r="L319" s="285"/>
      <c r="M319" s="285"/>
      <c r="N319" s="285"/>
      <c r="O319" s="285"/>
      <c r="P319" s="285"/>
      <c r="Q319" s="285"/>
      <c r="R319" s="285"/>
      <c r="S319" s="285"/>
      <c r="T319" s="285"/>
      <c r="U319" s="285"/>
      <c r="V319" s="285"/>
      <c r="W319" s="285"/>
      <c r="X319" s="285"/>
      <c r="Y319" s="285"/>
      <c r="Z319" s="285"/>
      <c r="AA319" s="285"/>
      <c r="AB319" s="285"/>
      <c r="AC319" s="285"/>
      <c r="AD319" s="285"/>
      <c r="AE319" s="285"/>
      <c r="AF319" s="285"/>
      <c r="AG319" s="285"/>
      <c r="AH319" s="285"/>
      <c r="AI319" s="285"/>
      <c r="AJ319" s="285"/>
      <c r="AK319" s="285"/>
      <c r="AL319" s="285"/>
      <c r="AM319" s="285"/>
      <c r="AN319" s="285"/>
      <c r="AO319" s="285"/>
      <c r="AP319" s="285"/>
      <c r="AQ319" s="285"/>
      <c r="AR319" s="285"/>
      <c r="AS319" s="285"/>
      <c r="AT319" s="285"/>
    </row>
    <row r="320" spans="1:46">
      <c r="A320" s="285"/>
      <c r="B320" s="285"/>
      <c r="C320" s="285"/>
      <c r="D320" s="285"/>
      <c r="E320" s="285"/>
      <c r="F320" s="285"/>
      <c r="G320" s="285"/>
      <c r="H320" s="285"/>
      <c r="I320" s="285"/>
      <c r="J320" s="285"/>
      <c r="K320" s="285"/>
      <c r="L320" s="285"/>
      <c r="M320" s="285"/>
      <c r="N320" s="285"/>
      <c r="O320" s="285"/>
      <c r="P320" s="285"/>
      <c r="Q320" s="285"/>
      <c r="R320" s="285"/>
      <c r="S320" s="285"/>
      <c r="T320" s="285"/>
      <c r="U320" s="285"/>
      <c r="V320" s="285"/>
      <c r="W320" s="285"/>
      <c r="X320" s="285"/>
      <c r="Y320" s="285"/>
      <c r="Z320" s="285"/>
      <c r="AA320" s="285"/>
      <c r="AB320" s="285"/>
      <c r="AC320" s="285"/>
      <c r="AD320" s="285"/>
      <c r="AE320" s="285"/>
      <c r="AF320" s="285"/>
      <c r="AG320" s="285"/>
      <c r="AH320" s="285"/>
      <c r="AI320" s="285"/>
      <c r="AJ320" s="285"/>
      <c r="AK320" s="285"/>
      <c r="AL320" s="285"/>
      <c r="AM320" s="285"/>
      <c r="AN320" s="285"/>
      <c r="AO320" s="285"/>
      <c r="AP320" s="285"/>
      <c r="AQ320" s="285"/>
      <c r="AR320" s="285"/>
      <c r="AS320" s="285"/>
      <c r="AT320" s="285"/>
    </row>
    <row r="321" spans="1:46">
      <c r="A321" s="285"/>
      <c r="B321" s="285"/>
      <c r="C321" s="285"/>
      <c r="D321" s="285"/>
      <c r="E321" s="285"/>
      <c r="F321" s="285"/>
      <c r="G321" s="285"/>
      <c r="H321" s="285"/>
      <c r="I321" s="285"/>
      <c r="J321" s="285"/>
      <c r="K321" s="285"/>
      <c r="L321" s="285"/>
      <c r="M321" s="285"/>
      <c r="N321" s="285"/>
      <c r="O321" s="285"/>
      <c r="P321" s="285"/>
      <c r="Q321" s="285"/>
      <c r="R321" s="285"/>
      <c r="S321" s="285"/>
      <c r="T321" s="285"/>
      <c r="U321" s="285"/>
      <c r="V321" s="285"/>
      <c r="W321" s="285"/>
      <c r="X321" s="285"/>
      <c r="Y321" s="285"/>
      <c r="Z321" s="285"/>
      <c r="AA321" s="285"/>
      <c r="AB321" s="285"/>
      <c r="AC321" s="285"/>
      <c r="AD321" s="285"/>
      <c r="AE321" s="285"/>
      <c r="AF321" s="285"/>
      <c r="AG321" s="285"/>
      <c r="AH321" s="285"/>
      <c r="AI321" s="285"/>
      <c r="AJ321" s="285"/>
      <c r="AK321" s="285"/>
      <c r="AL321" s="285"/>
      <c r="AM321" s="285"/>
      <c r="AN321" s="285"/>
      <c r="AO321" s="285"/>
      <c r="AP321" s="285"/>
      <c r="AQ321" s="285"/>
      <c r="AR321" s="285"/>
      <c r="AS321" s="285"/>
      <c r="AT321" s="285"/>
    </row>
    <row r="322" spans="1:46">
      <c r="A322" s="285"/>
      <c r="B322" s="285"/>
      <c r="C322" s="285"/>
      <c r="D322" s="285"/>
      <c r="E322" s="285"/>
      <c r="F322" s="285"/>
      <c r="G322" s="285"/>
      <c r="H322" s="285"/>
      <c r="I322" s="285"/>
      <c r="J322" s="285"/>
      <c r="K322" s="285"/>
      <c r="L322" s="285"/>
      <c r="M322" s="285"/>
      <c r="N322" s="285"/>
      <c r="O322" s="285"/>
      <c r="P322" s="285"/>
      <c r="Q322" s="285"/>
      <c r="R322" s="285"/>
      <c r="S322" s="285"/>
      <c r="T322" s="285"/>
      <c r="U322" s="285"/>
      <c r="V322" s="285"/>
      <c r="W322" s="285"/>
      <c r="X322" s="285"/>
      <c r="Y322" s="285"/>
      <c r="Z322" s="285"/>
      <c r="AA322" s="285"/>
      <c r="AB322" s="285"/>
      <c r="AC322" s="285"/>
      <c r="AD322" s="285"/>
      <c r="AE322" s="285"/>
      <c r="AF322" s="285"/>
      <c r="AG322" s="285"/>
      <c r="AH322" s="285"/>
      <c r="AI322" s="285"/>
      <c r="AJ322" s="285"/>
      <c r="AK322" s="285"/>
      <c r="AL322" s="285"/>
      <c r="AM322" s="285"/>
      <c r="AN322" s="285"/>
      <c r="AO322" s="285"/>
      <c r="AP322" s="285"/>
      <c r="AQ322" s="285"/>
      <c r="AR322" s="285"/>
      <c r="AS322" s="285"/>
      <c r="AT322" s="285"/>
    </row>
    <row r="323" spans="1:46">
      <c r="A323" s="285"/>
      <c r="B323" s="285"/>
      <c r="C323" s="285"/>
      <c r="D323" s="285"/>
      <c r="E323" s="285"/>
      <c r="F323" s="285"/>
      <c r="G323" s="285"/>
      <c r="H323" s="285"/>
      <c r="I323" s="285"/>
      <c r="J323" s="285"/>
      <c r="K323" s="285"/>
      <c r="L323" s="285"/>
      <c r="M323" s="285"/>
      <c r="N323" s="285"/>
      <c r="O323" s="285"/>
      <c r="P323" s="285"/>
      <c r="Q323" s="285"/>
      <c r="R323" s="285"/>
      <c r="S323" s="285"/>
      <c r="T323" s="285"/>
      <c r="U323" s="285"/>
      <c r="V323" s="285"/>
      <c r="W323" s="285"/>
      <c r="X323" s="285"/>
      <c r="Y323" s="285"/>
      <c r="Z323" s="285"/>
      <c r="AA323" s="285"/>
      <c r="AB323" s="285"/>
      <c r="AC323" s="285"/>
      <c r="AD323" s="285"/>
      <c r="AE323" s="285"/>
      <c r="AF323" s="285"/>
      <c r="AG323" s="285"/>
      <c r="AH323" s="285"/>
      <c r="AI323" s="285"/>
      <c r="AJ323" s="285"/>
      <c r="AK323" s="285"/>
      <c r="AL323" s="285"/>
      <c r="AM323" s="285"/>
      <c r="AN323" s="285"/>
      <c r="AO323" s="285"/>
      <c r="AP323" s="285"/>
      <c r="AQ323" s="285"/>
      <c r="AR323" s="285"/>
      <c r="AS323" s="285"/>
      <c r="AT323" s="285"/>
    </row>
    <row r="324" spans="1:46">
      <c r="A324" s="285"/>
      <c r="B324" s="285"/>
      <c r="C324" s="285"/>
      <c r="D324" s="285"/>
      <c r="E324" s="285"/>
      <c r="F324" s="285"/>
      <c r="G324" s="285"/>
      <c r="H324" s="285"/>
      <c r="I324" s="285"/>
      <c r="J324" s="285"/>
      <c r="K324" s="285"/>
      <c r="L324" s="285"/>
      <c r="M324" s="285"/>
      <c r="N324" s="285"/>
      <c r="O324" s="285"/>
      <c r="P324" s="285"/>
      <c r="Q324" s="285"/>
      <c r="R324" s="285"/>
      <c r="S324" s="285"/>
      <c r="T324" s="285"/>
      <c r="U324" s="285"/>
      <c r="V324" s="285"/>
      <c r="W324" s="285"/>
      <c r="X324" s="285"/>
      <c r="Y324" s="285"/>
      <c r="Z324" s="285"/>
      <c r="AA324" s="285"/>
      <c r="AB324" s="285"/>
      <c r="AC324" s="285"/>
      <c r="AD324" s="285"/>
      <c r="AE324" s="285"/>
      <c r="AF324" s="285"/>
      <c r="AG324" s="285"/>
      <c r="AH324" s="285"/>
      <c r="AI324" s="285"/>
      <c r="AJ324" s="285"/>
      <c r="AK324" s="285"/>
      <c r="AL324" s="285"/>
      <c r="AM324" s="285"/>
      <c r="AN324" s="285"/>
      <c r="AO324" s="285"/>
      <c r="AP324" s="285"/>
      <c r="AQ324" s="285"/>
      <c r="AR324" s="285"/>
      <c r="AS324" s="285"/>
      <c r="AT324" s="285"/>
    </row>
    <row r="325" spans="1:46">
      <c r="A325" s="285"/>
      <c r="B325" s="285"/>
      <c r="C325" s="285"/>
      <c r="D325" s="285"/>
      <c r="E325" s="285"/>
      <c r="F325" s="285"/>
      <c r="G325" s="285"/>
      <c r="H325" s="285"/>
      <c r="I325" s="285"/>
      <c r="J325" s="285"/>
      <c r="K325" s="285"/>
      <c r="L325" s="285"/>
      <c r="M325" s="285"/>
      <c r="N325" s="285"/>
      <c r="O325" s="285"/>
      <c r="P325" s="285"/>
      <c r="Q325" s="285"/>
      <c r="R325" s="285"/>
      <c r="S325" s="285"/>
      <c r="T325" s="285"/>
      <c r="U325" s="285"/>
      <c r="V325" s="285"/>
      <c r="W325" s="285"/>
      <c r="X325" s="285"/>
      <c r="Y325" s="285"/>
      <c r="Z325" s="285"/>
      <c r="AA325" s="285"/>
      <c r="AB325" s="285"/>
      <c r="AC325" s="285"/>
      <c r="AD325" s="285"/>
      <c r="AE325" s="285"/>
      <c r="AF325" s="285"/>
      <c r="AG325" s="285"/>
      <c r="AH325" s="285"/>
      <c r="AI325" s="285"/>
      <c r="AJ325" s="285"/>
      <c r="AK325" s="285"/>
      <c r="AL325" s="285"/>
      <c r="AM325" s="285"/>
      <c r="AN325" s="285"/>
      <c r="AO325" s="285"/>
      <c r="AP325" s="285"/>
      <c r="AQ325" s="285"/>
      <c r="AR325" s="285"/>
      <c r="AS325" s="285"/>
      <c r="AT325" s="285"/>
    </row>
    <row r="326" spans="1:46">
      <c r="A326" s="285"/>
      <c r="B326" s="285"/>
      <c r="C326" s="285"/>
      <c r="D326" s="285"/>
      <c r="E326" s="285"/>
      <c r="F326" s="285"/>
      <c r="G326" s="285"/>
      <c r="H326" s="285"/>
      <c r="I326" s="285"/>
      <c r="J326" s="285"/>
      <c r="K326" s="285"/>
      <c r="L326" s="285"/>
      <c r="M326" s="285"/>
      <c r="N326" s="285"/>
      <c r="O326" s="285"/>
      <c r="P326" s="285"/>
      <c r="Q326" s="285"/>
      <c r="R326" s="285"/>
      <c r="S326" s="285"/>
      <c r="T326" s="285"/>
      <c r="U326" s="285"/>
      <c r="V326" s="285"/>
      <c r="W326" s="285"/>
      <c r="X326" s="285"/>
      <c r="Y326" s="285"/>
      <c r="Z326" s="285"/>
      <c r="AA326" s="285"/>
      <c r="AB326" s="285"/>
      <c r="AC326" s="285"/>
      <c r="AD326" s="285"/>
      <c r="AE326" s="285"/>
      <c r="AF326" s="285"/>
      <c r="AG326" s="285"/>
      <c r="AH326" s="285"/>
      <c r="AI326" s="285"/>
      <c r="AJ326" s="285"/>
      <c r="AK326" s="285"/>
      <c r="AL326" s="285"/>
      <c r="AM326" s="285"/>
      <c r="AN326" s="285"/>
      <c r="AO326" s="285"/>
      <c r="AP326" s="285"/>
      <c r="AQ326" s="285"/>
      <c r="AR326" s="285"/>
      <c r="AS326" s="285"/>
      <c r="AT326" s="285"/>
    </row>
    <row r="327" spans="1:46">
      <c r="A327" s="285"/>
      <c r="B327" s="285"/>
      <c r="C327" s="285"/>
      <c r="D327" s="285"/>
      <c r="E327" s="285"/>
      <c r="F327" s="285"/>
      <c r="G327" s="285"/>
      <c r="H327" s="285"/>
      <c r="I327" s="285"/>
      <c r="J327" s="285"/>
      <c r="K327" s="285"/>
      <c r="L327" s="285"/>
      <c r="M327" s="285"/>
      <c r="N327" s="285"/>
      <c r="O327" s="285"/>
      <c r="P327" s="285"/>
      <c r="Q327" s="285"/>
      <c r="R327" s="285"/>
      <c r="S327" s="285"/>
      <c r="T327" s="285"/>
      <c r="U327" s="285"/>
      <c r="V327" s="285"/>
      <c r="W327" s="285"/>
      <c r="X327" s="285"/>
      <c r="Y327" s="285"/>
      <c r="Z327" s="285"/>
      <c r="AA327" s="285"/>
      <c r="AB327" s="285"/>
      <c r="AC327" s="285"/>
      <c r="AD327" s="285"/>
      <c r="AE327" s="285"/>
      <c r="AF327" s="285"/>
      <c r="AG327" s="285"/>
      <c r="AH327" s="285"/>
      <c r="AI327" s="285"/>
      <c r="AJ327" s="285"/>
      <c r="AK327" s="285"/>
      <c r="AL327" s="285"/>
      <c r="AM327" s="285"/>
      <c r="AN327" s="285"/>
      <c r="AO327" s="285"/>
      <c r="AP327" s="285"/>
      <c r="AQ327" s="285"/>
      <c r="AR327" s="285"/>
      <c r="AS327" s="285"/>
      <c r="AT327" s="285"/>
    </row>
    <row r="328" spans="1:46">
      <c r="A328" s="285"/>
      <c r="B328" s="285"/>
      <c r="C328" s="285"/>
      <c r="D328" s="285"/>
      <c r="E328" s="285"/>
      <c r="F328" s="285"/>
      <c r="G328" s="285"/>
      <c r="H328" s="285"/>
      <c r="I328" s="285"/>
      <c r="J328" s="285"/>
      <c r="K328" s="285"/>
      <c r="L328" s="285"/>
      <c r="M328" s="285"/>
      <c r="N328" s="285"/>
      <c r="O328" s="285"/>
      <c r="P328" s="285"/>
      <c r="Q328" s="285"/>
      <c r="R328" s="285"/>
      <c r="S328" s="285"/>
      <c r="T328" s="285"/>
      <c r="U328" s="285"/>
      <c r="V328" s="285"/>
      <c r="W328" s="285"/>
      <c r="X328" s="285"/>
      <c r="Y328" s="285"/>
      <c r="Z328" s="285"/>
      <c r="AA328" s="285"/>
      <c r="AB328" s="285"/>
      <c r="AC328" s="285"/>
      <c r="AD328" s="285"/>
      <c r="AE328" s="285"/>
      <c r="AF328" s="285"/>
      <c r="AG328" s="285"/>
      <c r="AH328" s="285"/>
      <c r="AI328" s="285"/>
      <c r="AJ328" s="285"/>
      <c r="AK328" s="285"/>
      <c r="AL328" s="285"/>
      <c r="AM328" s="285"/>
      <c r="AN328" s="285"/>
      <c r="AO328" s="285"/>
      <c r="AP328" s="285"/>
      <c r="AQ328" s="285"/>
      <c r="AR328" s="285"/>
      <c r="AS328" s="285"/>
      <c r="AT328" s="285"/>
    </row>
    <row r="329" spans="1:46">
      <c r="A329" s="285"/>
      <c r="B329" s="285"/>
      <c r="C329" s="285"/>
      <c r="D329" s="285"/>
      <c r="E329" s="285"/>
      <c r="F329" s="285"/>
      <c r="G329" s="285"/>
      <c r="H329" s="285"/>
      <c r="I329" s="285"/>
      <c r="J329" s="285"/>
      <c r="K329" s="285"/>
      <c r="L329" s="285"/>
      <c r="M329" s="285"/>
      <c r="N329" s="285"/>
      <c r="O329" s="285"/>
      <c r="P329" s="285"/>
      <c r="Q329" s="285"/>
      <c r="R329" s="285"/>
      <c r="S329" s="285"/>
      <c r="T329" s="285"/>
      <c r="U329" s="285"/>
      <c r="V329" s="285"/>
      <c r="W329" s="285"/>
      <c r="X329" s="285"/>
      <c r="Y329" s="285"/>
      <c r="Z329" s="285"/>
      <c r="AA329" s="285"/>
      <c r="AB329" s="285"/>
      <c r="AC329" s="285"/>
      <c r="AD329" s="285"/>
      <c r="AE329" s="285"/>
      <c r="AF329" s="285"/>
      <c r="AG329" s="285"/>
      <c r="AH329" s="285"/>
      <c r="AI329" s="285"/>
      <c r="AJ329" s="285"/>
      <c r="AK329" s="285"/>
      <c r="AL329" s="285"/>
      <c r="AM329" s="285"/>
      <c r="AN329" s="285"/>
      <c r="AO329" s="285"/>
      <c r="AP329" s="285"/>
      <c r="AQ329" s="285"/>
      <c r="AR329" s="285"/>
      <c r="AS329" s="285"/>
      <c r="AT329" s="285"/>
    </row>
    <row r="330" spans="1:46">
      <c r="A330" s="285"/>
      <c r="B330" s="285"/>
      <c r="C330" s="285"/>
      <c r="D330" s="285"/>
      <c r="E330" s="285"/>
      <c r="F330" s="285"/>
      <c r="G330" s="285"/>
      <c r="H330" s="285"/>
      <c r="I330" s="285"/>
      <c r="J330" s="285"/>
      <c r="K330" s="285"/>
      <c r="L330" s="285"/>
      <c r="M330" s="285"/>
      <c r="N330" s="285"/>
      <c r="O330" s="285"/>
      <c r="P330" s="285"/>
      <c r="Q330" s="285"/>
      <c r="R330" s="285"/>
      <c r="S330" s="285"/>
      <c r="T330" s="285"/>
      <c r="U330" s="285"/>
      <c r="V330" s="285"/>
      <c r="W330" s="285"/>
      <c r="X330" s="285"/>
      <c r="Y330" s="285"/>
      <c r="Z330" s="285"/>
      <c r="AA330" s="285"/>
      <c r="AB330" s="285"/>
      <c r="AC330" s="285"/>
      <c r="AD330" s="285"/>
      <c r="AE330" s="285"/>
      <c r="AF330" s="285"/>
      <c r="AG330" s="285"/>
      <c r="AH330" s="285"/>
      <c r="AI330" s="285"/>
      <c r="AJ330" s="285"/>
      <c r="AK330" s="285"/>
      <c r="AL330" s="285"/>
      <c r="AM330" s="285"/>
      <c r="AN330" s="285"/>
      <c r="AO330" s="285"/>
      <c r="AP330" s="285"/>
      <c r="AQ330" s="285"/>
      <c r="AR330" s="285"/>
      <c r="AS330" s="285"/>
      <c r="AT330" s="285"/>
    </row>
    <row r="331" spans="1:46">
      <c r="A331" s="285"/>
      <c r="B331" s="285"/>
      <c r="C331" s="285"/>
      <c r="D331" s="285"/>
      <c r="E331" s="285"/>
      <c r="F331" s="285"/>
      <c r="G331" s="285"/>
      <c r="H331" s="285"/>
      <c r="I331" s="285"/>
      <c r="J331" s="285"/>
      <c r="K331" s="285"/>
      <c r="L331" s="285"/>
      <c r="M331" s="285"/>
      <c r="N331" s="285"/>
      <c r="O331" s="285"/>
      <c r="P331" s="285"/>
      <c r="Q331" s="285"/>
      <c r="R331" s="285"/>
      <c r="S331" s="285"/>
      <c r="T331" s="285"/>
      <c r="U331" s="285"/>
      <c r="V331" s="285"/>
      <c r="W331" s="285"/>
      <c r="X331" s="285"/>
      <c r="Y331" s="285"/>
      <c r="Z331" s="285"/>
      <c r="AA331" s="285"/>
      <c r="AB331" s="285"/>
      <c r="AC331" s="285"/>
      <c r="AD331" s="285"/>
      <c r="AE331" s="285"/>
      <c r="AF331" s="285"/>
      <c r="AG331" s="285"/>
      <c r="AH331" s="285"/>
      <c r="AI331" s="285"/>
      <c r="AJ331" s="285"/>
      <c r="AK331" s="285"/>
      <c r="AL331" s="285"/>
      <c r="AM331" s="285"/>
      <c r="AN331" s="285"/>
      <c r="AO331" s="285"/>
      <c r="AP331" s="285"/>
      <c r="AQ331" s="285"/>
      <c r="AR331" s="285"/>
      <c r="AS331" s="285"/>
      <c r="AT331" s="285"/>
    </row>
    <row r="332" spans="1:46">
      <c r="A332" s="285"/>
      <c r="B332" s="285"/>
      <c r="C332" s="285"/>
      <c r="D332" s="285"/>
      <c r="E332" s="285"/>
      <c r="F332" s="285"/>
      <c r="G332" s="285"/>
      <c r="H332" s="285"/>
      <c r="I332" s="285"/>
      <c r="J332" s="285"/>
      <c r="K332" s="285"/>
      <c r="L332" s="285"/>
      <c r="M332" s="285"/>
      <c r="N332" s="285"/>
      <c r="O332" s="285"/>
      <c r="P332" s="285"/>
      <c r="Q332" s="285"/>
      <c r="R332" s="285"/>
      <c r="S332" s="285"/>
      <c r="T332" s="285"/>
      <c r="U332" s="285"/>
      <c r="V332" s="285"/>
      <c r="W332" s="285"/>
      <c r="X332" s="285"/>
      <c r="Y332" s="285"/>
      <c r="Z332" s="285"/>
      <c r="AA332" s="285"/>
      <c r="AB332" s="285"/>
      <c r="AC332" s="285"/>
      <c r="AD332" s="285"/>
      <c r="AE332" s="285"/>
      <c r="AF332" s="285"/>
      <c r="AG332" s="285"/>
      <c r="AH332" s="285"/>
      <c r="AI332" s="285"/>
      <c r="AJ332" s="285"/>
      <c r="AK332" s="285"/>
      <c r="AL332" s="285"/>
      <c r="AM332" s="285"/>
      <c r="AN332" s="285"/>
      <c r="AO332" s="285"/>
      <c r="AP332" s="285"/>
      <c r="AQ332" s="285"/>
      <c r="AR332" s="285"/>
      <c r="AS332" s="285"/>
      <c r="AT332" s="285"/>
    </row>
    <row r="333" spans="1:46">
      <c r="A333" s="285"/>
      <c r="B333" s="285"/>
      <c r="C333" s="285"/>
      <c r="D333" s="285"/>
      <c r="E333" s="285"/>
      <c r="F333" s="285"/>
      <c r="G333" s="285"/>
      <c r="H333" s="285"/>
      <c r="I333" s="285"/>
      <c r="J333" s="285"/>
      <c r="K333" s="285"/>
      <c r="L333" s="285"/>
      <c r="M333" s="285"/>
      <c r="N333" s="285"/>
      <c r="O333" s="285"/>
      <c r="P333" s="285"/>
      <c r="Q333" s="285"/>
      <c r="R333" s="285"/>
      <c r="S333" s="285"/>
      <c r="T333" s="285"/>
      <c r="U333" s="285"/>
      <c r="V333" s="285"/>
      <c r="W333" s="285"/>
      <c r="X333" s="285"/>
      <c r="Y333" s="285"/>
      <c r="Z333" s="285"/>
      <c r="AA333" s="285"/>
      <c r="AB333" s="285"/>
      <c r="AC333" s="285"/>
      <c r="AD333" s="285"/>
      <c r="AE333" s="285"/>
      <c r="AF333" s="285"/>
      <c r="AG333" s="285"/>
      <c r="AH333" s="285"/>
      <c r="AI333" s="285"/>
      <c r="AJ333" s="285"/>
      <c r="AK333" s="285"/>
      <c r="AL333" s="285"/>
      <c r="AM333" s="285"/>
      <c r="AN333" s="285"/>
      <c r="AO333" s="285"/>
      <c r="AP333" s="285"/>
      <c r="AQ333" s="285"/>
      <c r="AR333" s="285"/>
      <c r="AS333" s="285"/>
      <c r="AT333" s="285"/>
    </row>
    <row r="334" spans="1:46">
      <c r="A334" s="285"/>
      <c r="B334" s="285"/>
      <c r="C334" s="285"/>
      <c r="D334" s="285"/>
      <c r="E334" s="285"/>
      <c r="F334" s="285"/>
      <c r="G334" s="285"/>
      <c r="H334" s="285"/>
      <c r="I334" s="285"/>
      <c r="J334" s="285"/>
      <c r="K334" s="285"/>
      <c r="L334" s="285"/>
      <c r="M334" s="285"/>
      <c r="N334" s="285"/>
      <c r="O334" s="285"/>
      <c r="P334" s="285"/>
      <c r="Q334" s="285"/>
      <c r="R334" s="285"/>
      <c r="S334" s="285"/>
      <c r="T334" s="285"/>
      <c r="U334" s="285"/>
      <c r="V334" s="285"/>
      <c r="W334" s="285"/>
      <c r="X334" s="285"/>
      <c r="Y334" s="285"/>
      <c r="Z334" s="285"/>
      <c r="AA334" s="285"/>
      <c r="AB334" s="285"/>
      <c r="AC334" s="285"/>
      <c r="AD334" s="285"/>
      <c r="AE334" s="285"/>
      <c r="AF334" s="285"/>
      <c r="AG334" s="285"/>
      <c r="AH334" s="285"/>
      <c r="AI334" s="285"/>
      <c r="AJ334" s="285"/>
      <c r="AK334" s="285"/>
      <c r="AL334" s="285"/>
      <c r="AM334" s="285"/>
      <c r="AN334" s="285"/>
      <c r="AO334" s="285"/>
      <c r="AP334" s="285"/>
      <c r="AQ334" s="285"/>
      <c r="AR334" s="285"/>
      <c r="AS334" s="285"/>
      <c r="AT334" s="285"/>
    </row>
    <row r="335" spans="1:46">
      <c r="A335" s="285"/>
      <c r="B335" s="285"/>
      <c r="C335" s="285"/>
      <c r="D335" s="285"/>
      <c r="E335" s="285"/>
      <c r="F335" s="285"/>
      <c r="G335" s="285"/>
      <c r="H335" s="285"/>
      <c r="I335" s="285"/>
      <c r="J335" s="285"/>
      <c r="K335" s="285"/>
      <c r="L335" s="285"/>
      <c r="M335" s="285"/>
      <c r="N335" s="285"/>
      <c r="O335" s="285"/>
      <c r="P335" s="285"/>
      <c r="Q335" s="285"/>
      <c r="R335" s="285"/>
      <c r="S335" s="285"/>
      <c r="T335" s="285"/>
      <c r="U335" s="285"/>
      <c r="V335" s="285"/>
      <c r="W335" s="285"/>
      <c r="X335" s="285"/>
      <c r="Y335" s="285"/>
      <c r="Z335" s="285"/>
      <c r="AA335" s="285"/>
      <c r="AB335" s="285"/>
      <c r="AC335" s="285"/>
      <c r="AD335" s="285"/>
      <c r="AE335" s="285"/>
      <c r="AF335" s="285"/>
      <c r="AG335" s="285"/>
      <c r="AH335" s="285"/>
      <c r="AI335" s="285"/>
      <c r="AJ335" s="285"/>
      <c r="AK335" s="285"/>
      <c r="AL335" s="285"/>
      <c r="AM335" s="285"/>
      <c r="AN335" s="285"/>
      <c r="AO335" s="285"/>
      <c r="AP335" s="285"/>
      <c r="AQ335" s="285"/>
      <c r="AR335" s="285"/>
      <c r="AS335" s="285"/>
      <c r="AT335" s="285"/>
    </row>
    <row r="336" spans="1:46">
      <c r="A336" s="285"/>
      <c r="B336" s="285"/>
      <c r="C336" s="285"/>
      <c r="D336" s="285"/>
      <c r="E336" s="285"/>
      <c r="F336" s="285"/>
      <c r="G336" s="285"/>
      <c r="H336" s="285"/>
      <c r="I336" s="285"/>
      <c r="J336" s="285"/>
      <c r="K336" s="285"/>
      <c r="L336" s="285"/>
      <c r="M336" s="285"/>
      <c r="N336" s="285"/>
      <c r="O336" s="285"/>
      <c r="P336" s="285"/>
      <c r="Q336" s="285"/>
      <c r="R336" s="285"/>
      <c r="S336" s="285"/>
      <c r="T336" s="285"/>
      <c r="U336" s="285"/>
      <c r="V336" s="285"/>
      <c r="W336" s="285"/>
      <c r="X336" s="285"/>
      <c r="Y336" s="285"/>
      <c r="Z336" s="285"/>
      <c r="AA336" s="285"/>
      <c r="AB336" s="285"/>
      <c r="AC336" s="285"/>
      <c r="AD336" s="285"/>
      <c r="AE336" s="285"/>
      <c r="AF336" s="285"/>
      <c r="AG336" s="285"/>
      <c r="AH336" s="285"/>
      <c r="AI336" s="285"/>
      <c r="AJ336" s="285"/>
      <c r="AK336" s="285"/>
      <c r="AL336" s="285"/>
      <c r="AM336" s="285"/>
      <c r="AN336" s="285"/>
      <c r="AO336" s="285"/>
      <c r="AP336" s="285"/>
      <c r="AQ336" s="285"/>
      <c r="AR336" s="285"/>
      <c r="AS336" s="285"/>
      <c r="AT336" s="285"/>
    </row>
    <row r="337" spans="1:46">
      <c r="A337" s="285"/>
      <c r="B337" s="285"/>
      <c r="C337" s="285"/>
      <c r="D337" s="285"/>
      <c r="E337" s="285"/>
      <c r="F337" s="285"/>
      <c r="G337" s="285"/>
      <c r="H337" s="285"/>
      <c r="I337" s="285"/>
      <c r="J337" s="285"/>
      <c r="K337" s="285"/>
      <c r="L337" s="285"/>
      <c r="M337" s="285"/>
      <c r="N337" s="285"/>
      <c r="O337" s="285"/>
      <c r="P337" s="285"/>
      <c r="Q337" s="285"/>
      <c r="R337" s="285"/>
      <c r="S337" s="285"/>
      <c r="T337" s="285"/>
      <c r="U337" s="285"/>
      <c r="V337" s="285"/>
      <c r="W337" s="285"/>
      <c r="X337" s="285"/>
      <c r="Y337" s="285"/>
      <c r="Z337" s="285"/>
      <c r="AA337" s="285"/>
      <c r="AB337" s="285"/>
      <c r="AC337" s="285"/>
      <c r="AD337" s="285"/>
      <c r="AE337" s="285"/>
      <c r="AF337" s="285"/>
      <c r="AG337" s="285"/>
      <c r="AH337" s="285"/>
      <c r="AI337" s="285"/>
      <c r="AJ337" s="285"/>
      <c r="AK337" s="285"/>
      <c r="AL337" s="285"/>
      <c r="AM337" s="285"/>
      <c r="AN337" s="285"/>
      <c r="AO337" s="285"/>
      <c r="AP337" s="285"/>
      <c r="AQ337" s="285"/>
      <c r="AR337" s="285"/>
      <c r="AS337" s="285"/>
      <c r="AT337" s="285"/>
    </row>
    <row r="338" spans="1:46">
      <c r="A338" s="285"/>
      <c r="B338" s="285"/>
      <c r="C338" s="285"/>
      <c r="D338" s="285"/>
      <c r="E338" s="285"/>
      <c r="F338" s="285"/>
      <c r="G338" s="285"/>
      <c r="H338" s="285"/>
      <c r="I338" s="285"/>
      <c r="J338" s="285"/>
      <c r="K338" s="285"/>
      <c r="L338" s="285"/>
      <c r="M338" s="285"/>
      <c r="N338" s="285"/>
      <c r="O338" s="285"/>
      <c r="P338" s="285"/>
      <c r="Q338" s="285"/>
      <c r="R338" s="285"/>
      <c r="S338" s="285"/>
      <c r="T338" s="285"/>
      <c r="U338" s="285"/>
      <c r="V338" s="285"/>
      <c r="W338" s="285"/>
      <c r="X338" s="285"/>
      <c r="Y338" s="285"/>
      <c r="Z338" s="285"/>
      <c r="AA338" s="285"/>
      <c r="AB338" s="285"/>
      <c r="AC338" s="285"/>
      <c r="AD338" s="285"/>
      <c r="AE338" s="285"/>
      <c r="AF338" s="285"/>
      <c r="AG338" s="285"/>
      <c r="AH338" s="285"/>
      <c r="AI338" s="285"/>
      <c r="AJ338" s="285"/>
      <c r="AK338" s="285"/>
      <c r="AL338" s="285"/>
      <c r="AM338" s="285"/>
      <c r="AN338" s="285"/>
      <c r="AO338" s="285"/>
      <c r="AP338" s="285"/>
      <c r="AQ338" s="285"/>
      <c r="AR338" s="285"/>
      <c r="AS338" s="285"/>
      <c r="AT338" s="285"/>
    </row>
    <row r="339" spans="1:46">
      <c r="A339" s="285"/>
      <c r="B339" s="285"/>
      <c r="C339" s="285"/>
      <c r="D339" s="285"/>
      <c r="E339" s="285"/>
      <c r="F339" s="285"/>
      <c r="G339" s="285"/>
      <c r="H339" s="285"/>
      <c r="I339" s="285"/>
      <c r="J339" s="285"/>
      <c r="K339" s="285"/>
      <c r="L339" s="285"/>
      <c r="M339" s="285"/>
      <c r="N339" s="285"/>
      <c r="O339" s="285"/>
      <c r="P339" s="285"/>
      <c r="Q339" s="285"/>
      <c r="R339" s="285"/>
      <c r="S339" s="285"/>
      <c r="T339" s="285"/>
      <c r="U339" s="285"/>
      <c r="V339" s="285"/>
      <c r="W339" s="285"/>
      <c r="X339" s="285"/>
      <c r="Y339" s="285"/>
      <c r="Z339" s="285"/>
      <c r="AA339" s="285"/>
      <c r="AB339" s="285"/>
      <c r="AC339" s="285"/>
      <c r="AD339" s="285"/>
      <c r="AE339" s="285"/>
      <c r="AF339" s="285"/>
      <c r="AG339" s="285"/>
      <c r="AH339" s="285"/>
      <c r="AI339" s="285"/>
      <c r="AJ339" s="285"/>
      <c r="AK339" s="285"/>
      <c r="AL339" s="285"/>
      <c r="AM339" s="285"/>
      <c r="AN339" s="285"/>
      <c r="AO339" s="285"/>
      <c r="AP339" s="285"/>
      <c r="AQ339" s="285"/>
      <c r="AR339" s="285"/>
      <c r="AS339" s="285"/>
      <c r="AT339" s="285"/>
    </row>
    <row r="340" spans="1:46">
      <c r="A340" s="285"/>
      <c r="B340" s="285"/>
      <c r="C340" s="285"/>
      <c r="D340" s="285"/>
      <c r="E340" s="285"/>
      <c r="F340" s="285"/>
      <c r="G340" s="285"/>
      <c r="H340" s="285"/>
      <c r="I340" s="285"/>
      <c r="J340" s="285"/>
      <c r="K340" s="285"/>
      <c r="L340" s="285"/>
      <c r="M340" s="285"/>
      <c r="N340" s="285"/>
      <c r="O340" s="285"/>
      <c r="P340" s="285"/>
      <c r="Q340" s="285"/>
      <c r="R340" s="285"/>
      <c r="S340" s="285"/>
      <c r="T340" s="285"/>
      <c r="U340" s="285"/>
      <c r="V340" s="285"/>
      <c r="W340" s="285"/>
      <c r="X340" s="285"/>
      <c r="Y340" s="285"/>
      <c r="Z340" s="285"/>
      <c r="AA340" s="285"/>
      <c r="AB340" s="285"/>
      <c r="AC340" s="285"/>
      <c r="AD340" s="285"/>
      <c r="AE340" s="285"/>
      <c r="AF340" s="285"/>
      <c r="AG340" s="285"/>
      <c r="AH340" s="285"/>
      <c r="AI340" s="285"/>
      <c r="AJ340" s="285"/>
      <c r="AK340" s="285"/>
      <c r="AL340" s="285"/>
      <c r="AM340" s="285"/>
      <c r="AN340" s="285"/>
      <c r="AO340" s="285"/>
      <c r="AP340" s="285"/>
      <c r="AQ340" s="285"/>
      <c r="AR340" s="285"/>
      <c r="AS340" s="285"/>
      <c r="AT340" s="285"/>
    </row>
    <row r="341" spans="1:46">
      <c r="A341" s="285"/>
      <c r="B341" s="285"/>
      <c r="C341" s="285"/>
      <c r="D341" s="285"/>
      <c r="E341" s="285"/>
      <c r="F341" s="285"/>
      <c r="G341" s="285"/>
      <c r="H341" s="285"/>
      <c r="I341" s="285"/>
      <c r="J341" s="285"/>
      <c r="K341" s="285"/>
      <c r="L341" s="285"/>
      <c r="M341" s="285"/>
      <c r="N341" s="285"/>
      <c r="O341" s="285"/>
      <c r="P341" s="285"/>
      <c r="Q341" s="285"/>
      <c r="R341" s="285"/>
      <c r="S341" s="285"/>
      <c r="T341" s="285"/>
      <c r="U341" s="285"/>
      <c r="V341" s="285"/>
      <c r="W341" s="285"/>
      <c r="X341" s="285"/>
      <c r="Y341" s="285"/>
      <c r="Z341" s="285"/>
      <c r="AA341" s="285"/>
      <c r="AB341" s="285"/>
      <c r="AC341" s="285"/>
      <c r="AD341" s="285"/>
      <c r="AE341" s="285"/>
      <c r="AF341" s="285"/>
      <c r="AG341" s="285"/>
      <c r="AH341" s="285"/>
      <c r="AI341" s="285"/>
      <c r="AJ341" s="285"/>
      <c r="AK341" s="285"/>
      <c r="AL341" s="285"/>
      <c r="AM341" s="285"/>
      <c r="AN341" s="285"/>
      <c r="AO341" s="285"/>
      <c r="AP341" s="285"/>
      <c r="AQ341" s="285"/>
      <c r="AR341" s="285"/>
      <c r="AS341" s="285"/>
      <c r="AT341" s="285"/>
    </row>
    <row r="342" spans="1:46">
      <c r="A342" s="285"/>
      <c r="B342" s="285"/>
      <c r="C342" s="285"/>
      <c r="D342" s="285"/>
      <c r="E342" s="285"/>
      <c r="F342" s="285"/>
      <c r="G342" s="285"/>
      <c r="H342" s="285"/>
      <c r="I342" s="285"/>
      <c r="J342" s="285"/>
      <c r="K342" s="285"/>
      <c r="L342" s="285"/>
      <c r="M342" s="285"/>
      <c r="N342" s="285"/>
      <c r="O342" s="285"/>
      <c r="P342" s="285"/>
      <c r="Q342" s="285"/>
      <c r="R342" s="285"/>
      <c r="S342" s="285"/>
      <c r="T342" s="285"/>
      <c r="U342" s="285"/>
      <c r="V342" s="285"/>
      <c r="W342" s="285"/>
      <c r="X342" s="285"/>
      <c r="Y342" s="285"/>
      <c r="Z342" s="285"/>
      <c r="AA342" s="285"/>
      <c r="AB342" s="285"/>
      <c r="AC342" s="285"/>
      <c r="AD342" s="285"/>
      <c r="AE342" s="285"/>
      <c r="AF342" s="285"/>
      <c r="AG342" s="285"/>
      <c r="AH342" s="285"/>
      <c r="AI342" s="285"/>
      <c r="AJ342" s="285"/>
      <c r="AK342" s="285"/>
      <c r="AL342" s="285"/>
      <c r="AM342" s="285"/>
      <c r="AN342" s="285"/>
      <c r="AO342" s="285"/>
      <c r="AP342" s="285"/>
      <c r="AQ342" s="285"/>
      <c r="AR342" s="285"/>
      <c r="AS342" s="285"/>
      <c r="AT342" s="285"/>
    </row>
    <row r="343" spans="1:46">
      <c r="A343" s="285"/>
      <c r="B343" s="285"/>
      <c r="C343" s="285"/>
      <c r="D343" s="285"/>
      <c r="E343" s="285"/>
      <c r="F343" s="285"/>
      <c r="G343" s="285"/>
      <c r="H343" s="285"/>
      <c r="I343" s="285"/>
      <c r="J343" s="285"/>
      <c r="K343" s="285"/>
      <c r="L343" s="285"/>
      <c r="M343" s="285"/>
      <c r="N343" s="285"/>
      <c r="O343" s="285"/>
      <c r="P343" s="285"/>
      <c r="Q343" s="285"/>
      <c r="R343" s="285"/>
      <c r="S343" s="285"/>
      <c r="T343" s="285"/>
      <c r="U343" s="285"/>
      <c r="V343" s="285"/>
      <c r="W343" s="285"/>
      <c r="X343" s="285"/>
      <c r="Y343" s="285"/>
      <c r="Z343" s="285"/>
      <c r="AA343" s="285"/>
      <c r="AB343" s="285"/>
      <c r="AC343" s="285"/>
      <c r="AD343" s="285"/>
      <c r="AE343" s="285"/>
      <c r="AF343" s="285"/>
      <c r="AG343" s="285"/>
      <c r="AH343" s="285"/>
      <c r="AI343" s="285"/>
      <c r="AJ343" s="285"/>
      <c r="AK343" s="285"/>
      <c r="AL343" s="285"/>
      <c r="AM343" s="285"/>
      <c r="AN343" s="285"/>
      <c r="AO343" s="285"/>
      <c r="AP343" s="285"/>
      <c r="AQ343" s="285"/>
      <c r="AR343" s="285"/>
      <c r="AS343" s="285"/>
      <c r="AT343" s="285"/>
    </row>
    <row r="344" spans="1:46">
      <c r="A344" s="285"/>
      <c r="B344" s="285"/>
      <c r="C344" s="285"/>
      <c r="D344" s="285"/>
      <c r="E344" s="285"/>
      <c r="F344" s="285"/>
      <c r="G344" s="285"/>
      <c r="H344" s="285"/>
      <c r="I344" s="285"/>
      <c r="J344" s="285"/>
      <c r="K344" s="285"/>
      <c r="L344" s="285"/>
      <c r="M344" s="285"/>
      <c r="N344" s="285"/>
      <c r="O344" s="285"/>
      <c r="P344" s="285"/>
      <c r="Q344" s="285"/>
      <c r="R344" s="285"/>
      <c r="S344" s="285"/>
      <c r="T344" s="285"/>
      <c r="U344" s="285"/>
      <c r="V344" s="285"/>
      <c r="W344" s="285"/>
      <c r="X344" s="285"/>
      <c r="Y344" s="285"/>
      <c r="Z344" s="285"/>
      <c r="AA344" s="285"/>
      <c r="AB344" s="285"/>
      <c r="AC344" s="285"/>
      <c r="AD344" s="285"/>
      <c r="AE344" s="285"/>
      <c r="AF344" s="285"/>
      <c r="AG344" s="285"/>
      <c r="AH344" s="285"/>
      <c r="AI344" s="285"/>
      <c r="AJ344" s="285"/>
      <c r="AK344" s="285"/>
      <c r="AL344" s="285"/>
      <c r="AM344" s="285"/>
      <c r="AN344" s="285"/>
      <c r="AO344" s="285"/>
      <c r="AP344" s="285"/>
      <c r="AQ344" s="285"/>
      <c r="AR344" s="285"/>
      <c r="AS344" s="285"/>
      <c r="AT344" s="285"/>
    </row>
    <row r="345" spans="1:46">
      <c r="A345" s="285"/>
      <c r="B345" s="285"/>
      <c r="C345" s="285"/>
      <c r="D345" s="285"/>
      <c r="E345" s="285"/>
      <c r="F345" s="285"/>
      <c r="G345" s="285"/>
      <c r="H345" s="285"/>
      <c r="I345" s="285"/>
      <c r="J345" s="285"/>
      <c r="K345" s="285"/>
      <c r="L345" s="285"/>
      <c r="M345" s="285"/>
      <c r="N345" s="285"/>
      <c r="O345" s="285"/>
      <c r="P345" s="285"/>
      <c r="Q345" s="285"/>
      <c r="R345" s="285"/>
      <c r="S345" s="285"/>
      <c r="T345" s="285"/>
      <c r="U345" s="285"/>
      <c r="V345" s="285"/>
      <c r="W345" s="285"/>
      <c r="X345" s="285"/>
      <c r="Y345" s="285"/>
      <c r="Z345" s="285"/>
      <c r="AA345" s="285"/>
      <c r="AB345" s="285"/>
      <c r="AC345" s="285"/>
      <c r="AD345" s="285"/>
      <c r="AE345" s="285"/>
      <c r="AF345" s="285"/>
      <c r="AG345" s="285"/>
      <c r="AH345" s="285"/>
      <c r="AI345" s="285"/>
      <c r="AJ345" s="285"/>
      <c r="AK345" s="285"/>
      <c r="AL345" s="285"/>
      <c r="AM345" s="285"/>
      <c r="AN345" s="285"/>
      <c r="AO345" s="285"/>
      <c r="AP345" s="285"/>
      <c r="AQ345" s="285"/>
      <c r="AR345" s="285"/>
      <c r="AS345" s="285"/>
      <c r="AT345" s="285"/>
    </row>
    <row r="346" spans="1:46">
      <c r="A346" s="285"/>
      <c r="B346" s="285"/>
      <c r="C346" s="285"/>
      <c r="D346" s="285"/>
      <c r="E346" s="285"/>
      <c r="F346" s="285"/>
      <c r="G346" s="285"/>
      <c r="H346" s="285"/>
      <c r="I346" s="285"/>
      <c r="J346" s="285"/>
      <c r="K346" s="285"/>
      <c r="L346" s="285"/>
      <c r="M346" s="285"/>
      <c r="N346" s="285"/>
      <c r="O346" s="285"/>
      <c r="P346" s="285"/>
      <c r="Q346" s="285"/>
      <c r="R346" s="285"/>
      <c r="S346" s="285"/>
      <c r="T346" s="285"/>
      <c r="U346" s="285"/>
      <c r="V346" s="285"/>
      <c r="W346" s="285"/>
      <c r="X346" s="285"/>
      <c r="Y346" s="285"/>
      <c r="Z346" s="285"/>
      <c r="AA346" s="285"/>
      <c r="AB346" s="285"/>
      <c r="AC346" s="285"/>
      <c r="AD346" s="285"/>
      <c r="AE346" s="285"/>
      <c r="AF346" s="285"/>
      <c r="AG346" s="285"/>
      <c r="AH346" s="285"/>
      <c r="AI346" s="285"/>
      <c r="AJ346" s="285"/>
      <c r="AK346" s="285"/>
      <c r="AL346" s="285"/>
      <c r="AM346" s="285"/>
      <c r="AN346" s="285"/>
      <c r="AO346" s="285"/>
      <c r="AP346" s="285"/>
      <c r="AQ346" s="285"/>
      <c r="AR346" s="285"/>
      <c r="AS346" s="285"/>
      <c r="AT346" s="285"/>
    </row>
    <row r="347" spans="1:46">
      <c r="A347" s="285"/>
      <c r="B347" s="285"/>
      <c r="C347" s="285"/>
      <c r="D347" s="285"/>
      <c r="E347" s="285"/>
      <c r="F347" s="285"/>
      <c r="G347" s="285"/>
      <c r="H347" s="285"/>
      <c r="I347" s="285"/>
      <c r="J347" s="285"/>
      <c r="K347" s="285"/>
      <c r="L347" s="285"/>
      <c r="M347" s="285"/>
      <c r="N347" s="285"/>
      <c r="O347" s="285"/>
      <c r="P347" s="285"/>
      <c r="Q347" s="285"/>
      <c r="R347" s="285"/>
      <c r="S347" s="285"/>
      <c r="T347" s="285"/>
      <c r="U347" s="285"/>
      <c r="V347" s="285"/>
      <c r="W347" s="285"/>
      <c r="X347" s="285"/>
      <c r="Y347" s="285"/>
      <c r="Z347" s="285"/>
      <c r="AA347" s="285"/>
      <c r="AB347" s="285"/>
      <c r="AC347" s="285"/>
      <c r="AD347" s="285"/>
      <c r="AE347" s="285"/>
      <c r="AF347" s="285"/>
      <c r="AG347" s="285"/>
      <c r="AH347" s="285"/>
      <c r="AI347" s="285"/>
      <c r="AJ347" s="285"/>
      <c r="AK347" s="285"/>
      <c r="AL347" s="285"/>
      <c r="AM347" s="285"/>
      <c r="AN347" s="285"/>
      <c r="AO347" s="285"/>
      <c r="AP347" s="285"/>
      <c r="AQ347" s="285"/>
      <c r="AR347" s="285"/>
      <c r="AS347" s="285"/>
      <c r="AT347" s="285"/>
    </row>
    <row r="348" spans="1:46">
      <c r="A348" s="285"/>
      <c r="B348" s="285"/>
      <c r="C348" s="285"/>
      <c r="D348" s="285"/>
      <c r="E348" s="285"/>
      <c r="F348" s="285"/>
      <c r="G348" s="285"/>
      <c r="H348" s="285"/>
      <c r="I348" s="285"/>
      <c r="J348" s="285"/>
      <c r="K348" s="285"/>
      <c r="L348" s="285"/>
      <c r="M348" s="285"/>
      <c r="N348" s="285"/>
      <c r="O348" s="285"/>
      <c r="P348" s="285"/>
      <c r="Q348" s="285"/>
      <c r="R348" s="285"/>
      <c r="S348" s="285"/>
      <c r="T348" s="285"/>
      <c r="U348" s="285"/>
      <c r="V348" s="285"/>
      <c r="W348" s="285"/>
      <c r="X348" s="285"/>
      <c r="Y348" s="285"/>
      <c r="Z348" s="285"/>
      <c r="AA348" s="285"/>
      <c r="AB348" s="285"/>
      <c r="AC348" s="285"/>
      <c r="AD348" s="285"/>
      <c r="AE348" s="285"/>
      <c r="AF348" s="285"/>
      <c r="AG348" s="285"/>
      <c r="AH348" s="285"/>
      <c r="AI348" s="285"/>
      <c r="AJ348" s="285"/>
      <c r="AK348" s="285"/>
      <c r="AL348" s="285"/>
      <c r="AM348" s="285"/>
      <c r="AN348" s="285"/>
      <c r="AO348" s="285"/>
      <c r="AP348" s="285"/>
      <c r="AQ348" s="285"/>
      <c r="AR348" s="285"/>
      <c r="AS348" s="285"/>
      <c r="AT348" s="285"/>
    </row>
    <row r="349" spans="1:46">
      <c r="A349" s="285"/>
      <c r="B349" s="285"/>
      <c r="C349" s="285"/>
      <c r="D349" s="285"/>
      <c r="E349" s="285"/>
      <c r="F349" s="285"/>
      <c r="G349" s="285"/>
      <c r="H349" s="285"/>
      <c r="I349" s="285"/>
      <c r="J349" s="285"/>
      <c r="K349" s="285"/>
      <c r="L349" s="285"/>
      <c r="M349" s="285"/>
      <c r="N349" s="285"/>
      <c r="O349" s="285"/>
      <c r="P349" s="285"/>
      <c r="Q349" s="285"/>
      <c r="R349" s="285"/>
      <c r="S349" s="285"/>
      <c r="T349" s="285"/>
      <c r="U349" s="285"/>
      <c r="V349" s="285"/>
      <c r="W349" s="285"/>
      <c r="X349" s="285"/>
      <c r="Y349" s="285"/>
      <c r="Z349" s="285"/>
      <c r="AA349" s="285"/>
      <c r="AB349" s="285"/>
      <c r="AC349" s="285"/>
      <c r="AD349" s="285"/>
      <c r="AE349" s="285"/>
      <c r="AF349" s="285"/>
      <c r="AG349" s="285"/>
      <c r="AH349" s="285"/>
      <c r="AI349" s="285"/>
      <c r="AJ349" s="285"/>
      <c r="AK349" s="285"/>
      <c r="AL349" s="285"/>
      <c r="AM349" s="285"/>
      <c r="AN349" s="285"/>
      <c r="AO349" s="285"/>
      <c r="AP349" s="285"/>
      <c r="AQ349" s="285"/>
      <c r="AR349" s="285"/>
      <c r="AS349" s="285"/>
      <c r="AT349" s="285"/>
    </row>
    <row r="350" spans="1:46">
      <c r="A350" s="285"/>
      <c r="B350" s="285"/>
      <c r="C350" s="285"/>
      <c r="D350" s="285"/>
      <c r="E350" s="285"/>
      <c r="F350" s="285"/>
      <c r="G350" s="285"/>
      <c r="H350" s="285"/>
      <c r="I350" s="285"/>
      <c r="J350" s="285"/>
      <c r="K350" s="285"/>
      <c r="L350" s="285"/>
      <c r="M350" s="285"/>
      <c r="N350" s="285"/>
      <c r="O350" s="285"/>
      <c r="P350" s="285"/>
      <c r="Q350" s="285"/>
      <c r="R350" s="285"/>
      <c r="S350" s="285"/>
      <c r="T350" s="285"/>
      <c r="U350" s="285"/>
      <c r="V350" s="285"/>
      <c r="W350" s="285"/>
      <c r="X350" s="285"/>
      <c r="Y350" s="285"/>
      <c r="Z350" s="285"/>
      <c r="AA350" s="285"/>
      <c r="AB350" s="285"/>
      <c r="AC350" s="285"/>
      <c r="AD350" s="285"/>
      <c r="AE350" s="285"/>
      <c r="AF350" s="285"/>
      <c r="AG350" s="285"/>
      <c r="AH350" s="285"/>
      <c r="AI350" s="285"/>
      <c r="AJ350" s="285"/>
      <c r="AK350" s="285"/>
      <c r="AL350" s="285"/>
      <c r="AM350" s="285"/>
      <c r="AN350" s="285"/>
      <c r="AO350" s="285"/>
      <c r="AP350" s="285"/>
      <c r="AQ350" s="285"/>
      <c r="AR350" s="285"/>
      <c r="AS350" s="285"/>
      <c r="AT350" s="285"/>
    </row>
    <row r="351" spans="1:46">
      <c r="A351" s="285"/>
      <c r="B351" s="285"/>
      <c r="C351" s="285"/>
      <c r="D351" s="285"/>
      <c r="E351" s="285"/>
      <c r="F351" s="285"/>
      <c r="G351" s="285"/>
      <c r="H351" s="285"/>
      <c r="I351" s="285"/>
      <c r="J351" s="285"/>
      <c r="K351" s="285"/>
      <c r="L351" s="285"/>
      <c r="M351" s="285"/>
      <c r="N351" s="285"/>
      <c r="O351" s="285"/>
      <c r="P351" s="285"/>
      <c r="Q351" s="285"/>
      <c r="R351" s="285"/>
      <c r="S351" s="285"/>
      <c r="T351" s="285"/>
      <c r="U351" s="285"/>
      <c r="V351" s="285"/>
      <c r="W351" s="285"/>
      <c r="X351" s="285"/>
      <c r="Y351" s="285"/>
      <c r="Z351" s="285"/>
      <c r="AA351" s="285"/>
      <c r="AB351" s="285"/>
      <c r="AC351" s="285"/>
      <c r="AD351" s="285"/>
      <c r="AE351" s="285"/>
      <c r="AF351" s="285"/>
      <c r="AG351" s="285"/>
      <c r="AH351" s="285"/>
      <c r="AI351" s="285"/>
      <c r="AJ351" s="285"/>
      <c r="AK351" s="285"/>
      <c r="AL351" s="285"/>
      <c r="AM351" s="285"/>
      <c r="AN351" s="285"/>
      <c r="AO351" s="285"/>
      <c r="AP351" s="285"/>
      <c r="AQ351" s="285"/>
      <c r="AR351" s="285"/>
      <c r="AS351" s="285"/>
      <c r="AT351" s="285"/>
    </row>
    <row r="352" spans="1:46">
      <c r="A352" s="285"/>
      <c r="B352" s="285"/>
      <c r="C352" s="285"/>
      <c r="D352" s="285"/>
      <c r="E352" s="285"/>
      <c r="F352" s="285"/>
      <c r="G352" s="285"/>
      <c r="H352" s="285"/>
      <c r="I352" s="285"/>
      <c r="J352" s="285"/>
      <c r="K352" s="285"/>
      <c r="L352" s="285"/>
      <c r="M352" s="285"/>
      <c r="N352" s="285"/>
      <c r="O352" s="285"/>
      <c r="P352" s="285"/>
      <c r="Q352" s="285"/>
      <c r="R352" s="285"/>
      <c r="S352" s="285"/>
      <c r="T352" s="285"/>
      <c r="U352" s="285"/>
      <c r="V352" s="285"/>
      <c r="W352" s="285"/>
      <c r="X352" s="285"/>
      <c r="Y352" s="285"/>
      <c r="Z352" s="285"/>
      <c r="AA352" s="285"/>
      <c r="AB352" s="285"/>
      <c r="AC352" s="285"/>
      <c r="AD352" s="285"/>
      <c r="AE352" s="285"/>
      <c r="AF352" s="285"/>
      <c r="AG352" s="285"/>
      <c r="AH352" s="285"/>
      <c r="AI352" s="285"/>
      <c r="AJ352" s="285"/>
      <c r="AK352" s="285"/>
      <c r="AL352" s="285"/>
      <c r="AM352" s="285"/>
      <c r="AN352" s="285"/>
      <c r="AO352" s="285"/>
      <c r="AP352" s="285"/>
      <c r="AQ352" s="285"/>
      <c r="AR352" s="285"/>
      <c r="AS352" s="285"/>
      <c r="AT352" s="285"/>
    </row>
    <row r="353" spans="1:46">
      <c r="A353" s="285"/>
      <c r="B353" s="285"/>
      <c r="C353" s="285"/>
      <c r="D353" s="285"/>
      <c r="E353" s="285"/>
      <c r="F353" s="285"/>
      <c r="G353" s="285"/>
      <c r="H353" s="285"/>
      <c r="I353" s="285"/>
      <c r="J353" s="285"/>
      <c r="K353" s="285"/>
      <c r="L353" s="285"/>
      <c r="M353" s="285"/>
      <c r="N353" s="285"/>
      <c r="O353" s="285"/>
      <c r="P353" s="285"/>
      <c r="Q353" s="285"/>
      <c r="R353" s="285"/>
      <c r="S353" s="285"/>
      <c r="T353" s="285"/>
      <c r="U353" s="285"/>
      <c r="V353" s="285"/>
      <c r="W353" s="285"/>
      <c r="X353" s="285"/>
      <c r="Y353" s="285"/>
      <c r="Z353" s="285"/>
      <c r="AA353" s="285"/>
      <c r="AB353" s="285"/>
      <c r="AC353" s="285"/>
      <c r="AD353" s="285"/>
      <c r="AE353" s="285"/>
      <c r="AF353" s="285"/>
      <c r="AG353" s="285"/>
      <c r="AH353" s="285"/>
      <c r="AI353" s="285"/>
      <c r="AJ353" s="285"/>
      <c r="AK353" s="285"/>
      <c r="AL353" s="285"/>
      <c r="AM353" s="285"/>
      <c r="AN353" s="285"/>
      <c r="AO353" s="285"/>
      <c r="AP353" s="285"/>
      <c r="AQ353" s="285"/>
      <c r="AR353" s="285"/>
      <c r="AS353" s="285"/>
      <c r="AT353" s="285"/>
    </row>
    <row r="354" spans="1:46">
      <c r="A354" s="285"/>
      <c r="B354" s="285"/>
      <c r="C354" s="285"/>
      <c r="D354" s="285"/>
      <c r="E354" s="285"/>
      <c r="F354" s="285"/>
      <c r="G354" s="285"/>
      <c r="H354" s="285"/>
      <c r="I354" s="285"/>
      <c r="J354" s="285"/>
      <c r="K354" s="285"/>
      <c r="L354" s="285"/>
      <c r="M354" s="285"/>
      <c r="N354" s="285"/>
      <c r="O354" s="285"/>
      <c r="P354" s="285"/>
      <c r="Q354" s="285"/>
      <c r="R354" s="285"/>
      <c r="S354" s="285"/>
      <c r="T354" s="285"/>
      <c r="U354" s="285"/>
      <c r="V354" s="285"/>
      <c r="W354" s="285"/>
      <c r="X354" s="285"/>
      <c r="Y354" s="285"/>
      <c r="Z354" s="285"/>
      <c r="AA354" s="285"/>
      <c r="AB354" s="285"/>
      <c r="AC354" s="285"/>
      <c r="AD354" s="285"/>
      <c r="AE354" s="285"/>
      <c r="AF354" s="285"/>
      <c r="AG354" s="285"/>
      <c r="AH354" s="285"/>
      <c r="AI354" s="285"/>
      <c r="AJ354" s="285"/>
      <c r="AK354" s="285"/>
      <c r="AL354" s="285"/>
      <c r="AM354" s="285"/>
      <c r="AN354" s="285"/>
      <c r="AO354" s="285"/>
      <c r="AP354" s="285"/>
      <c r="AQ354" s="285"/>
      <c r="AR354" s="285"/>
      <c r="AS354" s="285"/>
      <c r="AT354" s="285"/>
    </row>
    <row r="355" spans="1:46">
      <c r="A355" s="285"/>
      <c r="B355" s="285"/>
      <c r="C355" s="285"/>
      <c r="D355" s="285"/>
      <c r="E355" s="285"/>
      <c r="F355" s="285"/>
      <c r="G355" s="285"/>
      <c r="H355" s="285"/>
      <c r="I355" s="285"/>
      <c r="J355" s="285"/>
      <c r="K355" s="285"/>
      <c r="L355" s="285"/>
      <c r="M355" s="285"/>
      <c r="N355" s="285"/>
      <c r="O355" s="285"/>
      <c r="P355" s="285"/>
      <c r="Q355" s="285"/>
      <c r="R355" s="285"/>
      <c r="S355" s="285"/>
      <c r="T355" s="285"/>
      <c r="U355" s="285"/>
      <c r="V355" s="285"/>
      <c r="W355" s="285"/>
      <c r="X355" s="285"/>
      <c r="Y355" s="285"/>
      <c r="Z355" s="285"/>
      <c r="AA355" s="285"/>
      <c r="AB355" s="285"/>
      <c r="AC355" s="285"/>
      <c r="AD355" s="285"/>
      <c r="AE355" s="285"/>
      <c r="AF355" s="285"/>
      <c r="AG355" s="285"/>
      <c r="AH355" s="285"/>
      <c r="AI355" s="285"/>
      <c r="AJ355" s="285"/>
      <c r="AK355" s="285"/>
      <c r="AL355" s="285"/>
      <c r="AM355" s="285"/>
      <c r="AN355" s="285"/>
      <c r="AO355" s="285"/>
      <c r="AP355" s="285"/>
      <c r="AQ355" s="285"/>
      <c r="AR355" s="285"/>
      <c r="AS355" s="285"/>
      <c r="AT355" s="285"/>
    </row>
    <row r="356" spans="1:46">
      <c r="A356" s="285"/>
      <c r="B356" s="285"/>
      <c r="C356" s="285"/>
      <c r="D356" s="285"/>
      <c r="E356" s="285"/>
      <c r="F356" s="285"/>
      <c r="G356" s="285"/>
      <c r="H356" s="285"/>
      <c r="I356" s="285"/>
      <c r="J356" s="285"/>
      <c r="K356" s="285"/>
      <c r="L356" s="285"/>
      <c r="M356" s="285"/>
      <c r="N356" s="285"/>
      <c r="O356" s="285"/>
      <c r="P356" s="285"/>
      <c r="Q356" s="285"/>
      <c r="R356" s="285"/>
      <c r="S356" s="285"/>
      <c r="T356" s="285"/>
      <c r="U356" s="285"/>
      <c r="V356" s="285"/>
      <c r="W356" s="285"/>
      <c r="X356" s="285"/>
      <c r="Y356" s="285"/>
      <c r="Z356" s="285"/>
      <c r="AA356" s="285"/>
      <c r="AB356" s="285"/>
      <c r="AC356" s="285"/>
      <c r="AD356" s="285"/>
      <c r="AE356" s="285"/>
      <c r="AF356" s="285"/>
      <c r="AG356" s="285"/>
      <c r="AH356" s="285"/>
      <c r="AI356" s="285"/>
      <c r="AJ356" s="285"/>
      <c r="AK356" s="285"/>
      <c r="AL356" s="285"/>
      <c r="AM356" s="285"/>
      <c r="AN356" s="285"/>
      <c r="AO356" s="285"/>
      <c r="AP356" s="285"/>
      <c r="AQ356" s="285"/>
      <c r="AR356" s="285"/>
      <c r="AS356" s="285"/>
      <c r="AT356" s="285"/>
    </row>
    <row r="357" spans="1:46">
      <c r="A357" s="285"/>
      <c r="B357" s="285"/>
      <c r="C357" s="285"/>
      <c r="D357" s="285"/>
      <c r="E357" s="285"/>
      <c r="F357" s="285"/>
      <c r="G357" s="285"/>
      <c r="H357" s="285"/>
      <c r="I357" s="285"/>
      <c r="J357" s="285"/>
      <c r="K357" s="285"/>
      <c r="L357" s="285"/>
      <c r="M357" s="285"/>
      <c r="N357" s="285"/>
      <c r="O357" s="285"/>
      <c r="P357" s="285"/>
      <c r="Q357" s="285"/>
      <c r="R357" s="285"/>
      <c r="S357" s="285"/>
      <c r="T357" s="285"/>
      <c r="U357" s="285"/>
      <c r="V357" s="285"/>
      <c r="W357" s="285"/>
      <c r="X357" s="285"/>
      <c r="Y357" s="285"/>
      <c r="Z357" s="285"/>
      <c r="AA357" s="285"/>
      <c r="AB357" s="285"/>
      <c r="AC357" s="285"/>
      <c r="AD357" s="285"/>
      <c r="AE357" s="285"/>
      <c r="AF357" s="285"/>
      <c r="AG357" s="285"/>
      <c r="AH357" s="285"/>
      <c r="AI357" s="285"/>
      <c r="AJ357" s="285"/>
      <c r="AK357" s="285"/>
      <c r="AL357" s="285"/>
      <c r="AM357" s="285"/>
      <c r="AN357" s="285"/>
      <c r="AO357" s="285"/>
      <c r="AP357" s="285"/>
      <c r="AQ357" s="285"/>
      <c r="AR357" s="285"/>
      <c r="AS357" s="285"/>
      <c r="AT357" s="285"/>
    </row>
    <row r="358" spans="1:46">
      <c r="A358" s="285"/>
      <c r="B358" s="285"/>
      <c r="C358" s="285"/>
      <c r="D358" s="285"/>
      <c r="E358" s="285"/>
      <c r="F358" s="285"/>
      <c r="G358" s="285"/>
      <c r="H358" s="285"/>
      <c r="I358" s="285"/>
      <c r="J358" s="285"/>
      <c r="K358" s="285"/>
      <c r="L358" s="285"/>
      <c r="M358" s="285"/>
      <c r="N358" s="285"/>
      <c r="O358" s="285"/>
      <c r="P358" s="285"/>
      <c r="Q358" s="285"/>
      <c r="R358" s="285"/>
      <c r="S358" s="285"/>
      <c r="T358" s="285"/>
      <c r="U358" s="285"/>
      <c r="V358" s="285"/>
      <c r="W358" s="285"/>
      <c r="X358" s="285"/>
      <c r="Y358" s="285"/>
      <c r="Z358" s="285"/>
      <c r="AA358" s="285"/>
      <c r="AB358" s="285"/>
      <c r="AC358" s="285"/>
      <c r="AD358" s="285"/>
      <c r="AE358" s="285"/>
      <c r="AF358" s="285"/>
      <c r="AG358" s="285"/>
      <c r="AH358" s="285"/>
      <c r="AI358" s="285"/>
      <c r="AJ358" s="285"/>
      <c r="AK358" s="285"/>
      <c r="AL358" s="285"/>
      <c r="AM358" s="285"/>
      <c r="AN358" s="285"/>
      <c r="AO358" s="285"/>
      <c r="AP358" s="285"/>
      <c r="AQ358" s="285"/>
      <c r="AR358" s="285"/>
      <c r="AS358" s="285"/>
      <c r="AT358" s="285"/>
    </row>
    <row r="359" spans="1:46">
      <c r="A359" s="285"/>
      <c r="B359" s="285"/>
      <c r="C359" s="285"/>
      <c r="D359" s="285"/>
      <c r="E359" s="285"/>
      <c r="F359" s="285"/>
      <c r="G359" s="285"/>
      <c r="H359" s="285"/>
      <c r="I359" s="285"/>
      <c r="J359" s="285"/>
      <c r="K359" s="285"/>
      <c r="L359" s="285"/>
      <c r="M359" s="285"/>
      <c r="N359" s="285"/>
      <c r="O359" s="285"/>
      <c r="P359" s="285"/>
      <c r="Q359" s="285"/>
      <c r="R359" s="285"/>
      <c r="S359" s="285"/>
      <c r="T359" s="285"/>
      <c r="U359" s="285"/>
      <c r="V359" s="285"/>
      <c r="W359" s="285"/>
      <c r="X359" s="285"/>
      <c r="Y359" s="285"/>
      <c r="Z359" s="285"/>
      <c r="AA359" s="285"/>
      <c r="AB359" s="285"/>
      <c r="AC359" s="285"/>
      <c r="AD359" s="285"/>
      <c r="AE359" s="285"/>
      <c r="AF359" s="285"/>
      <c r="AG359" s="285"/>
      <c r="AH359" s="285"/>
      <c r="AI359" s="285"/>
      <c r="AJ359" s="285"/>
      <c r="AK359" s="285"/>
      <c r="AL359" s="285"/>
      <c r="AM359" s="285"/>
      <c r="AN359" s="285"/>
      <c r="AO359" s="285"/>
      <c r="AP359" s="285"/>
      <c r="AQ359" s="285"/>
      <c r="AR359" s="285"/>
      <c r="AS359" s="285"/>
      <c r="AT359" s="285"/>
    </row>
    <row r="360" spans="1:46">
      <c r="A360" s="285"/>
      <c r="B360" s="285"/>
      <c r="C360" s="285"/>
      <c r="D360" s="285"/>
      <c r="E360" s="285"/>
      <c r="F360" s="285"/>
      <c r="G360" s="285"/>
      <c r="H360" s="285"/>
      <c r="I360" s="285"/>
      <c r="J360" s="285"/>
      <c r="K360" s="285"/>
      <c r="L360" s="285"/>
      <c r="M360" s="285"/>
      <c r="N360" s="285"/>
      <c r="O360" s="285"/>
      <c r="P360" s="285"/>
      <c r="Q360" s="285"/>
      <c r="R360" s="285"/>
      <c r="S360" s="285"/>
      <c r="T360" s="285"/>
      <c r="U360" s="285"/>
      <c r="V360" s="285"/>
      <c r="W360" s="285"/>
      <c r="X360" s="285"/>
      <c r="Y360" s="285"/>
      <c r="Z360" s="285"/>
      <c r="AA360" s="285"/>
      <c r="AB360" s="285"/>
      <c r="AC360" s="285"/>
      <c r="AD360" s="285"/>
      <c r="AE360" s="285"/>
      <c r="AF360" s="285"/>
      <c r="AG360" s="285"/>
      <c r="AH360" s="285"/>
      <c r="AI360" s="285"/>
      <c r="AJ360" s="285"/>
      <c r="AK360" s="285"/>
      <c r="AL360" s="285"/>
      <c r="AM360" s="285"/>
      <c r="AN360" s="285"/>
      <c r="AO360" s="285"/>
      <c r="AP360" s="285"/>
      <c r="AQ360" s="285"/>
      <c r="AR360" s="285"/>
      <c r="AS360" s="285"/>
      <c r="AT360" s="285"/>
    </row>
    <row r="361" spans="1:46">
      <c r="A361" s="285"/>
      <c r="B361" s="285"/>
      <c r="C361" s="285"/>
      <c r="D361" s="285"/>
      <c r="E361" s="285"/>
      <c r="F361" s="285"/>
      <c r="G361" s="285"/>
      <c r="H361" s="285"/>
      <c r="I361" s="285"/>
      <c r="J361" s="285"/>
      <c r="K361" s="285"/>
      <c r="L361" s="285"/>
      <c r="M361" s="285"/>
      <c r="N361" s="285"/>
      <c r="O361" s="285"/>
      <c r="P361" s="285"/>
      <c r="Q361" s="285"/>
      <c r="R361" s="285"/>
      <c r="S361" s="285"/>
      <c r="T361" s="285"/>
      <c r="U361" s="285"/>
      <c r="V361" s="285"/>
      <c r="W361" s="285"/>
      <c r="X361" s="285"/>
      <c r="Y361" s="285"/>
      <c r="Z361" s="285"/>
      <c r="AA361" s="285"/>
      <c r="AB361" s="285"/>
      <c r="AC361" s="285"/>
      <c r="AD361" s="285"/>
      <c r="AE361" s="285"/>
      <c r="AF361" s="285"/>
      <c r="AG361" s="285"/>
      <c r="AH361" s="285"/>
      <c r="AI361" s="285"/>
      <c r="AJ361" s="285"/>
      <c r="AK361" s="285"/>
      <c r="AL361" s="285"/>
      <c r="AM361" s="285"/>
      <c r="AN361" s="285"/>
      <c r="AO361" s="285"/>
      <c r="AP361" s="285"/>
      <c r="AQ361" s="285"/>
      <c r="AR361" s="285"/>
      <c r="AS361" s="285"/>
      <c r="AT361" s="285"/>
    </row>
    <row r="362" spans="1:46">
      <c r="A362" s="285"/>
      <c r="B362" s="285"/>
      <c r="C362" s="285"/>
      <c r="D362" s="285"/>
      <c r="E362" s="285"/>
      <c r="F362" s="285"/>
      <c r="G362" s="285"/>
      <c r="H362" s="285"/>
      <c r="I362" s="285"/>
      <c r="J362" s="285"/>
      <c r="K362" s="285"/>
      <c r="L362" s="285"/>
      <c r="M362" s="285"/>
      <c r="N362" s="285"/>
      <c r="O362" s="285"/>
      <c r="P362" s="285"/>
      <c r="Q362" s="285"/>
      <c r="R362" s="285"/>
      <c r="S362" s="285"/>
      <c r="T362" s="285"/>
      <c r="U362" s="285"/>
      <c r="V362" s="285"/>
      <c r="W362" s="285"/>
      <c r="X362" s="285"/>
      <c r="Y362" s="285"/>
      <c r="Z362" s="285"/>
      <c r="AA362" s="285"/>
      <c r="AB362" s="285"/>
      <c r="AC362" s="285"/>
      <c r="AD362" s="285"/>
      <c r="AE362" s="285"/>
      <c r="AF362" s="285"/>
      <c r="AG362" s="285"/>
      <c r="AH362" s="285"/>
      <c r="AI362" s="285"/>
      <c r="AJ362" s="285"/>
      <c r="AK362" s="285"/>
      <c r="AL362" s="285"/>
      <c r="AM362" s="285"/>
      <c r="AN362" s="285"/>
      <c r="AO362" s="285"/>
      <c r="AP362" s="285"/>
      <c r="AQ362" s="285"/>
      <c r="AR362" s="285"/>
      <c r="AS362" s="285"/>
      <c r="AT362" s="285"/>
    </row>
    <row r="363" spans="1:46">
      <c r="A363" s="285"/>
      <c r="B363" s="285"/>
      <c r="C363" s="285"/>
      <c r="D363" s="285"/>
      <c r="E363" s="285"/>
      <c r="F363" s="285"/>
      <c r="G363" s="285"/>
      <c r="H363" s="285"/>
      <c r="I363" s="285"/>
      <c r="J363" s="285"/>
      <c r="K363" s="285"/>
      <c r="L363" s="285"/>
      <c r="M363" s="285"/>
      <c r="N363" s="285"/>
      <c r="O363" s="285"/>
      <c r="P363" s="285"/>
      <c r="Q363" s="285"/>
      <c r="R363" s="285"/>
      <c r="S363" s="285"/>
      <c r="T363" s="285"/>
      <c r="U363" s="285"/>
      <c r="V363" s="285"/>
      <c r="W363" s="285"/>
      <c r="X363" s="285"/>
      <c r="Y363" s="285"/>
      <c r="Z363" s="285"/>
      <c r="AA363" s="285"/>
      <c r="AB363" s="285"/>
      <c r="AC363" s="285"/>
      <c r="AD363" s="285"/>
      <c r="AE363" s="285"/>
      <c r="AF363" s="285"/>
      <c r="AG363" s="285"/>
      <c r="AH363" s="285"/>
      <c r="AI363" s="285"/>
      <c r="AJ363" s="285"/>
      <c r="AK363" s="285"/>
      <c r="AL363" s="285"/>
      <c r="AM363" s="285"/>
      <c r="AN363" s="285"/>
      <c r="AO363" s="285"/>
      <c r="AP363" s="285"/>
      <c r="AQ363" s="285"/>
      <c r="AR363" s="285"/>
      <c r="AS363" s="285"/>
      <c r="AT363" s="285"/>
    </row>
    <row r="364" spans="1:46">
      <c r="A364" s="285"/>
      <c r="B364" s="285"/>
      <c r="C364" s="285"/>
      <c r="D364" s="285"/>
      <c r="E364" s="285"/>
      <c r="F364" s="285"/>
      <c r="G364" s="285"/>
      <c r="H364" s="285"/>
      <c r="I364" s="285"/>
      <c r="J364" s="285"/>
      <c r="K364" s="285"/>
      <c r="L364" s="285"/>
      <c r="M364" s="285"/>
      <c r="N364" s="285"/>
      <c r="O364" s="285"/>
      <c r="P364" s="285"/>
      <c r="Q364" s="285"/>
      <c r="R364" s="285"/>
      <c r="S364" s="285"/>
      <c r="T364" s="285"/>
      <c r="U364" s="285"/>
      <c r="V364" s="285"/>
      <c r="W364" s="285"/>
      <c r="X364" s="285"/>
      <c r="Y364" s="285"/>
      <c r="Z364" s="285"/>
      <c r="AA364" s="285"/>
      <c r="AB364" s="285"/>
      <c r="AC364" s="285"/>
      <c r="AD364" s="285"/>
      <c r="AE364" s="285"/>
      <c r="AF364" s="285"/>
      <c r="AG364" s="285"/>
      <c r="AH364" s="285"/>
      <c r="AI364" s="285"/>
      <c r="AJ364" s="285"/>
      <c r="AK364" s="285"/>
      <c r="AL364" s="285"/>
      <c r="AM364" s="285"/>
      <c r="AN364" s="285"/>
      <c r="AO364" s="285"/>
      <c r="AP364" s="285"/>
      <c r="AQ364" s="285"/>
      <c r="AR364" s="285"/>
      <c r="AS364" s="285"/>
      <c r="AT364" s="285"/>
    </row>
    <row r="365" spans="1:46">
      <c r="A365" s="285"/>
      <c r="B365" s="285"/>
      <c r="C365" s="285"/>
      <c r="D365" s="285"/>
      <c r="E365" s="285"/>
      <c r="F365" s="285"/>
      <c r="G365" s="285"/>
      <c r="H365" s="285"/>
      <c r="I365" s="285"/>
      <c r="J365" s="285"/>
      <c r="K365" s="285"/>
      <c r="L365" s="285"/>
      <c r="M365" s="285"/>
      <c r="N365" s="285"/>
      <c r="O365" s="285"/>
      <c r="P365" s="285"/>
      <c r="Q365" s="285"/>
      <c r="R365" s="285"/>
      <c r="S365" s="285"/>
      <c r="T365" s="285"/>
      <c r="U365" s="285"/>
      <c r="V365" s="285"/>
      <c r="W365" s="285"/>
      <c r="X365" s="285"/>
      <c r="Y365" s="285"/>
      <c r="Z365" s="285"/>
      <c r="AA365" s="285"/>
      <c r="AB365" s="285"/>
      <c r="AC365" s="285"/>
      <c r="AD365" s="285"/>
      <c r="AE365" s="285"/>
      <c r="AF365" s="285"/>
      <c r="AG365" s="285"/>
      <c r="AH365" s="285"/>
      <c r="AI365" s="285"/>
      <c r="AJ365" s="285"/>
      <c r="AK365" s="285"/>
      <c r="AL365" s="285"/>
      <c r="AM365" s="285"/>
      <c r="AN365" s="285"/>
      <c r="AO365" s="285"/>
      <c r="AP365" s="285"/>
      <c r="AQ365" s="285"/>
      <c r="AR365" s="285"/>
      <c r="AS365" s="285"/>
      <c r="AT365" s="285"/>
    </row>
    <row r="366" spans="1:46">
      <c r="A366" s="285"/>
      <c r="B366" s="285"/>
      <c r="C366" s="285"/>
      <c r="D366" s="285"/>
      <c r="E366" s="285"/>
      <c r="F366" s="285"/>
      <c r="G366" s="285"/>
      <c r="H366" s="285"/>
      <c r="I366" s="285"/>
      <c r="J366" s="285"/>
      <c r="K366" s="285"/>
      <c r="L366" s="285"/>
      <c r="M366" s="285"/>
      <c r="N366" s="285"/>
      <c r="O366" s="285"/>
      <c r="P366" s="285"/>
      <c r="Q366" s="285"/>
      <c r="R366" s="285"/>
      <c r="S366" s="285"/>
      <c r="T366" s="285"/>
      <c r="U366" s="285"/>
      <c r="V366" s="285"/>
      <c r="W366" s="285"/>
      <c r="X366" s="285"/>
      <c r="Y366" s="285"/>
      <c r="Z366" s="285"/>
      <c r="AA366" s="285"/>
      <c r="AB366" s="285"/>
      <c r="AC366" s="285"/>
      <c r="AD366" s="285"/>
      <c r="AE366" s="285"/>
      <c r="AF366" s="285"/>
      <c r="AG366" s="285"/>
      <c r="AH366" s="285"/>
      <c r="AI366" s="285"/>
      <c r="AJ366" s="285"/>
      <c r="AK366" s="285"/>
      <c r="AL366" s="285"/>
      <c r="AM366" s="285"/>
      <c r="AN366" s="285"/>
      <c r="AO366" s="285"/>
      <c r="AP366" s="285"/>
      <c r="AQ366" s="285"/>
      <c r="AR366" s="285"/>
      <c r="AS366" s="285"/>
      <c r="AT366" s="285"/>
    </row>
    <row r="367" spans="1:46">
      <c r="A367" s="285"/>
      <c r="B367" s="285"/>
      <c r="C367" s="285"/>
      <c r="D367" s="285"/>
      <c r="E367" s="285"/>
      <c r="F367" s="285"/>
      <c r="G367" s="285"/>
      <c r="H367" s="285"/>
      <c r="I367" s="285"/>
      <c r="J367" s="285"/>
      <c r="K367" s="285"/>
      <c r="L367" s="285"/>
      <c r="M367" s="285"/>
      <c r="N367" s="285"/>
      <c r="O367" s="285"/>
      <c r="P367" s="285"/>
      <c r="Q367" s="285"/>
      <c r="R367" s="285"/>
      <c r="S367" s="285"/>
      <c r="T367" s="285"/>
      <c r="U367" s="285"/>
      <c r="V367" s="285"/>
      <c r="W367" s="285"/>
      <c r="X367" s="285"/>
      <c r="Y367" s="285"/>
      <c r="Z367" s="285"/>
      <c r="AA367" s="285"/>
      <c r="AB367" s="285"/>
      <c r="AC367" s="285"/>
      <c r="AD367" s="285"/>
      <c r="AE367" s="285"/>
      <c r="AF367" s="285"/>
      <c r="AG367" s="285"/>
      <c r="AH367" s="285"/>
      <c r="AI367" s="285"/>
      <c r="AJ367" s="285"/>
      <c r="AK367" s="285"/>
      <c r="AL367" s="285"/>
      <c r="AM367" s="285"/>
      <c r="AN367" s="285"/>
      <c r="AO367" s="285"/>
      <c r="AP367" s="285"/>
      <c r="AQ367" s="285"/>
      <c r="AR367" s="285"/>
      <c r="AS367" s="285"/>
      <c r="AT367" s="285"/>
    </row>
    <row r="368" spans="1:46">
      <c r="A368" s="285"/>
      <c r="B368" s="285"/>
      <c r="C368" s="285"/>
      <c r="D368" s="285"/>
      <c r="E368" s="285"/>
      <c r="F368" s="285"/>
      <c r="G368" s="285"/>
      <c r="H368" s="285"/>
      <c r="I368" s="285"/>
      <c r="J368" s="285"/>
      <c r="K368" s="285"/>
      <c r="L368" s="285"/>
      <c r="M368" s="285"/>
      <c r="N368" s="285"/>
      <c r="O368" s="285"/>
      <c r="P368" s="285"/>
      <c r="Q368" s="285"/>
      <c r="R368" s="285"/>
      <c r="S368" s="285"/>
      <c r="T368" s="285"/>
      <c r="U368" s="285"/>
      <c r="V368" s="285"/>
      <c r="W368" s="285"/>
      <c r="X368" s="285"/>
      <c r="Y368" s="285"/>
      <c r="Z368" s="285"/>
      <c r="AA368" s="285"/>
      <c r="AB368" s="285"/>
      <c r="AC368" s="285"/>
      <c r="AD368" s="285"/>
      <c r="AE368" s="285"/>
      <c r="AF368" s="285"/>
      <c r="AG368" s="285"/>
      <c r="AH368" s="285"/>
      <c r="AI368" s="285"/>
      <c r="AJ368" s="285"/>
      <c r="AK368" s="285"/>
      <c r="AL368" s="285"/>
      <c r="AM368" s="285"/>
      <c r="AN368" s="285"/>
      <c r="AO368" s="285"/>
      <c r="AP368" s="285"/>
      <c r="AQ368" s="285"/>
      <c r="AR368" s="285"/>
      <c r="AS368" s="285"/>
      <c r="AT368" s="285"/>
    </row>
    <row r="369" spans="1:46">
      <c r="A369" s="285"/>
      <c r="B369" s="285"/>
      <c r="C369" s="285"/>
      <c r="D369" s="285"/>
      <c r="E369" s="285"/>
      <c r="F369" s="285"/>
      <c r="G369" s="285"/>
      <c r="H369" s="285"/>
      <c r="I369" s="285"/>
      <c r="J369" s="285"/>
      <c r="K369" s="285"/>
      <c r="L369" s="285"/>
      <c r="M369" s="285"/>
      <c r="N369" s="285"/>
      <c r="O369" s="285"/>
      <c r="P369" s="285"/>
      <c r="Q369" s="285"/>
      <c r="R369" s="285"/>
      <c r="S369" s="285"/>
      <c r="T369" s="285"/>
      <c r="U369" s="285"/>
      <c r="V369" s="285"/>
      <c r="W369" s="285"/>
      <c r="X369" s="285"/>
      <c r="Y369" s="285"/>
      <c r="Z369" s="285"/>
      <c r="AA369" s="285"/>
      <c r="AB369" s="285"/>
      <c r="AC369" s="285"/>
      <c r="AD369" s="285"/>
      <c r="AE369" s="285"/>
      <c r="AF369" s="285"/>
      <c r="AG369" s="285"/>
      <c r="AH369" s="285"/>
      <c r="AI369" s="285"/>
      <c r="AJ369" s="285"/>
      <c r="AK369" s="285"/>
      <c r="AL369" s="285"/>
      <c r="AM369" s="285"/>
      <c r="AN369" s="285"/>
      <c r="AO369" s="285"/>
      <c r="AP369" s="285"/>
      <c r="AQ369" s="285"/>
      <c r="AR369" s="285"/>
      <c r="AS369" s="285"/>
      <c r="AT369" s="285"/>
    </row>
    <row r="370" spans="1:46">
      <c r="A370" s="285"/>
      <c r="B370" s="285"/>
      <c r="C370" s="285"/>
      <c r="D370" s="285"/>
      <c r="E370" s="285"/>
      <c r="F370" s="285"/>
      <c r="G370" s="285"/>
      <c r="H370" s="285"/>
      <c r="I370" s="285"/>
      <c r="J370" s="285"/>
      <c r="K370" s="285"/>
      <c r="L370" s="285"/>
      <c r="M370" s="285"/>
      <c r="N370" s="285"/>
      <c r="O370" s="285"/>
      <c r="P370" s="285"/>
      <c r="Q370" s="285"/>
      <c r="R370" s="285"/>
      <c r="S370" s="285"/>
      <c r="T370" s="285"/>
      <c r="U370" s="285"/>
      <c r="V370" s="285"/>
      <c r="W370" s="285"/>
      <c r="X370" s="285"/>
      <c r="Y370" s="285"/>
      <c r="Z370" s="285"/>
      <c r="AA370" s="285"/>
      <c r="AB370" s="285"/>
      <c r="AC370" s="285"/>
      <c r="AD370" s="285"/>
      <c r="AE370" s="285"/>
      <c r="AF370" s="285"/>
      <c r="AG370" s="285"/>
      <c r="AH370" s="285"/>
      <c r="AI370" s="285"/>
      <c r="AJ370" s="285"/>
      <c r="AK370" s="285"/>
      <c r="AL370" s="285"/>
      <c r="AM370" s="285"/>
      <c r="AN370" s="285"/>
      <c r="AO370" s="285"/>
      <c r="AP370" s="285"/>
      <c r="AQ370" s="285"/>
      <c r="AR370" s="285"/>
      <c r="AS370" s="285"/>
      <c r="AT370" s="285"/>
    </row>
    <row r="371" spans="1:46">
      <c r="A371" s="285"/>
      <c r="B371" s="285"/>
      <c r="C371" s="285"/>
      <c r="D371" s="285"/>
      <c r="E371" s="285"/>
      <c r="F371" s="285"/>
      <c r="G371" s="285"/>
      <c r="H371" s="285"/>
      <c r="I371" s="285"/>
      <c r="J371" s="285"/>
      <c r="K371" s="285"/>
      <c r="L371" s="285"/>
      <c r="M371" s="285"/>
      <c r="N371" s="285"/>
      <c r="O371" s="285"/>
      <c r="P371" s="285"/>
      <c r="Q371" s="285"/>
      <c r="R371" s="285"/>
      <c r="S371" s="285"/>
      <c r="T371" s="285"/>
      <c r="U371" s="285"/>
      <c r="V371" s="285"/>
      <c r="W371" s="285"/>
      <c r="X371" s="285"/>
      <c r="Y371" s="285"/>
      <c r="Z371" s="285"/>
      <c r="AA371" s="285"/>
      <c r="AB371" s="285"/>
      <c r="AC371" s="285"/>
      <c r="AD371" s="285"/>
      <c r="AE371" s="285"/>
      <c r="AF371" s="285"/>
      <c r="AG371" s="285"/>
      <c r="AH371" s="285"/>
      <c r="AI371" s="285"/>
      <c r="AJ371" s="285"/>
      <c r="AK371" s="285"/>
      <c r="AL371" s="285"/>
      <c r="AM371" s="285"/>
      <c r="AN371" s="285"/>
      <c r="AO371" s="285"/>
      <c r="AP371" s="285"/>
      <c r="AQ371" s="285"/>
      <c r="AR371" s="285"/>
      <c r="AS371" s="285"/>
      <c r="AT371" s="285"/>
    </row>
    <row r="372" spans="1:46">
      <c r="A372" s="285"/>
      <c r="B372" s="285"/>
      <c r="C372" s="285"/>
      <c r="D372" s="285"/>
      <c r="E372" s="285"/>
      <c r="F372" s="285"/>
      <c r="G372" s="285"/>
      <c r="H372" s="285"/>
      <c r="I372" s="285"/>
      <c r="J372" s="285"/>
      <c r="K372" s="285"/>
      <c r="L372" s="285"/>
      <c r="M372" s="285"/>
      <c r="N372" s="285"/>
      <c r="O372" s="285"/>
      <c r="P372" s="285"/>
      <c r="Q372" s="285"/>
      <c r="R372" s="285"/>
      <c r="S372" s="285"/>
      <c r="T372" s="285"/>
      <c r="U372" s="285"/>
      <c r="V372" s="285"/>
      <c r="W372" s="285"/>
      <c r="X372" s="285"/>
      <c r="Y372" s="285"/>
      <c r="Z372" s="285"/>
      <c r="AA372" s="285"/>
      <c r="AB372" s="285"/>
      <c r="AC372" s="285"/>
      <c r="AD372" s="285"/>
      <c r="AE372" s="285"/>
      <c r="AF372" s="285"/>
      <c r="AG372" s="285"/>
      <c r="AH372" s="285"/>
      <c r="AI372" s="285"/>
      <c r="AJ372" s="285"/>
      <c r="AK372" s="285"/>
      <c r="AL372" s="285"/>
      <c r="AM372" s="285"/>
      <c r="AN372" s="285"/>
      <c r="AO372" s="285"/>
      <c r="AP372" s="285"/>
      <c r="AQ372" s="285"/>
      <c r="AR372" s="285"/>
      <c r="AS372" s="285"/>
      <c r="AT372" s="285"/>
    </row>
    <row r="373" spans="1:46">
      <c r="A373" s="285"/>
      <c r="B373" s="285"/>
      <c r="C373" s="285"/>
      <c r="D373" s="285"/>
      <c r="E373" s="285"/>
      <c r="F373" s="285"/>
      <c r="G373" s="285"/>
      <c r="H373" s="285"/>
      <c r="I373" s="285"/>
      <c r="J373" s="285"/>
      <c r="K373" s="285"/>
      <c r="L373" s="285"/>
      <c r="M373" s="285"/>
      <c r="N373" s="285"/>
      <c r="O373" s="285"/>
      <c r="P373" s="285"/>
      <c r="Q373" s="285"/>
      <c r="R373" s="285"/>
      <c r="S373" s="285"/>
      <c r="T373" s="285"/>
      <c r="U373" s="285"/>
      <c r="V373" s="285"/>
      <c r="W373" s="285"/>
      <c r="X373" s="285"/>
      <c r="Y373" s="285"/>
      <c r="Z373" s="285"/>
      <c r="AA373" s="285"/>
      <c r="AB373" s="285"/>
      <c r="AC373" s="285"/>
      <c r="AD373" s="285"/>
      <c r="AE373" s="285"/>
      <c r="AF373" s="285"/>
      <c r="AG373" s="285"/>
      <c r="AH373" s="285"/>
      <c r="AI373" s="285"/>
      <c r="AJ373" s="285"/>
      <c r="AK373" s="285"/>
      <c r="AL373" s="285"/>
      <c r="AM373" s="285"/>
      <c r="AN373" s="285"/>
      <c r="AO373" s="285"/>
      <c r="AP373" s="285"/>
      <c r="AQ373" s="285"/>
      <c r="AR373" s="285"/>
      <c r="AS373" s="285"/>
      <c r="AT373" s="285"/>
    </row>
    <row r="374" spans="1:46">
      <c r="A374" s="285"/>
      <c r="B374" s="285"/>
      <c r="C374" s="285"/>
      <c r="D374" s="285"/>
      <c r="E374" s="285"/>
      <c r="F374" s="285"/>
      <c r="G374" s="285"/>
      <c r="H374" s="285"/>
      <c r="I374" s="285"/>
      <c r="J374" s="285"/>
      <c r="K374" s="285"/>
      <c r="L374" s="285"/>
      <c r="M374" s="285"/>
      <c r="N374" s="285"/>
      <c r="O374" s="285"/>
      <c r="P374" s="285"/>
      <c r="Q374" s="285"/>
      <c r="R374" s="285"/>
      <c r="S374" s="285"/>
      <c r="T374" s="285"/>
      <c r="U374" s="285"/>
      <c r="V374" s="285"/>
      <c r="W374" s="285"/>
      <c r="X374" s="285"/>
      <c r="Y374" s="285"/>
      <c r="Z374" s="285"/>
      <c r="AA374" s="285"/>
      <c r="AB374" s="285"/>
      <c r="AC374" s="285"/>
      <c r="AD374" s="285"/>
      <c r="AE374" s="285"/>
      <c r="AF374" s="285"/>
      <c r="AG374" s="285"/>
      <c r="AH374" s="285"/>
      <c r="AI374" s="285"/>
      <c r="AJ374" s="285"/>
      <c r="AK374" s="285"/>
      <c r="AL374" s="285"/>
      <c r="AM374" s="285"/>
      <c r="AN374" s="285"/>
      <c r="AO374" s="285"/>
      <c r="AP374" s="285"/>
      <c r="AQ374" s="285"/>
      <c r="AR374" s="285"/>
      <c r="AS374" s="285"/>
      <c r="AT374" s="285"/>
    </row>
    <row r="375" spans="1:46">
      <c r="A375" s="285"/>
      <c r="B375" s="285"/>
      <c r="C375" s="285"/>
      <c r="D375" s="285"/>
      <c r="E375" s="285"/>
      <c r="F375" s="285"/>
      <c r="G375" s="285"/>
      <c r="H375" s="285"/>
      <c r="I375" s="285"/>
      <c r="J375" s="285"/>
      <c r="K375" s="285"/>
      <c r="L375" s="285"/>
      <c r="M375" s="285"/>
      <c r="N375" s="285"/>
      <c r="O375" s="285"/>
      <c r="P375" s="285"/>
      <c r="Q375" s="285"/>
      <c r="R375" s="285"/>
      <c r="S375" s="285"/>
      <c r="T375" s="285"/>
      <c r="U375" s="285"/>
      <c r="V375" s="285"/>
      <c r="W375" s="285"/>
      <c r="X375" s="285"/>
      <c r="Y375" s="285"/>
      <c r="Z375" s="285"/>
      <c r="AA375" s="285"/>
      <c r="AB375" s="285"/>
      <c r="AC375" s="285"/>
      <c r="AD375" s="285"/>
      <c r="AE375" s="285"/>
      <c r="AF375" s="285"/>
      <c r="AG375" s="285"/>
      <c r="AH375" s="285"/>
      <c r="AI375" s="285"/>
      <c r="AJ375" s="285"/>
      <c r="AK375" s="285"/>
      <c r="AL375" s="285"/>
      <c r="AM375" s="285"/>
      <c r="AN375" s="285"/>
      <c r="AO375" s="285"/>
      <c r="AP375" s="285"/>
      <c r="AQ375" s="285"/>
      <c r="AR375" s="285"/>
      <c r="AS375" s="285"/>
      <c r="AT375" s="285"/>
    </row>
    <row r="376" spans="1:46">
      <c r="A376" s="285"/>
      <c r="B376" s="285"/>
      <c r="C376" s="285"/>
      <c r="D376" s="285"/>
      <c r="E376" s="285"/>
      <c r="F376" s="285"/>
      <c r="G376" s="285"/>
      <c r="H376" s="285"/>
      <c r="I376" s="285"/>
      <c r="J376" s="285"/>
      <c r="K376" s="285"/>
      <c r="L376" s="285"/>
      <c r="M376" s="285"/>
      <c r="N376" s="285"/>
      <c r="O376" s="285"/>
      <c r="P376" s="285"/>
      <c r="Q376" s="285"/>
      <c r="R376" s="285"/>
      <c r="S376" s="285"/>
      <c r="T376" s="285"/>
      <c r="U376" s="285"/>
      <c r="V376" s="285"/>
      <c r="W376" s="285"/>
      <c r="X376" s="285"/>
      <c r="Y376" s="285"/>
      <c r="Z376" s="285"/>
      <c r="AA376" s="285"/>
      <c r="AB376" s="285"/>
      <c r="AC376" s="285"/>
      <c r="AD376" s="285"/>
      <c r="AE376" s="285"/>
      <c r="AF376" s="285"/>
      <c r="AG376" s="285"/>
      <c r="AH376" s="285"/>
      <c r="AI376" s="285"/>
      <c r="AJ376" s="285"/>
      <c r="AK376" s="285"/>
      <c r="AL376" s="285"/>
      <c r="AM376" s="285"/>
      <c r="AN376" s="285"/>
      <c r="AO376" s="285"/>
      <c r="AP376" s="285"/>
      <c r="AQ376" s="285"/>
      <c r="AR376" s="285"/>
      <c r="AS376" s="285"/>
      <c r="AT376" s="285"/>
    </row>
    <row r="377" spans="1:46">
      <c r="A377" s="285"/>
      <c r="B377" s="285"/>
      <c r="C377" s="285"/>
      <c r="D377" s="285"/>
      <c r="E377" s="285"/>
      <c r="F377" s="285"/>
      <c r="G377" s="285"/>
      <c r="H377" s="285"/>
      <c r="I377" s="285"/>
      <c r="J377" s="285"/>
      <c r="K377" s="285"/>
      <c r="L377" s="285"/>
      <c r="M377" s="285"/>
      <c r="N377" s="285"/>
      <c r="O377" s="285"/>
      <c r="P377" s="285"/>
      <c r="Q377" s="285"/>
      <c r="R377" s="285"/>
      <c r="S377" s="285"/>
      <c r="T377" s="285"/>
      <c r="U377" s="285"/>
      <c r="V377" s="285"/>
      <c r="W377" s="285"/>
      <c r="X377" s="285"/>
      <c r="Y377" s="285"/>
      <c r="Z377" s="285"/>
      <c r="AA377" s="285"/>
      <c r="AB377" s="285"/>
      <c r="AC377" s="285"/>
      <c r="AD377" s="285"/>
      <c r="AE377" s="285"/>
      <c r="AF377" s="285"/>
      <c r="AG377" s="285"/>
      <c r="AH377" s="285"/>
      <c r="AI377" s="285"/>
      <c r="AJ377" s="285"/>
      <c r="AK377" s="285"/>
      <c r="AL377" s="285"/>
      <c r="AM377" s="285"/>
      <c r="AN377" s="285"/>
      <c r="AO377" s="285"/>
      <c r="AP377" s="285"/>
      <c r="AQ377" s="285"/>
      <c r="AR377" s="285"/>
      <c r="AS377" s="285"/>
      <c r="AT377" s="285"/>
    </row>
    <row r="378" spans="1:46">
      <c r="A378" s="285"/>
      <c r="B378" s="285"/>
      <c r="C378" s="285"/>
      <c r="D378" s="285"/>
      <c r="E378" s="285"/>
      <c r="F378" s="285"/>
      <c r="G378" s="285"/>
      <c r="H378" s="285"/>
      <c r="I378" s="285"/>
      <c r="J378" s="285"/>
      <c r="K378" s="285"/>
      <c r="L378" s="285"/>
      <c r="M378" s="285"/>
      <c r="N378" s="285"/>
      <c r="O378" s="285"/>
      <c r="P378" s="285"/>
      <c r="Q378" s="285"/>
      <c r="R378" s="285"/>
      <c r="S378" s="285"/>
      <c r="T378" s="285"/>
      <c r="U378" s="285"/>
      <c r="V378" s="285"/>
      <c r="W378" s="285"/>
      <c r="X378" s="285"/>
      <c r="Y378" s="285"/>
      <c r="Z378" s="285"/>
      <c r="AA378" s="285"/>
      <c r="AB378" s="285"/>
      <c r="AC378" s="285"/>
      <c r="AD378" s="285"/>
      <c r="AE378" s="285"/>
      <c r="AF378" s="285"/>
      <c r="AG378" s="285"/>
      <c r="AH378" s="285"/>
      <c r="AI378" s="285"/>
      <c r="AJ378" s="285"/>
      <c r="AK378" s="285"/>
      <c r="AL378" s="285"/>
      <c r="AM378" s="285"/>
      <c r="AN378" s="285"/>
      <c r="AO378" s="285"/>
      <c r="AP378" s="285"/>
      <c r="AQ378" s="285"/>
      <c r="AR378" s="285"/>
      <c r="AS378" s="285"/>
      <c r="AT378" s="285"/>
    </row>
    <row r="379" spans="1:46">
      <c r="A379" s="285"/>
      <c r="B379" s="285"/>
      <c r="C379" s="285"/>
      <c r="D379" s="285"/>
      <c r="E379" s="285"/>
      <c r="F379" s="285"/>
      <c r="G379" s="285"/>
      <c r="H379" s="285"/>
      <c r="I379" s="285"/>
      <c r="J379" s="285"/>
      <c r="K379" s="285"/>
      <c r="L379" s="285"/>
      <c r="M379" s="285"/>
      <c r="N379" s="285"/>
      <c r="O379" s="285"/>
      <c r="P379" s="285"/>
      <c r="Q379" s="285"/>
      <c r="R379" s="285"/>
      <c r="S379" s="285"/>
      <c r="T379" s="285"/>
      <c r="U379" s="285"/>
      <c r="V379" s="285"/>
      <c r="W379" s="285"/>
      <c r="X379" s="285"/>
      <c r="Y379" s="285"/>
      <c r="Z379" s="285"/>
      <c r="AA379" s="285"/>
      <c r="AB379" s="285"/>
      <c r="AC379" s="285"/>
      <c r="AD379" s="285"/>
      <c r="AE379" s="285"/>
      <c r="AF379" s="285"/>
      <c r="AG379" s="285"/>
      <c r="AH379" s="285"/>
      <c r="AI379" s="285"/>
      <c r="AJ379" s="285"/>
      <c r="AK379" s="285"/>
      <c r="AL379" s="285"/>
      <c r="AM379" s="285"/>
      <c r="AN379" s="285"/>
      <c r="AO379" s="285"/>
      <c r="AP379" s="285"/>
      <c r="AQ379" s="285"/>
      <c r="AR379" s="285"/>
      <c r="AS379" s="285"/>
      <c r="AT379" s="285"/>
    </row>
    <row r="380" spans="1:46">
      <c r="A380" s="285"/>
      <c r="B380" s="285"/>
      <c r="C380" s="285"/>
      <c r="D380" s="285"/>
      <c r="E380" s="285"/>
      <c r="F380" s="285"/>
      <c r="G380" s="285"/>
      <c r="H380" s="285"/>
      <c r="I380" s="285"/>
      <c r="J380" s="285"/>
      <c r="K380" s="285"/>
      <c r="L380" s="285"/>
      <c r="M380" s="285"/>
      <c r="N380" s="285"/>
      <c r="O380" s="285"/>
      <c r="P380" s="285"/>
      <c r="Q380" s="285"/>
      <c r="R380" s="285"/>
      <c r="S380" s="285"/>
      <c r="T380" s="285"/>
      <c r="U380" s="285"/>
      <c r="V380" s="285"/>
      <c r="W380" s="285"/>
      <c r="X380" s="285"/>
      <c r="Y380" s="285"/>
      <c r="Z380" s="285"/>
      <c r="AA380" s="285"/>
      <c r="AB380" s="285"/>
      <c r="AC380" s="285"/>
      <c r="AD380" s="285"/>
      <c r="AE380" s="285"/>
      <c r="AF380" s="285"/>
      <c r="AG380" s="285"/>
      <c r="AH380" s="285"/>
      <c r="AI380" s="285"/>
      <c r="AJ380" s="285"/>
      <c r="AK380" s="285"/>
      <c r="AL380" s="285"/>
      <c r="AM380" s="285"/>
      <c r="AN380" s="285"/>
      <c r="AO380" s="285"/>
      <c r="AP380" s="285"/>
      <c r="AQ380" s="285"/>
      <c r="AR380" s="285"/>
      <c r="AS380" s="285"/>
      <c r="AT380" s="285"/>
    </row>
    <row r="381" spans="1:46">
      <c r="A381" s="285"/>
      <c r="B381" s="285"/>
      <c r="C381" s="285"/>
      <c r="D381" s="285"/>
      <c r="E381" s="285"/>
      <c r="F381" s="285"/>
      <c r="G381" s="285"/>
      <c r="H381" s="285"/>
      <c r="I381" s="285"/>
      <c r="J381" s="285"/>
      <c r="K381" s="285"/>
      <c r="L381" s="285"/>
      <c r="M381" s="285"/>
      <c r="N381" s="285"/>
      <c r="O381" s="285"/>
      <c r="P381" s="285"/>
      <c r="Q381" s="285"/>
      <c r="R381" s="285"/>
      <c r="S381" s="285"/>
      <c r="T381" s="285"/>
      <c r="U381" s="285"/>
      <c r="V381" s="285"/>
      <c r="W381" s="285"/>
      <c r="X381" s="285"/>
      <c r="Y381" s="285"/>
      <c r="Z381" s="285"/>
      <c r="AA381" s="285"/>
      <c r="AB381" s="285"/>
      <c r="AC381" s="285"/>
      <c r="AD381" s="285"/>
      <c r="AE381" s="285"/>
      <c r="AF381" s="285"/>
      <c r="AG381" s="285"/>
      <c r="AH381" s="285"/>
      <c r="AI381" s="285"/>
      <c r="AJ381" s="285"/>
      <c r="AK381" s="285"/>
      <c r="AL381" s="285"/>
      <c r="AM381" s="285"/>
      <c r="AN381" s="285"/>
      <c r="AO381" s="285"/>
      <c r="AP381" s="285"/>
      <c r="AQ381" s="285"/>
      <c r="AR381" s="285"/>
      <c r="AS381" s="285"/>
      <c r="AT381" s="285"/>
    </row>
    <row r="382" spans="1:46">
      <c r="A382" s="285"/>
      <c r="B382" s="285"/>
      <c r="C382" s="285"/>
      <c r="D382" s="285"/>
      <c r="E382" s="285"/>
      <c r="F382" s="285"/>
      <c r="G382" s="285"/>
      <c r="H382" s="285"/>
      <c r="I382" s="285"/>
      <c r="J382" s="285"/>
      <c r="K382" s="285"/>
      <c r="L382" s="285"/>
      <c r="M382" s="285"/>
      <c r="N382" s="285"/>
      <c r="O382" s="285"/>
      <c r="P382" s="285"/>
      <c r="Q382" s="285"/>
      <c r="R382" s="285"/>
      <c r="S382" s="285"/>
      <c r="T382" s="285"/>
      <c r="U382" s="285"/>
      <c r="V382" s="285"/>
      <c r="W382" s="285"/>
      <c r="X382" s="285"/>
      <c r="Y382" s="285"/>
      <c r="Z382" s="285"/>
      <c r="AA382" s="285"/>
      <c r="AB382" s="285"/>
      <c r="AC382" s="285"/>
      <c r="AD382" s="285"/>
      <c r="AE382" s="285"/>
      <c r="AF382" s="285"/>
      <c r="AG382" s="285"/>
      <c r="AH382" s="285"/>
      <c r="AI382" s="285"/>
      <c r="AJ382" s="285"/>
      <c r="AK382" s="285"/>
      <c r="AL382" s="285"/>
      <c r="AM382" s="285"/>
      <c r="AN382" s="285"/>
      <c r="AO382" s="285"/>
      <c r="AP382" s="285"/>
      <c r="AQ382" s="285"/>
      <c r="AR382" s="285"/>
      <c r="AS382" s="285"/>
      <c r="AT382" s="285"/>
    </row>
    <row r="383" spans="1:46">
      <c r="A383" s="285"/>
      <c r="B383" s="285"/>
      <c r="C383" s="285"/>
      <c r="D383" s="285"/>
      <c r="E383" s="285"/>
      <c r="F383" s="285"/>
      <c r="G383" s="285"/>
      <c r="H383" s="285"/>
      <c r="I383" s="285"/>
      <c r="J383" s="285"/>
      <c r="K383" s="285"/>
      <c r="L383" s="285"/>
      <c r="M383" s="285"/>
      <c r="N383" s="285"/>
      <c r="O383" s="285"/>
      <c r="P383" s="285"/>
      <c r="Q383" s="285"/>
      <c r="R383" s="285"/>
      <c r="S383" s="285"/>
      <c r="T383" s="285"/>
      <c r="U383" s="285"/>
      <c r="V383" s="285"/>
      <c r="W383" s="285"/>
      <c r="X383" s="285"/>
      <c r="Y383" s="285"/>
      <c r="Z383" s="285"/>
      <c r="AA383" s="285"/>
      <c r="AB383" s="285"/>
      <c r="AC383" s="285"/>
      <c r="AD383" s="285"/>
      <c r="AE383" s="285"/>
      <c r="AF383" s="285"/>
      <c r="AG383" s="285"/>
      <c r="AH383" s="285"/>
      <c r="AI383" s="285"/>
      <c r="AJ383" s="285"/>
      <c r="AK383" s="285"/>
      <c r="AL383" s="285"/>
      <c r="AM383" s="285"/>
      <c r="AN383" s="285"/>
      <c r="AO383" s="285"/>
      <c r="AP383" s="285"/>
      <c r="AQ383" s="285"/>
      <c r="AR383" s="285"/>
      <c r="AS383" s="285"/>
      <c r="AT383" s="285"/>
    </row>
    <row r="384" spans="1:46">
      <c r="A384" s="285"/>
      <c r="B384" s="285"/>
      <c r="C384" s="285"/>
      <c r="D384" s="285"/>
      <c r="E384" s="285"/>
      <c r="F384" s="285"/>
      <c r="G384" s="285"/>
      <c r="H384" s="285"/>
      <c r="I384" s="285"/>
      <c r="J384" s="285"/>
      <c r="K384" s="285"/>
      <c r="L384" s="285"/>
      <c r="M384" s="285"/>
      <c r="N384" s="285"/>
      <c r="O384" s="285"/>
      <c r="P384" s="285"/>
      <c r="Q384" s="285"/>
      <c r="R384" s="285"/>
      <c r="S384" s="285"/>
      <c r="T384" s="285"/>
      <c r="U384" s="285"/>
      <c r="V384" s="285"/>
      <c r="W384" s="285"/>
      <c r="X384" s="285"/>
      <c r="Y384" s="285"/>
      <c r="Z384" s="285"/>
      <c r="AA384" s="285"/>
      <c r="AB384" s="285"/>
      <c r="AC384" s="285"/>
      <c r="AD384" s="285"/>
      <c r="AE384" s="285"/>
      <c r="AF384" s="285"/>
      <c r="AG384" s="285"/>
      <c r="AH384" s="285"/>
      <c r="AI384" s="285"/>
      <c r="AJ384" s="285"/>
      <c r="AK384" s="285"/>
      <c r="AL384" s="285"/>
      <c r="AM384" s="285"/>
      <c r="AN384" s="285"/>
      <c r="AO384" s="285"/>
      <c r="AP384" s="285"/>
      <c r="AQ384" s="285"/>
      <c r="AR384" s="285"/>
      <c r="AS384" s="285"/>
      <c r="AT384" s="285"/>
    </row>
    <row r="385" spans="1:46">
      <c r="A385" s="285"/>
      <c r="B385" s="285"/>
      <c r="C385" s="285"/>
      <c r="D385" s="285"/>
      <c r="E385" s="285"/>
      <c r="F385" s="285"/>
      <c r="G385" s="285"/>
      <c r="H385" s="285"/>
      <c r="I385" s="285"/>
      <c r="J385" s="285"/>
      <c r="K385" s="285"/>
      <c r="L385" s="285"/>
      <c r="M385" s="285"/>
      <c r="N385" s="285"/>
      <c r="O385" s="285"/>
      <c r="P385" s="285"/>
      <c r="Q385" s="285"/>
      <c r="R385" s="285"/>
      <c r="S385" s="285"/>
      <c r="T385" s="285"/>
      <c r="U385" s="285"/>
      <c r="V385" s="285"/>
      <c r="W385" s="285"/>
      <c r="X385" s="285"/>
      <c r="Y385" s="285"/>
      <c r="Z385" s="285"/>
      <c r="AA385" s="285"/>
      <c r="AB385" s="285"/>
      <c r="AC385" s="285"/>
      <c r="AD385" s="285"/>
      <c r="AE385" s="285"/>
      <c r="AF385" s="285"/>
      <c r="AG385" s="285"/>
      <c r="AH385" s="285"/>
      <c r="AI385" s="285"/>
      <c r="AJ385" s="285"/>
      <c r="AK385" s="285"/>
      <c r="AL385" s="285"/>
      <c r="AM385" s="285"/>
      <c r="AN385" s="285"/>
      <c r="AO385" s="285"/>
      <c r="AP385" s="285"/>
      <c r="AQ385" s="285"/>
      <c r="AR385" s="285"/>
      <c r="AS385" s="285"/>
      <c r="AT385" s="285"/>
    </row>
    <row r="386" spans="1:46">
      <c r="A386" s="285"/>
      <c r="B386" s="285"/>
      <c r="C386" s="285"/>
      <c r="D386" s="285"/>
      <c r="E386" s="285"/>
      <c r="F386" s="285"/>
      <c r="G386" s="285"/>
      <c r="H386" s="285"/>
      <c r="I386" s="285"/>
      <c r="J386" s="285"/>
      <c r="K386" s="285"/>
      <c r="L386" s="285"/>
      <c r="M386" s="285"/>
      <c r="N386" s="285"/>
      <c r="O386" s="285"/>
      <c r="P386" s="285"/>
      <c r="Q386" s="285"/>
      <c r="R386" s="285"/>
      <c r="S386" s="285"/>
      <c r="T386" s="285"/>
      <c r="U386" s="285"/>
      <c r="V386" s="285"/>
      <c r="W386" s="285"/>
      <c r="X386" s="285"/>
      <c r="Y386" s="285"/>
      <c r="Z386" s="285"/>
      <c r="AA386" s="285"/>
      <c r="AB386" s="285"/>
      <c r="AC386" s="285"/>
      <c r="AD386" s="285"/>
      <c r="AE386" s="285"/>
      <c r="AF386" s="285"/>
      <c r="AG386" s="285"/>
      <c r="AH386" s="285"/>
      <c r="AI386" s="285"/>
      <c r="AJ386" s="285"/>
      <c r="AK386" s="285"/>
      <c r="AL386" s="285"/>
      <c r="AM386" s="285"/>
      <c r="AN386" s="285"/>
      <c r="AO386" s="285"/>
      <c r="AP386" s="285"/>
      <c r="AQ386" s="285"/>
      <c r="AR386" s="285"/>
      <c r="AS386" s="285"/>
      <c r="AT386" s="285"/>
    </row>
    <row r="387" spans="1:46">
      <c r="A387" s="285"/>
      <c r="B387" s="285"/>
      <c r="C387" s="285"/>
      <c r="D387" s="285"/>
      <c r="E387" s="285"/>
      <c r="F387" s="285"/>
      <c r="G387" s="285"/>
      <c r="H387" s="285"/>
      <c r="I387" s="285"/>
      <c r="J387" s="285"/>
      <c r="K387" s="285"/>
      <c r="L387" s="285"/>
      <c r="M387" s="285"/>
      <c r="N387" s="285"/>
      <c r="O387" s="285"/>
      <c r="P387" s="285"/>
      <c r="Q387" s="285"/>
      <c r="R387" s="285"/>
      <c r="S387" s="285"/>
      <c r="T387" s="285"/>
      <c r="U387" s="285"/>
      <c r="V387" s="285"/>
      <c r="W387" s="285"/>
      <c r="X387" s="285"/>
      <c r="Y387" s="285"/>
      <c r="Z387" s="285"/>
      <c r="AA387" s="285"/>
      <c r="AB387" s="285"/>
      <c r="AC387" s="285"/>
      <c r="AD387" s="285"/>
      <c r="AE387" s="285"/>
      <c r="AF387" s="285"/>
      <c r="AG387" s="285"/>
      <c r="AH387" s="285"/>
      <c r="AI387" s="285"/>
      <c r="AJ387" s="285"/>
      <c r="AK387" s="285"/>
      <c r="AL387" s="285"/>
      <c r="AM387" s="285"/>
      <c r="AN387" s="285"/>
      <c r="AO387" s="285"/>
      <c r="AP387" s="285"/>
      <c r="AQ387" s="285"/>
      <c r="AR387" s="285"/>
      <c r="AS387" s="285"/>
      <c r="AT387" s="285"/>
    </row>
    <row r="388" spans="1:46">
      <c r="A388" s="285"/>
      <c r="B388" s="285"/>
      <c r="C388" s="285"/>
      <c r="D388" s="285"/>
      <c r="E388" s="285"/>
      <c r="F388" s="285"/>
      <c r="G388" s="285"/>
      <c r="H388" s="285"/>
      <c r="I388" s="285"/>
      <c r="J388" s="285"/>
      <c r="K388" s="285"/>
      <c r="L388" s="285"/>
      <c r="M388" s="285"/>
      <c r="N388" s="285"/>
      <c r="O388" s="285"/>
      <c r="P388" s="285"/>
      <c r="Q388" s="285"/>
      <c r="R388" s="285"/>
      <c r="S388" s="285"/>
      <c r="T388" s="285"/>
      <c r="U388" s="285"/>
      <c r="V388" s="285"/>
      <c r="W388" s="285"/>
      <c r="X388" s="285"/>
      <c r="Y388" s="285"/>
      <c r="Z388" s="285"/>
      <c r="AA388" s="285"/>
      <c r="AB388" s="285"/>
      <c r="AC388" s="285"/>
      <c r="AD388" s="285"/>
      <c r="AE388" s="285"/>
      <c r="AF388" s="285"/>
      <c r="AG388" s="285"/>
      <c r="AH388" s="285"/>
      <c r="AI388" s="285"/>
      <c r="AJ388" s="285"/>
      <c r="AK388" s="285"/>
      <c r="AL388" s="285"/>
      <c r="AM388" s="285"/>
      <c r="AN388" s="285"/>
      <c r="AO388" s="285"/>
      <c r="AP388" s="285"/>
      <c r="AQ388" s="285"/>
      <c r="AR388" s="285"/>
      <c r="AS388" s="285"/>
      <c r="AT388" s="285"/>
    </row>
    <row r="389" spans="1:46">
      <c r="A389" s="285"/>
      <c r="B389" s="285"/>
      <c r="C389" s="285"/>
      <c r="D389" s="285"/>
      <c r="E389" s="285"/>
      <c r="F389" s="285"/>
      <c r="G389" s="285"/>
      <c r="H389" s="285"/>
      <c r="I389" s="285"/>
      <c r="J389" s="285"/>
      <c r="K389" s="285"/>
      <c r="L389" s="285"/>
      <c r="M389" s="285"/>
      <c r="N389" s="285"/>
      <c r="O389" s="285"/>
      <c r="P389" s="285"/>
      <c r="Q389" s="285"/>
      <c r="R389" s="285"/>
      <c r="S389" s="285"/>
      <c r="T389" s="285"/>
      <c r="U389" s="285"/>
      <c r="V389" s="285"/>
      <c r="W389" s="285"/>
      <c r="X389" s="285"/>
      <c r="Y389" s="285"/>
      <c r="Z389" s="285"/>
      <c r="AA389" s="285"/>
      <c r="AB389" s="285"/>
      <c r="AC389" s="285"/>
      <c r="AD389" s="285"/>
      <c r="AE389" s="285"/>
      <c r="AF389" s="285"/>
      <c r="AG389" s="285"/>
      <c r="AH389" s="285"/>
      <c r="AI389" s="285"/>
      <c r="AJ389" s="285"/>
      <c r="AK389" s="285"/>
      <c r="AL389" s="285"/>
      <c r="AM389" s="285"/>
      <c r="AN389" s="285"/>
      <c r="AO389" s="285"/>
      <c r="AP389" s="285"/>
      <c r="AQ389" s="285"/>
      <c r="AR389" s="285"/>
      <c r="AS389" s="285"/>
      <c r="AT389" s="285"/>
    </row>
    <row r="390" spans="1:46">
      <c r="A390" s="285"/>
      <c r="B390" s="285"/>
      <c r="C390" s="285"/>
      <c r="D390" s="285"/>
      <c r="E390" s="285"/>
      <c r="F390" s="285"/>
      <c r="G390" s="285"/>
      <c r="H390" s="285"/>
      <c r="I390" s="285"/>
      <c r="J390" s="285"/>
      <c r="K390" s="285"/>
      <c r="L390" s="285"/>
      <c r="M390" s="285"/>
      <c r="N390" s="285"/>
      <c r="O390" s="285"/>
      <c r="P390" s="285"/>
      <c r="Q390" s="285"/>
      <c r="R390" s="285"/>
      <c r="S390" s="285"/>
      <c r="T390" s="285"/>
      <c r="U390" s="285"/>
      <c r="V390" s="285"/>
      <c r="W390" s="285"/>
      <c r="X390" s="285"/>
      <c r="Y390" s="285"/>
      <c r="Z390" s="285"/>
      <c r="AA390" s="285"/>
      <c r="AB390" s="285"/>
      <c r="AC390" s="285"/>
      <c r="AD390" s="285"/>
      <c r="AE390" s="285"/>
      <c r="AF390" s="285"/>
      <c r="AG390" s="285"/>
      <c r="AH390" s="285"/>
      <c r="AI390" s="285"/>
      <c r="AJ390" s="285"/>
      <c r="AK390" s="285"/>
      <c r="AL390" s="285"/>
      <c r="AM390" s="285"/>
      <c r="AN390" s="285"/>
      <c r="AO390" s="285"/>
      <c r="AP390" s="285"/>
      <c r="AQ390" s="285"/>
      <c r="AR390" s="285"/>
      <c r="AS390" s="285"/>
      <c r="AT390" s="285"/>
    </row>
    <row r="391" spans="1:46">
      <c r="A391" s="285"/>
      <c r="B391" s="285"/>
      <c r="C391" s="285"/>
      <c r="D391" s="285"/>
      <c r="E391" s="285"/>
      <c r="F391" s="285"/>
      <c r="G391" s="285"/>
      <c r="H391" s="285"/>
      <c r="I391" s="285"/>
      <c r="J391" s="285"/>
      <c r="K391" s="285"/>
      <c r="L391" s="285"/>
      <c r="M391" s="285"/>
      <c r="N391" s="285"/>
      <c r="O391" s="285"/>
      <c r="P391" s="285"/>
      <c r="Q391" s="285"/>
      <c r="R391" s="285"/>
      <c r="S391" s="285"/>
      <c r="T391" s="285"/>
      <c r="U391" s="285"/>
      <c r="V391" s="285"/>
      <c r="W391" s="285"/>
      <c r="X391" s="285"/>
      <c r="Y391" s="285"/>
      <c r="Z391" s="285"/>
      <c r="AA391" s="285"/>
      <c r="AB391" s="285"/>
      <c r="AC391" s="285"/>
      <c r="AD391" s="285"/>
      <c r="AE391" s="285"/>
      <c r="AF391" s="285"/>
      <c r="AG391" s="285"/>
      <c r="AH391" s="285"/>
      <c r="AI391" s="285"/>
      <c r="AJ391" s="285"/>
      <c r="AK391" s="285"/>
      <c r="AL391" s="285"/>
      <c r="AM391" s="285"/>
      <c r="AN391" s="285"/>
      <c r="AO391" s="285"/>
      <c r="AP391" s="285"/>
      <c r="AQ391" s="285"/>
      <c r="AR391" s="285"/>
      <c r="AS391" s="285"/>
      <c r="AT391" s="285"/>
    </row>
    <row r="392" spans="1:46">
      <c r="A392" s="285"/>
      <c r="B392" s="285"/>
      <c r="C392" s="285"/>
      <c r="D392" s="285"/>
      <c r="E392" s="285"/>
      <c r="F392" s="285"/>
      <c r="G392" s="285"/>
      <c r="H392" s="285"/>
      <c r="I392" s="285"/>
      <c r="J392" s="285"/>
      <c r="K392" s="285"/>
      <c r="L392" s="285"/>
      <c r="M392" s="285"/>
      <c r="N392" s="285"/>
      <c r="O392" s="285"/>
      <c r="P392" s="285"/>
      <c r="Q392" s="285"/>
      <c r="R392" s="285"/>
      <c r="S392" s="285"/>
      <c r="T392" s="285"/>
      <c r="U392" s="285"/>
      <c r="V392" s="285"/>
      <c r="W392" s="285"/>
      <c r="X392" s="285"/>
      <c r="Y392" s="285"/>
      <c r="Z392" s="285"/>
      <c r="AA392" s="285"/>
      <c r="AB392" s="285"/>
      <c r="AC392" s="285"/>
      <c r="AD392" s="285"/>
      <c r="AE392" s="285"/>
      <c r="AF392" s="285"/>
      <c r="AG392" s="285"/>
      <c r="AH392" s="285"/>
      <c r="AI392" s="285"/>
      <c r="AJ392" s="285"/>
      <c r="AK392" s="285"/>
      <c r="AL392" s="285"/>
      <c r="AM392" s="285"/>
      <c r="AN392" s="285"/>
      <c r="AO392" s="285"/>
      <c r="AP392" s="285"/>
      <c r="AQ392" s="285"/>
      <c r="AR392" s="285"/>
      <c r="AS392" s="285"/>
      <c r="AT392" s="285"/>
    </row>
    <row r="393" spans="1:46">
      <c r="A393" s="285"/>
      <c r="B393" s="285"/>
      <c r="C393" s="285"/>
      <c r="D393" s="285"/>
      <c r="E393" s="285"/>
      <c r="F393" s="285"/>
      <c r="G393" s="285"/>
      <c r="H393" s="285"/>
      <c r="I393" s="285"/>
      <c r="J393" s="285"/>
      <c r="K393" s="285"/>
      <c r="L393" s="285"/>
      <c r="M393" s="285"/>
      <c r="N393" s="285"/>
      <c r="O393" s="285"/>
      <c r="P393" s="285"/>
      <c r="Q393" s="285"/>
      <c r="R393" s="285"/>
      <c r="S393" s="285"/>
      <c r="T393" s="285"/>
      <c r="U393" s="285"/>
      <c r="V393" s="285"/>
      <c r="W393" s="285"/>
      <c r="X393" s="285"/>
      <c r="Y393" s="285"/>
      <c r="Z393" s="285"/>
      <c r="AA393" s="285"/>
      <c r="AB393" s="285"/>
      <c r="AC393" s="285"/>
      <c r="AD393" s="285"/>
      <c r="AE393" s="285"/>
      <c r="AF393" s="285"/>
      <c r="AG393" s="285"/>
      <c r="AH393" s="285"/>
      <c r="AI393" s="285"/>
      <c r="AJ393" s="285"/>
      <c r="AK393" s="285"/>
      <c r="AL393" s="285"/>
      <c r="AM393" s="285"/>
      <c r="AN393" s="285"/>
      <c r="AO393" s="285"/>
      <c r="AP393" s="285"/>
      <c r="AQ393" s="285"/>
      <c r="AR393" s="285"/>
      <c r="AS393" s="285"/>
      <c r="AT393" s="285"/>
    </row>
    <row r="394" spans="1:46">
      <c r="A394" s="285"/>
      <c r="B394" s="285"/>
      <c r="C394" s="285"/>
      <c r="D394" s="285"/>
      <c r="E394" s="285"/>
      <c r="F394" s="285"/>
      <c r="G394" s="285"/>
      <c r="H394" s="285"/>
      <c r="I394" s="285"/>
      <c r="J394" s="285"/>
      <c r="K394" s="285"/>
      <c r="L394" s="285"/>
      <c r="M394" s="285"/>
      <c r="N394" s="285"/>
      <c r="O394" s="285"/>
      <c r="P394" s="285"/>
      <c r="Q394" s="285"/>
      <c r="R394" s="285"/>
      <c r="S394" s="285"/>
      <c r="T394" s="285"/>
      <c r="U394" s="285"/>
      <c r="V394" s="285"/>
      <c r="W394" s="285"/>
      <c r="X394" s="285"/>
      <c r="Y394" s="285"/>
      <c r="Z394" s="285"/>
      <c r="AA394" s="285"/>
      <c r="AB394" s="285"/>
      <c r="AC394" s="285"/>
      <c r="AD394" s="285"/>
      <c r="AE394" s="285"/>
      <c r="AF394" s="285"/>
      <c r="AG394" s="285"/>
      <c r="AH394" s="285"/>
      <c r="AI394" s="285"/>
      <c r="AJ394" s="285"/>
      <c r="AK394" s="285"/>
      <c r="AL394" s="285"/>
      <c r="AM394" s="285"/>
      <c r="AN394" s="285"/>
      <c r="AO394" s="285"/>
      <c r="AP394" s="285"/>
      <c r="AQ394" s="285"/>
      <c r="AR394" s="285"/>
      <c r="AS394" s="285"/>
      <c r="AT394" s="285"/>
    </row>
    <row r="395" spans="1:46">
      <c r="A395" s="285"/>
      <c r="B395" s="285"/>
      <c r="C395" s="285"/>
      <c r="D395" s="285"/>
      <c r="E395" s="285"/>
      <c r="F395" s="285"/>
      <c r="G395" s="285"/>
      <c r="H395" s="285"/>
      <c r="I395" s="285"/>
      <c r="J395" s="285"/>
      <c r="K395" s="285"/>
      <c r="L395" s="285"/>
      <c r="M395" s="285"/>
      <c r="N395" s="285"/>
      <c r="O395" s="285"/>
      <c r="P395" s="285"/>
      <c r="Q395" s="285"/>
      <c r="R395" s="285"/>
      <c r="S395" s="285"/>
      <c r="T395" s="285"/>
      <c r="U395" s="285"/>
      <c r="V395" s="285"/>
      <c r="W395" s="285"/>
      <c r="X395" s="285"/>
      <c r="Y395" s="285"/>
      <c r="Z395" s="285"/>
      <c r="AA395" s="285"/>
      <c r="AB395" s="285"/>
      <c r="AC395" s="285"/>
      <c r="AD395" s="285"/>
      <c r="AE395" s="285"/>
      <c r="AF395" s="285"/>
      <c r="AG395" s="285"/>
      <c r="AH395" s="285"/>
      <c r="AI395" s="285"/>
      <c r="AJ395" s="285"/>
      <c r="AK395" s="285"/>
      <c r="AL395" s="285"/>
      <c r="AM395" s="285"/>
      <c r="AN395" s="285"/>
      <c r="AO395" s="285"/>
      <c r="AP395" s="285"/>
      <c r="AQ395" s="285"/>
      <c r="AR395" s="285"/>
      <c r="AS395" s="285"/>
      <c r="AT395" s="285"/>
    </row>
    <row r="396" spans="1:46">
      <c r="A396" s="285"/>
      <c r="B396" s="285"/>
      <c r="C396" s="285"/>
      <c r="D396" s="285"/>
      <c r="E396" s="285"/>
      <c r="F396" s="285"/>
      <c r="G396" s="285"/>
      <c r="H396" s="285"/>
      <c r="I396" s="285"/>
      <c r="J396" s="285"/>
      <c r="K396" s="285"/>
      <c r="L396" s="285"/>
      <c r="M396" s="285"/>
      <c r="N396" s="285"/>
      <c r="O396" s="285"/>
      <c r="P396" s="285"/>
      <c r="Q396" s="285"/>
      <c r="R396" s="285"/>
      <c r="S396" s="285"/>
      <c r="T396" s="285"/>
      <c r="U396" s="285"/>
      <c r="V396" s="285"/>
      <c r="W396" s="285"/>
      <c r="X396" s="285"/>
      <c r="Y396" s="285"/>
      <c r="Z396" s="285"/>
      <c r="AA396" s="285"/>
      <c r="AB396" s="285"/>
      <c r="AC396" s="285"/>
      <c r="AD396" s="285"/>
      <c r="AE396" s="285"/>
      <c r="AF396" s="285"/>
      <c r="AG396" s="285"/>
      <c r="AH396" s="285"/>
      <c r="AI396" s="285"/>
      <c r="AJ396" s="285"/>
      <c r="AK396" s="285"/>
      <c r="AL396" s="285"/>
      <c r="AM396" s="285"/>
      <c r="AN396" s="285"/>
      <c r="AO396" s="285"/>
      <c r="AP396" s="285"/>
      <c r="AQ396" s="285"/>
      <c r="AR396" s="285"/>
      <c r="AS396" s="285"/>
      <c r="AT396" s="285"/>
    </row>
    <row r="397" spans="1:46">
      <c r="A397" s="285"/>
      <c r="B397" s="285"/>
      <c r="C397" s="285"/>
      <c r="D397" s="285"/>
      <c r="E397" s="285"/>
      <c r="F397" s="285"/>
      <c r="G397" s="285"/>
      <c r="H397" s="285"/>
      <c r="I397" s="285"/>
      <c r="J397" s="285"/>
      <c r="K397" s="285"/>
      <c r="L397" s="285"/>
      <c r="M397" s="285"/>
      <c r="N397" s="285"/>
      <c r="O397" s="285"/>
      <c r="P397" s="285"/>
      <c r="Q397" s="285"/>
      <c r="R397" s="285"/>
      <c r="S397" s="285"/>
      <c r="T397" s="285"/>
      <c r="U397" s="285"/>
      <c r="V397" s="285"/>
      <c r="W397" s="285"/>
      <c r="X397" s="285"/>
      <c r="Y397" s="285"/>
      <c r="Z397" s="285"/>
      <c r="AA397" s="285"/>
      <c r="AB397" s="285"/>
      <c r="AC397" s="285"/>
      <c r="AD397" s="285"/>
      <c r="AE397" s="285"/>
      <c r="AF397" s="285"/>
      <c r="AG397" s="285"/>
      <c r="AH397" s="285"/>
      <c r="AI397" s="285"/>
      <c r="AJ397" s="285"/>
      <c r="AK397" s="285"/>
      <c r="AL397" s="285"/>
      <c r="AM397" s="285"/>
      <c r="AN397" s="285"/>
      <c r="AO397" s="285"/>
      <c r="AP397" s="285"/>
      <c r="AQ397" s="285"/>
      <c r="AR397" s="285"/>
      <c r="AS397" s="285"/>
      <c r="AT397" s="285"/>
    </row>
    <row r="398" spans="1:46">
      <c r="A398" s="285"/>
      <c r="B398" s="285"/>
      <c r="C398" s="285"/>
      <c r="D398" s="285"/>
      <c r="E398" s="285"/>
      <c r="F398" s="285"/>
      <c r="G398" s="285"/>
      <c r="H398" s="285"/>
      <c r="I398" s="285"/>
      <c r="J398" s="285"/>
      <c r="K398" s="285"/>
      <c r="L398" s="285"/>
      <c r="M398" s="285"/>
      <c r="N398" s="285"/>
      <c r="O398" s="285"/>
      <c r="P398" s="285"/>
      <c r="Q398" s="285"/>
      <c r="R398" s="285"/>
      <c r="S398" s="285"/>
      <c r="T398" s="285"/>
      <c r="U398" s="285"/>
      <c r="V398" s="285"/>
      <c r="W398" s="285"/>
      <c r="X398" s="285"/>
      <c r="Y398" s="285"/>
      <c r="Z398" s="285"/>
      <c r="AA398" s="285"/>
      <c r="AB398" s="285"/>
      <c r="AC398" s="285"/>
      <c r="AD398" s="285"/>
      <c r="AE398" s="285"/>
      <c r="AF398" s="285"/>
      <c r="AG398" s="285"/>
      <c r="AH398" s="285"/>
      <c r="AI398" s="285"/>
      <c r="AJ398" s="285"/>
      <c r="AK398" s="285"/>
      <c r="AL398" s="285"/>
      <c r="AM398" s="285"/>
      <c r="AN398" s="285"/>
      <c r="AO398" s="285"/>
      <c r="AP398" s="285"/>
      <c r="AQ398" s="285"/>
      <c r="AR398" s="285"/>
      <c r="AS398" s="285"/>
      <c r="AT398" s="285"/>
    </row>
    <row r="399" spans="1:46">
      <c r="A399" s="285"/>
      <c r="B399" s="285"/>
      <c r="C399" s="285"/>
      <c r="D399" s="285"/>
      <c r="E399" s="285"/>
      <c r="F399" s="285"/>
      <c r="G399" s="285"/>
      <c r="H399" s="285"/>
      <c r="I399" s="285"/>
      <c r="J399" s="285"/>
      <c r="K399" s="285"/>
      <c r="L399" s="285"/>
      <c r="M399" s="285"/>
      <c r="N399" s="285"/>
      <c r="O399" s="285"/>
      <c r="P399" s="285"/>
      <c r="Q399" s="285"/>
      <c r="R399" s="285"/>
      <c r="S399" s="285"/>
      <c r="T399" s="285"/>
      <c r="U399" s="285"/>
      <c r="V399" s="285"/>
      <c r="W399" s="285"/>
      <c r="X399" s="285"/>
      <c r="Y399" s="285"/>
      <c r="Z399" s="285"/>
      <c r="AA399" s="285"/>
      <c r="AB399" s="285"/>
      <c r="AC399" s="285"/>
      <c r="AD399" s="285"/>
      <c r="AE399" s="285"/>
      <c r="AF399" s="285"/>
      <c r="AG399" s="285"/>
      <c r="AH399" s="285"/>
      <c r="AI399" s="285"/>
      <c r="AJ399" s="285"/>
      <c r="AK399" s="285"/>
      <c r="AL399" s="285"/>
      <c r="AM399" s="285"/>
      <c r="AN399" s="285"/>
      <c r="AO399" s="285"/>
      <c r="AP399" s="285"/>
      <c r="AQ399" s="285"/>
      <c r="AR399" s="285"/>
      <c r="AS399" s="285"/>
      <c r="AT399" s="285"/>
    </row>
    <row r="400" spans="1:46">
      <c r="A400" s="285"/>
      <c r="B400" s="285"/>
      <c r="C400" s="285"/>
      <c r="D400" s="285"/>
      <c r="E400" s="285"/>
      <c r="F400" s="285"/>
      <c r="G400" s="285"/>
      <c r="H400" s="285"/>
      <c r="I400" s="285"/>
      <c r="J400" s="285"/>
      <c r="K400" s="285"/>
      <c r="L400" s="285"/>
      <c r="M400" s="285"/>
      <c r="N400" s="285"/>
      <c r="O400" s="285"/>
      <c r="P400" s="285"/>
      <c r="Q400" s="285"/>
      <c r="R400" s="285"/>
      <c r="S400" s="285"/>
      <c r="T400" s="285"/>
      <c r="U400" s="285"/>
      <c r="V400" s="285"/>
      <c r="W400" s="285"/>
      <c r="X400" s="285"/>
      <c r="Y400" s="285"/>
      <c r="Z400" s="285"/>
      <c r="AA400" s="285"/>
      <c r="AB400" s="285"/>
      <c r="AC400" s="285"/>
      <c r="AD400" s="285"/>
      <c r="AE400" s="285"/>
      <c r="AF400" s="285"/>
      <c r="AG400" s="285"/>
      <c r="AH400" s="285"/>
      <c r="AI400" s="285"/>
      <c r="AJ400" s="285"/>
      <c r="AK400" s="285"/>
      <c r="AL400" s="285"/>
      <c r="AM400" s="285"/>
      <c r="AN400" s="285"/>
      <c r="AO400" s="285"/>
      <c r="AP400" s="285"/>
      <c r="AQ400" s="285"/>
      <c r="AR400" s="285"/>
      <c r="AS400" s="285"/>
      <c r="AT400" s="285"/>
    </row>
    <row r="401" spans="1:46">
      <c r="A401" s="285"/>
      <c r="B401" s="285"/>
      <c r="C401" s="285"/>
      <c r="D401" s="285"/>
      <c r="E401" s="285"/>
      <c r="F401" s="285"/>
      <c r="G401" s="285"/>
      <c r="H401" s="285"/>
      <c r="I401" s="285"/>
      <c r="J401" s="285"/>
      <c r="K401" s="285"/>
      <c r="L401" s="285"/>
      <c r="M401" s="285"/>
      <c r="N401" s="285"/>
      <c r="O401" s="285"/>
      <c r="P401" s="285"/>
      <c r="Q401" s="285"/>
      <c r="R401" s="285"/>
      <c r="S401" s="285"/>
      <c r="T401" s="285"/>
      <c r="U401" s="285"/>
      <c r="V401" s="285"/>
      <c r="W401" s="285"/>
      <c r="X401" s="285"/>
      <c r="Y401" s="285"/>
      <c r="Z401" s="285"/>
      <c r="AA401" s="285"/>
      <c r="AB401" s="285"/>
      <c r="AC401" s="285"/>
      <c r="AD401" s="285"/>
      <c r="AE401" s="285"/>
      <c r="AF401" s="285"/>
      <c r="AG401" s="285"/>
      <c r="AH401" s="285"/>
      <c r="AI401" s="285"/>
      <c r="AJ401" s="285"/>
      <c r="AK401" s="285"/>
      <c r="AL401" s="285"/>
      <c r="AM401" s="285"/>
      <c r="AN401" s="285"/>
      <c r="AO401" s="285"/>
      <c r="AP401" s="285"/>
      <c r="AQ401" s="285"/>
      <c r="AR401" s="285"/>
      <c r="AS401" s="285"/>
      <c r="AT401" s="285"/>
    </row>
    <row r="402" spans="1:46">
      <c r="A402" s="285"/>
      <c r="B402" s="285"/>
      <c r="C402" s="285"/>
      <c r="D402" s="285"/>
      <c r="E402" s="285"/>
      <c r="F402" s="285"/>
      <c r="G402" s="285"/>
      <c r="H402" s="285"/>
      <c r="I402" s="285"/>
      <c r="J402" s="285"/>
      <c r="K402" s="285"/>
      <c r="L402" s="285"/>
      <c r="M402" s="285"/>
      <c r="N402" s="285"/>
      <c r="O402" s="285"/>
      <c r="P402" s="285"/>
      <c r="Q402" s="285"/>
      <c r="R402" s="285"/>
      <c r="S402" s="285"/>
      <c r="T402" s="285"/>
      <c r="U402" s="285"/>
      <c r="V402" s="285"/>
      <c r="W402" s="285"/>
      <c r="X402" s="285"/>
      <c r="Y402" s="285"/>
      <c r="Z402" s="285"/>
      <c r="AA402" s="285"/>
      <c r="AB402" s="285"/>
      <c r="AC402" s="285"/>
      <c r="AD402" s="285"/>
      <c r="AE402" s="285"/>
      <c r="AF402" s="285"/>
      <c r="AG402" s="285"/>
      <c r="AH402" s="285"/>
      <c r="AI402" s="285"/>
      <c r="AJ402" s="285"/>
      <c r="AK402" s="285"/>
      <c r="AL402" s="285"/>
      <c r="AM402" s="285"/>
      <c r="AN402" s="285"/>
      <c r="AO402" s="285"/>
      <c r="AP402" s="285"/>
      <c r="AQ402" s="285"/>
      <c r="AR402" s="285"/>
      <c r="AS402" s="285"/>
      <c r="AT402" s="285"/>
    </row>
    <row r="403" spans="1:46">
      <c r="A403" s="285"/>
      <c r="B403" s="285"/>
      <c r="C403" s="285"/>
      <c r="D403" s="285"/>
      <c r="E403" s="285"/>
      <c r="F403" s="285"/>
      <c r="G403" s="285"/>
      <c r="H403" s="285"/>
      <c r="I403" s="285"/>
      <c r="J403" s="285"/>
      <c r="K403" s="285"/>
      <c r="L403" s="285"/>
      <c r="M403" s="285"/>
      <c r="N403" s="285"/>
      <c r="O403" s="285"/>
      <c r="P403" s="285"/>
      <c r="Q403" s="285"/>
      <c r="R403" s="285"/>
      <c r="S403" s="285"/>
      <c r="T403" s="285"/>
      <c r="U403" s="285"/>
      <c r="V403" s="285"/>
      <c r="W403" s="285"/>
      <c r="X403" s="285"/>
      <c r="Y403" s="285"/>
      <c r="Z403" s="285"/>
      <c r="AA403" s="285"/>
      <c r="AB403" s="285"/>
      <c r="AC403" s="285"/>
      <c r="AD403" s="285"/>
      <c r="AE403" s="285"/>
      <c r="AF403" s="285"/>
      <c r="AG403" s="285"/>
      <c r="AH403" s="285"/>
      <c r="AI403" s="285"/>
      <c r="AJ403" s="285"/>
      <c r="AK403" s="285"/>
      <c r="AL403" s="285"/>
      <c r="AM403" s="285"/>
      <c r="AN403" s="285"/>
      <c r="AO403" s="285"/>
      <c r="AP403" s="285"/>
      <c r="AQ403" s="285"/>
      <c r="AR403" s="285"/>
      <c r="AS403" s="285"/>
      <c r="AT403" s="285"/>
    </row>
    <row r="404" spans="1:46">
      <c r="A404" s="285"/>
      <c r="B404" s="285"/>
      <c r="C404" s="285"/>
      <c r="D404" s="285"/>
      <c r="E404" s="285"/>
      <c r="F404" s="285"/>
      <c r="G404" s="285"/>
      <c r="H404" s="285"/>
      <c r="I404" s="285"/>
      <c r="J404" s="285"/>
      <c r="K404" s="285"/>
      <c r="L404" s="285"/>
      <c r="M404" s="285"/>
      <c r="N404" s="285"/>
      <c r="O404" s="285"/>
      <c r="P404" s="285"/>
      <c r="Q404" s="285"/>
      <c r="R404" s="285"/>
      <c r="S404" s="285"/>
      <c r="T404" s="285"/>
      <c r="U404" s="285"/>
      <c r="V404" s="285"/>
      <c r="W404" s="285"/>
      <c r="X404" s="285"/>
      <c r="Y404" s="285"/>
      <c r="Z404" s="285"/>
      <c r="AA404" s="285"/>
      <c r="AB404" s="285"/>
      <c r="AC404" s="285"/>
      <c r="AD404" s="285"/>
      <c r="AE404" s="285"/>
      <c r="AF404" s="285"/>
      <c r="AG404" s="285"/>
      <c r="AH404" s="285"/>
      <c r="AI404" s="285"/>
      <c r="AJ404" s="285"/>
      <c r="AK404" s="285"/>
      <c r="AL404" s="285"/>
      <c r="AM404" s="285"/>
      <c r="AN404" s="285"/>
      <c r="AO404" s="285"/>
      <c r="AP404" s="285"/>
      <c r="AQ404" s="285"/>
      <c r="AR404" s="285"/>
      <c r="AS404" s="285"/>
      <c r="AT404" s="285"/>
    </row>
    <row r="405" spans="1:46">
      <c r="A405" s="285"/>
      <c r="B405" s="285"/>
      <c r="C405" s="285"/>
      <c r="D405" s="285"/>
      <c r="E405" s="285"/>
      <c r="F405" s="285"/>
      <c r="G405" s="285"/>
      <c r="H405" s="285"/>
      <c r="I405" s="285"/>
      <c r="J405" s="285"/>
      <c r="K405" s="285"/>
      <c r="L405" s="285"/>
      <c r="M405" s="285"/>
      <c r="N405" s="285"/>
      <c r="O405" s="285"/>
      <c r="P405" s="285"/>
      <c r="Q405" s="285"/>
      <c r="R405" s="285"/>
      <c r="S405" s="285"/>
      <c r="T405" s="285"/>
      <c r="U405" s="285"/>
      <c r="V405" s="285"/>
      <c r="W405" s="285"/>
      <c r="X405" s="285"/>
      <c r="Y405" s="285"/>
      <c r="Z405" s="285"/>
      <c r="AA405" s="285"/>
      <c r="AB405" s="285"/>
      <c r="AC405" s="285"/>
      <c r="AD405" s="285"/>
      <c r="AE405" s="285"/>
      <c r="AF405" s="285"/>
      <c r="AG405" s="285"/>
      <c r="AH405" s="285"/>
      <c r="AI405" s="285"/>
      <c r="AJ405" s="285"/>
      <c r="AK405" s="285"/>
      <c r="AL405" s="285"/>
      <c r="AM405" s="285"/>
      <c r="AN405" s="285"/>
      <c r="AO405" s="285"/>
      <c r="AP405" s="285"/>
      <c r="AQ405" s="285"/>
      <c r="AR405" s="285"/>
      <c r="AS405" s="285"/>
      <c r="AT405" s="285"/>
    </row>
    <row r="406" spans="1:46">
      <c r="A406" s="285"/>
      <c r="B406" s="285"/>
      <c r="C406" s="285"/>
      <c r="D406" s="285"/>
      <c r="E406" s="285"/>
      <c r="F406" s="285"/>
      <c r="G406" s="285"/>
      <c r="H406" s="285"/>
      <c r="I406" s="285"/>
      <c r="J406" s="285"/>
      <c r="K406" s="285"/>
      <c r="L406" s="285"/>
      <c r="M406" s="285"/>
      <c r="N406" s="285"/>
      <c r="O406" s="285"/>
      <c r="P406" s="285"/>
      <c r="Q406" s="285"/>
      <c r="R406" s="285"/>
      <c r="S406" s="285"/>
      <c r="T406" s="285"/>
      <c r="U406" s="285"/>
      <c r="V406" s="285"/>
      <c r="W406" s="285"/>
      <c r="X406" s="285"/>
      <c r="Y406" s="285"/>
      <c r="Z406" s="285"/>
      <c r="AA406" s="285"/>
      <c r="AB406" s="285"/>
      <c r="AC406" s="285"/>
      <c r="AD406" s="285"/>
      <c r="AE406" s="285"/>
      <c r="AF406" s="285"/>
      <c r="AG406" s="285"/>
      <c r="AH406" s="285"/>
      <c r="AI406" s="285"/>
      <c r="AJ406" s="285"/>
      <c r="AK406" s="285"/>
      <c r="AL406" s="285"/>
      <c r="AM406" s="285"/>
      <c r="AN406" s="285"/>
      <c r="AO406" s="285"/>
      <c r="AP406" s="285"/>
      <c r="AQ406" s="285"/>
      <c r="AR406" s="285"/>
      <c r="AS406" s="285"/>
      <c r="AT406" s="285"/>
    </row>
    <row r="407" spans="1:46">
      <c r="A407" s="285"/>
      <c r="B407" s="285"/>
      <c r="C407" s="285"/>
      <c r="D407" s="285"/>
      <c r="E407" s="285"/>
      <c r="F407" s="285"/>
      <c r="G407" s="285"/>
      <c r="H407" s="285"/>
      <c r="I407" s="285"/>
      <c r="J407" s="285"/>
      <c r="K407" s="285"/>
      <c r="L407" s="285"/>
      <c r="M407" s="285"/>
      <c r="N407" s="285"/>
      <c r="O407" s="285"/>
      <c r="P407" s="285"/>
      <c r="Q407" s="285"/>
      <c r="R407" s="285"/>
      <c r="S407" s="285"/>
      <c r="T407" s="285"/>
      <c r="U407" s="285"/>
      <c r="V407" s="285"/>
      <c r="W407" s="285"/>
      <c r="X407" s="285"/>
      <c r="Y407" s="285"/>
      <c r="Z407" s="285"/>
      <c r="AA407" s="285"/>
      <c r="AB407" s="285"/>
      <c r="AC407" s="285"/>
      <c r="AD407" s="285"/>
      <c r="AE407" s="285"/>
      <c r="AF407" s="285"/>
      <c r="AG407" s="285"/>
      <c r="AH407" s="285"/>
      <c r="AI407" s="285"/>
      <c r="AJ407" s="285"/>
      <c r="AK407" s="285"/>
      <c r="AL407" s="285"/>
      <c r="AM407" s="285"/>
      <c r="AN407" s="285"/>
      <c r="AO407" s="285"/>
      <c r="AP407" s="285"/>
      <c r="AQ407" s="285"/>
      <c r="AR407" s="285"/>
      <c r="AS407" s="285"/>
      <c r="AT407" s="285"/>
    </row>
    <row r="408" spans="1:46">
      <c r="A408" s="285"/>
      <c r="B408" s="285"/>
      <c r="C408" s="285"/>
      <c r="D408" s="285"/>
      <c r="E408" s="285"/>
      <c r="F408" s="285"/>
      <c r="G408" s="285"/>
      <c r="H408" s="285"/>
      <c r="I408" s="285"/>
      <c r="J408" s="285"/>
      <c r="K408" s="285"/>
      <c r="L408" s="285"/>
      <c r="M408" s="285"/>
      <c r="N408" s="285"/>
      <c r="O408" s="285"/>
      <c r="P408" s="285"/>
      <c r="Q408" s="285"/>
      <c r="R408" s="285"/>
      <c r="S408" s="285"/>
      <c r="T408" s="285"/>
      <c r="U408" s="285"/>
      <c r="V408" s="285"/>
      <c r="W408" s="285"/>
      <c r="X408" s="285"/>
      <c r="Y408" s="285"/>
      <c r="Z408" s="285"/>
      <c r="AA408" s="285"/>
      <c r="AB408" s="285"/>
      <c r="AC408" s="285"/>
      <c r="AD408" s="285"/>
      <c r="AE408" s="285"/>
      <c r="AF408" s="285"/>
      <c r="AG408" s="285"/>
      <c r="AH408" s="285"/>
      <c r="AI408" s="285"/>
      <c r="AJ408" s="285"/>
      <c r="AK408" s="285"/>
      <c r="AL408" s="285"/>
      <c r="AM408" s="285"/>
      <c r="AN408" s="285"/>
      <c r="AO408" s="285"/>
      <c r="AP408" s="285"/>
      <c r="AQ408" s="285"/>
      <c r="AR408" s="285"/>
      <c r="AS408" s="285"/>
      <c r="AT408" s="285"/>
    </row>
    <row r="409" spans="1:46">
      <c r="A409" s="285"/>
      <c r="B409" s="285"/>
      <c r="C409" s="285"/>
      <c r="D409" s="285"/>
      <c r="E409" s="285"/>
      <c r="F409" s="285"/>
      <c r="G409" s="285"/>
      <c r="H409" s="285"/>
      <c r="I409" s="285"/>
      <c r="J409" s="285"/>
      <c r="K409" s="285"/>
      <c r="L409" s="285"/>
      <c r="M409" s="285"/>
      <c r="N409" s="285"/>
      <c r="O409" s="285"/>
      <c r="P409" s="285"/>
      <c r="Q409" s="285"/>
      <c r="R409" s="285"/>
      <c r="S409" s="285"/>
      <c r="T409" s="285"/>
      <c r="U409" s="285"/>
      <c r="V409" s="285"/>
      <c r="W409" s="285"/>
      <c r="X409" s="285"/>
      <c r="Y409" s="285"/>
      <c r="Z409" s="285"/>
      <c r="AA409" s="285"/>
      <c r="AB409" s="285"/>
      <c r="AC409" s="285"/>
      <c r="AD409" s="285"/>
      <c r="AE409" s="285"/>
      <c r="AF409" s="285"/>
      <c r="AG409" s="285"/>
      <c r="AH409" s="285"/>
      <c r="AI409" s="285"/>
      <c r="AJ409" s="285"/>
      <c r="AK409" s="285"/>
      <c r="AL409" s="285"/>
      <c r="AM409" s="285"/>
      <c r="AN409" s="285"/>
      <c r="AO409" s="285"/>
      <c r="AP409" s="285"/>
      <c r="AQ409" s="285"/>
      <c r="AR409" s="285"/>
      <c r="AS409" s="285"/>
      <c r="AT409" s="285"/>
    </row>
    <row r="410" spans="1:46">
      <c r="A410" s="285"/>
      <c r="B410" s="285"/>
      <c r="C410" s="285"/>
      <c r="D410" s="285"/>
      <c r="E410" s="285"/>
      <c r="F410" s="285"/>
      <c r="G410" s="285"/>
      <c r="H410" s="285"/>
      <c r="I410" s="285"/>
      <c r="J410" s="285"/>
      <c r="K410" s="285"/>
      <c r="L410" s="285"/>
      <c r="M410" s="285"/>
      <c r="N410" s="285"/>
      <c r="O410" s="285"/>
      <c r="P410" s="285"/>
      <c r="Q410" s="285"/>
      <c r="R410" s="285"/>
      <c r="S410" s="285"/>
      <c r="T410" s="285"/>
      <c r="U410" s="285"/>
      <c r="V410" s="285"/>
      <c r="W410" s="285"/>
      <c r="X410" s="285"/>
      <c r="Y410" s="285"/>
      <c r="Z410" s="285"/>
      <c r="AA410" s="285"/>
      <c r="AB410" s="285"/>
      <c r="AC410" s="285"/>
      <c r="AD410" s="285"/>
      <c r="AE410" s="285"/>
      <c r="AF410" s="285"/>
      <c r="AG410" s="285"/>
      <c r="AH410" s="285"/>
      <c r="AI410" s="285"/>
      <c r="AJ410" s="285"/>
      <c r="AK410" s="285"/>
      <c r="AL410" s="285"/>
      <c r="AM410" s="285"/>
      <c r="AN410" s="285"/>
      <c r="AO410" s="285"/>
      <c r="AP410" s="285"/>
      <c r="AQ410" s="285"/>
      <c r="AR410" s="285"/>
      <c r="AS410" s="285"/>
      <c r="AT410" s="285"/>
    </row>
    <row r="411" spans="1:46">
      <c r="A411" s="285"/>
      <c r="B411" s="285"/>
      <c r="C411" s="285"/>
      <c r="D411" s="285"/>
      <c r="E411" s="285"/>
      <c r="F411" s="285"/>
      <c r="G411" s="285"/>
      <c r="H411" s="285"/>
      <c r="I411" s="285"/>
      <c r="J411" s="285"/>
      <c r="K411" s="285"/>
      <c r="L411" s="285"/>
      <c r="M411" s="285"/>
      <c r="N411" s="285"/>
      <c r="O411" s="285"/>
      <c r="P411" s="285"/>
      <c r="Q411" s="285"/>
      <c r="R411" s="285"/>
      <c r="S411" s="285"/>
      <c r="T411" s="285"/>
      <c r="U411" s="285"/>
      <c r="V411" s="285"/>
      <c r="W411" s="285"/>
      <c r="X411" s="285"/>
      <c r="Y411" s="285"/>
      <c r="Z411" s="285"/>
      <c r="AA411" s="285"/>
      <c r="AB411" s="285"/>
      <c r="AC411" s="285"/>
      <c r="AD411" s="285"/>
      <c r="AE411" s="285"/>
      <c r="AF411" s="285"/>
      <c r="AG411" s="285"/>
      <c r="AH411" s="285"/>
      <c r="AI411" s="285"/>
      <c r="AJ411" s="285"/>
      <c r="AK411" s="285"/>
      <c r="AL411" s="285"/>
      <c r="AM411" s="285"/>
      <c r="AN411" s="285"/>
      <c r="AO411" s="285"/>
      <c r="AP411" s="285"/>
      <c r="AQ411" s="285"/>
      <c r="AR411" s="285"/>
      <c r="AS411" s="285"/>
      <c r="AT411" s="285"/>
    </row>
    <row r="412" spans="1:46">
      <c r="A412" s="285"/>
      <c r="B412" s="285"/>
      <c r="C412" s="285"/>
      <c r="D412" s="285"/>
      <c r="E412" s="285"/>
      <c r="F412" s="285"/>
      <c r="G412" s="285"/>
      <c r="H412" s="285"/>
      <c r="I412" s="285"/>
      <c r="J412" s="285"/>
      <c r="K412" s="285"/>
      <c r="L412" s="285"/>
      <c r="M412" s="285"/>
      <c r="N412" s="285"/>
      <c r="O412" s="285"/>
      <c r="P412" s="285"/>
      <c r="Q412" s="285"/>
      <c r="R412" s="285"/>
      <c r="S412" s="285"/>
      <c r="T412" s="285"/>
      <c r="U412" s="285"/>
      <c r="V412" s="285"/>
      <c r="W412" s="285"/>
      <c r="X412" s="285"/>
      <c r="Y412" s="285"/>
      <c r="Z412" s="285"/>
      <c r="AA412" s="285"/>
      <c r="AB412" s="285"/>
      <c r="AC412" s="285"/>
      <c r="AD412" s="285"/>
      <c r="AE412" s="285"/>
      <c r="AF412" s="285"/>
      <c r="AG412" s="285"/>
      <c r="AH412" s="285"/>
      <c r="AI412" s="285"/>
      <c r="AJ412" s="285"/>
      <c r="AK412" s="285"/>
      <c r="AL412" s="285"/>
      <c r="AM412" s="285"/>
      <c r="AN412" s="285"/>
      <c r="AO412" s="285"/>
      <c r="AP412" s="285"/>
      <c r="AQ412" s="285"/>
      <c r="AR412" s="285"/>
      <c r="AS412" s="285"/>
      <c r="AT412" s="285"/>
    </row>
    <row r="413" spans="1:46">
      <c r="A413" s="285"/>
      <c r="B413" s="285"/>
      <c r="C413" s="285"/>
      <c r="D413" s="285"/>
      <c r="E413" s="285"/>
      <c r="F413" s="285"/>
      <c r="G413" s="285"/>
      <c r="H413" s="285"/>
      <c r="I413" s="285"/>
      <c r="J413" s="285"/>
      <c r="K413" s="285"/>
      <c r="L413" s="285"/>
      <c r="M413" s="285"/>
      <c r="N413" s="285"/>
      <c r="O413" s="285"/>
      <c r="P413" s="285"/>
      <c r="Q413" s="285"/>
      <c r="R413" s="285"/>
      <c r="S413" s="285"/>
      <c r="T413" s="285"/>
      <c r="U413" s="285"/>
      <c r="V413" s="285"/>
      <c r="W413" s="285"/>
      <c r="X413" s="285"/>
      <c r="Y413" s="285"/>
      <c r="Z413" s="285"/>
      <c r="AA413" s="285"/>
      <c r="AB413" s="285"/>
      <c r="AC413" s="285"/>
      <c r="AD413" s="285"/>
      <c r="AE413" s="285"/>
      <c r="AF413" s="285"/>
      <c r="AG413" s="285"/>
      <c r="AH413" s="285"/>
      <c r="AI413" s="285"/>
      <c r="AJ413" s="285"/>
      <c r="AK413" s="285"/>
      <c r="AL413" s="285"/>
      <c r="AM413" s="285"/>
      <c r="AN413" s="285"/>
      <c r="AO413" s="285"/>
      <c r="AP413" s="285"/>
      <c r="AQ413" s="285"/>
      <c r="AR413" s="285"/>
      <c r="AS413" s="285"/>
      <c r="AT413" s="285"/>
    </row>
    <row r="414" spans="1:46">
      <c r="A414" s="285"/>
      <c r="B414" s="285"/>
      <c r="C414" s="285"/>
      <c r="D414" s="285"/>
      <c r="E414" s="285"/>
      <c r="F414" s="285"/>
      <c r="G414" s="285"/>
      <c r="H414" s="285"/>
      <c r="I414" s="285"/>
      <c r="J414" s="285"/>
      <c r="K414" s="285"/>
      <c r="L414" s="285"/>
      <c r="M414" s="285"/>
      <c r="N414" s="285"/>
      <c r="O414" s="285"/>
      <c r="P414" s="285"/>
      <c r="Q414" s="285"/>
      <c r="R414" s="285"/>
      <c r="S414" s="285"/>
      <c r="T414" s="285"/>
      <c r="U414" s="285"/>
      <c r="V414" s="285"/>
      <c r="W414" s="285"/>
      <c r="X414" s="285"/>
      <c r="Y414" s="285"/>
      <c r="Z414" s="285"/>
      <c r="AA414" s="285"/>
      <c r="AB414" s="285"/>
      <c r="AC414" s="285"/>
      <c r="AD414" s="285"/>
      <c r="AE414" s="285"/>
      <c r="AF414" s="285"/>
      <c r="AG414" s="285"/>
      <c r="AH414" s="285"/>
      <c r="AI414" s="285"/>
      <c r="AJ414" s="285"/>
      <c r="AK414" s="285"/>
      <c r="AL414" s="285"/>
      <c r="AM414" s="285"/>
      <c r="AN414" s="285"/>
      <c r="AO414" s="285"/>
      <c r="AP414" s="285"/>
      <c r="AQ414" s="285"/>
      <c r="AR414" s="285"/>
      <c r="AS414" s="285"/>
      <c r="AT414" s="285"/>
    </row>
    <row r="415" spans="1:46">
      <c r="A415" s="285"/>
      <c r="B415" s="285"/>
      <c r="C415" s="285"/>
      <c r="D415" s="285"/>
      <c r="E415" s="285"/>
      <c r="F415" s="285"/>
      <c r="G415" s="285"/>
      <c r="H415" s="285"/>
      <c r="I415" s="285"/>
      <c r="J415" s="285"/>
      <c r="K415" s="285"/>
      <c r="L415" s="285"/>
      <c r="M415" s="285"/>
      <c r="N415" s="285"/>
      <c r="O415" s="285"/>
      <c r="P415" s="285"/>
      <c r="Q415" s="285"/>
      <c r="R415" s="285"/>
      <c r="S415" s="285"/>
      <c r="T415" s="285"/>
      <c r="U415" s="285"/>
      <c r="V415" s="285"/>
      <c r="W415" s="285"/>
      <c r="X415" s="285"/>
      <c r="Y415" s="285"/>
      <c r="Z415" s="285"/>
      <c r="AA415" s="285"/>
      <c r="AB415" s="285"/>
      <c r="AC415" s="285"/>
      <c r="AD415" s="285"/>
      <c r="AE415" s="285"/>
      <c r="AF415" s="285"/>
      <c r="AG415" s="285"/>
      <c r="AH415" s="285"/>
      <c r="AI415" s="285"/>
      <c r="AJ415" s="285"/>
      <c r="AK415" s="285"/>
      <c r="AL415" s="285"/>
      <c r="AM415" s="285"/>
      <c r="AN415" s="285"/>
      <c r="AO415" s="285"/>
      <c r="AP415" s="285"/>
      <c r="AQ415" s="285"/>
      <c r="AR415" s="285"/>
      <c r="AS415" s="285"/>
      <c r="AT415" s="285"/>
    </row>
    <row r="416" spans="1:46">
      <c r="A416" s="285"/>
      <c r="B416" s="285"/>
      <c r="C416" s="285"/>
      <c r="D416" s="285"/>
      <c r="E416" s="285"/>
      <c r="F416" s="285"/>
      <c r="G416" s="285"/>
      <c r="H416" s="285"/>
      <c r="I416" s="285"/>
      <c r="J416" s="285"/>
      <c r="K416" s="285"/>
      <c r="L416" s="285"/>
      <c r="M416" s="285"/>
      <c r="N416" s="285"/>
      <c r="O416" s="285"/>
      <c r="P416" s="285"/>
      <c r="Q416" s="285"/>
      <c r="R416" s="285"/>
      <c r="S416" s="285"/>
      <c r="T416" s="285"/>
      <c r="U416" s="285"/>
      <c r="V416" s="285"/>
      <c r="W416" s="285"/>
      <c r="X416" s="285"/>
      <c r="Y416" s="285"/>
      <c r="Z416" s="285"/>
      <c r="AA416" s="285"/>
      <c r="AB416" s="285"/>
      <c r="AC416" s="285"/>
      <c r="AD416" s="285"/>
      <c r="AE416" s="285"/>
      <c r="AF416" s="285"/>
      <c r="AG416" s="285"/>
      <c r="AH416" s="285"/>
      <c r="AI416" s="285"/>
      <c r="AJ416" s="285"/>
      <c r="AK416" s="285"/>
      <c r="AL416" s="285"/>
      <c r="AM416" s="285"/>
      <c r="AN416" s="285"/>
      <c r="AO416" s="285"/>
      <c r="AP416" s="285"/>
      <c r="AQ416" s="285"/>
      <c r="AR416" s="285"/>
      <c r="AS416" s="285"/>
      <c r="AT416" s="285"/>
    </row>
    <row r="417" spans="1:46">
      <c r="A417" s="285"/>
      <c r="B417" s="285"/>
      <c r="C417" s="285"/>
      <c r="D417" s="285"/>
      <c r="E417" s="285"/>
      <c r="F417" s="285"/>
      <c r="G417" s="285"/>
      <c r="H417" s="285"/>
      <c r="I417" s="285"/>
      <c r="J417" s="285"/>
      <c r="K417" s="285"/>
      <c r="L417" s="285"/>
      <c r="M417" s="285"/>
      <c r="N417" s="285"/>
      <c r="O417" s="285"/>
      <c r="P417" s="285"/>
      <c r="Q417" s="285"/>
      <c r="R417" s="285"/>
      <c r="S417" s="285"/>
      <c r="T417" s="285"/>
      <c r="U417" s="285"/>
      <c r="V417" s="285"/>
      <c r="W417" s="285"/>
      <c r="X417" s="285"/>
      <c r="Y417" s="285"/>
      <c r="Z417" s="285"/>
      <c r="AA417" s="285"/>
      <c r="AB417" s="285"/>
      <c r="AC417" s="285"/>
      <c r="AD417" s="285"/>
      <c r="AE417" s="285"/>
      <c r="AF417" s="285"/>
      <c r="AG417" s="285"/>
      <c r="AH417" s="285"/>
      <c r="AI417" s="285"/>
      <c r="AJ417" s="285"/>
      <c r="AK417" s="285"/>
      <c r="AL417" s="285"/>
      <c r="AM417" s="285"/>
      <c r="AN417" s="285"/>
      <c r="AO417" s="285"/>
      <c r="AP417" s="285"/>
      <c r="AQ417" s="285"/>
      <c r="AR417" s="285"/>
      <c r="AS417" s="285"/>
      <c r="AT417" s="285"/>
    </row>
    <row r="418" spans="1:46">
      <c r="A418" s="285"/>
      <c r="B418" s="285"/>
      <c r="C418" s="285"/>
      <c r="D418" s="285"/>
      <c r="E418" s="285"/>
      <c r="F418" s="285"/>
      <c r="G418" s="285"/>
      <c r="H418" s="285"/>
      <c r="I418" s="285"/>
      <c r="J418" s="285"/>
      <c r="K418" s="285"/>
      <c r="L418" s="285"/>
      <c r="M418" s="285"/>
      <c r="N418" s="285"/>
      <c r="O418" s="285"/>
      <c r="P418" s="285"/>
      <c r="Q418" s="285"/>
      <c r="R418" s="285"/>
      <c r="S418" s="285"/>
      <c r="T418" s="285"/>
      <c r="U418" s="285"/>
      <c r="V418" s="285"/>
      <c r="W418" s="285"/>
      <c r="X418" s="285"/>
      <c r="Y418" s="285"/>
      <c r="Z418" s="285"/>
      <c r="AA418" s="285"/>
      <c r="AB418" s="285"/>
      <c r="AC418" s="285"/>
      <c r="AD418" s="285"/>
      <c r="AE418" s="285"/>
      <c r="AF418" s="285"/>
      <c r="AG418" s="285"/>
      <c r="AH418" s="285"/>
      <c r="AI418" s="285"/>
      <c r="AJ418" s="285"/>
      <c r="AK418" s="285"/>
      <c r="AL418" s="285"/>
      <c r="AM418" s="285"/>
      <c r="AN418" s="285"/>
      <c r="AO418" s="285"/>
      <c r="AP418" s="285"/>
      <c r="AQ418" s="285"/>
      <c r="AR418" s="285"/>
      <c r="AS418" s="285"/>
      <c r="AT418" s="285"/>
    </row>
    <row r="419" spans="1:46">
      <c r="A419" s="285"/>
      <c r="B419" s="285"/>
      <c r="C419" s="285"/>
      <c r="D419" s="285"/>
      <c r="E419" s="285"/>
      <c r="F419" s="285"/>
      <c r="G419" s="285"/>
      <c r="H419" s="285"/>
      <c r="I419" s="285"/>
      <c r="J419" s="285"/>
      <c r="K419" s="285"/>
      <c r="L419" s="285"/>
      <c r="M419" s="285"/>
      <c r="N419" s="285"/>
      <c r="O419" s="285"/>
      <c r="P419" s="285"/>
      <c r="Q419" s="285"/>
      <c r="R419" s="285"/>
      <c r="S419" s="285"/>
      <c r="T419" s="285"/>
      <c r="U419" s="285"/>
      <c r="V419" s="285"/>
      <c r="W419" s="285"/>
      <c r="X419" s="285"/>
      <c r="Y419" s="285"/>
      <c r="Z419" s="285"/>
      <c r="AA419" s="285"/>
      <c r="AB419" s="285"/>
      <c r="AC419" s="285"/>
      <c r="AD419" s="285"/>
      <c r="AE419" s="285"/>
      <c r="AF419" s="285"/>
      <c r="AG419" s="285"/>
      <c r="AH419" s="285"/>
      <c r="AI419" s="285"/>
      <c r="AJ419" s="285"/>
      <c r="AK419" s="285"/>
      <c r="AL419" s="285"/>
      <c r="AM419" s="285"/>
      <c r="AN419" s="285"/>
      <c r="AO419" s="285"/>
      <c r="AP419" s="285"/>
      <c r="AQ419" s="285"/>
      <c r="AR419" s="285"/>
      <c r="AS419" s="285"/>
      <c r="AT419" s="285"/>
    </row>
    <row r="420" spans="1:46">
      <c r="A420" s="285"/>
      <c r="B420" s="285"/>
      <c r="C420" s="285"/>
      <c r="D420" s="285"/>
      <c r="E420" s="285"/>
      <c r="F420" s="285"/>
      <c r="G420" s="285"/>
      <c r="H420" s="285"/>
      <c r="I420" s="285"/>
      <c r="J420" s="285"/>
      <c r="K420" s="285"/>
      <c r="L420" s="285"/>
      <c r="M420" s="285"/>
      <c r="N420" s="285"/>
      <c r="O420" s="285"/>
      <c r="P420" s="285"/>
      <c r="Q420" s="285"/>
      <c r="R420" s="285"/>
      <c r="S420" s="285"/>
      <c r="T420" s="285"/>
      <c r="U420" s="285"/>
      <c r="V420" s="285"/>
      <c r="W420" s="285"/>
      <c r="X420" s="285"/>
      <c r="Y420" s="285"/>
      <c r="Z420" s="285"/>
      <c r="AA420" s="285"/>
      <c r="AB420" s="285"/>
      <c r="AC420" s="285"/>
      <c r="AD420" s="285"/>
      <c r="AE420" s="285"/>
      <c r="AF420" s="285"/>
      <c r="AG420" s="285"/>
      <c r="AH420" s="285"/>
      <c r="AI420" s="285"/>
      <c r="AJ420" s="285"/>
      <c r="AK420" s="285"/>
      <c r="AL420" s="285"/>
      <c r="AM420" s="285"/>
      <c r="AN420" s="285"/>
      <c r="AO420" s="285"/>
      <c r="AP420" s="285"/>
      <c r="AQ420" s="285"/>
      <c r="AR420" s="285"/>
      <c r="AS420" s="285"/>
      <c r="AT420" s="285"/>
    </row>
    <row r="421" spans="1:46">
      <c r="A421" s="285"/>
      <c r="B421" s="285"/>
      <c r="C421" s="285"/>
      <c r="D421" s="285"/>
      <c r="E421" s="285"/>
      <c r="F421" s="285"/>
      <c r="G421" s="285"/>
      <c r="H421" s="285"/>
      <c r="I421" s="285"/>
      <c r="J421" s="285"/>
      <c r="K421" s="285"/>
      <c r="L421" s="285"/>
      <c r="M421" s="285"/>
      <c r="N421" s="285"/>
      <c r="O421" s="285"/>
      <c r="P421" s="285"/>
      <c r="Q421" s="285"/>
      <c r="R421" s="285"/>
      <c r="S421" s="285"/>
      <c r="T421" s="285"/>
      <c r="U421" s="285"/>
      <c r="V421" s="285"/>
      <c r="W421" s="285"/>
      <c r="X421" s="285"/>
      <c r="Y421" s="285"/>
      <c r="Z421" s="285"/>
      <c r="AA421" s="285"/>
      <c r="AB421" s="285"/>
      <c r="AC421" s="285"/>
      <c r="AD421" s="285"/>
      <c r="AE421" s="285"/>
      <c r="AF421" s="285"/>
      <c r="AG421" s="285"/>
      <c r="AH421" s="285"/>
      <c r="AI421" s="285"/>
      <c r="AJ421" s="285"/>
      <c r="AK421" s="285"/>
      <c r="AL421" s="285"/>
      <c r="AM421" s="285"/>
      <c r="AN421" s="285"/>
      <c r="AO421" s="285"/>
      <c r="AP421" s="285"/>
      <c r="AQ421" s="285"/>
      <c r="AR421" s="285"/>
      <c r="AS421" s="285"/>
      <c r="AT421" s="285"/>
    </row>
    <row r="422" spans="1:46">
      <c r="A422" s="285"/>
      <c r="B422" s="285"/>
      <c r="C422" s="285"/>
      <c r="D422" s="285"/>
      <c r="E422" s="285"/>
      <c r="F422" s="285"/>
      <c r="G422" s="285"/>
      <c r="H422" s="285"/>
      <c r="I422" s="285"/>
      <c r="J422" s="285"/>
      <c r="K422" s="285"/>
      <c r="L422" s="285"/>
      <c r="M422" s="285"/>
      <c r="N422" s="285"/>
      <c r="O422" s="285"/>
      <c r="P422" s="285"/>
      <c r="Q422" s="285"/>
      <c r="R422" s="285"/>
      <c r="S422" s="285"/>
      <c r="T422" s="285"/>
      <c r="U422" s="285"/>
      <c r="V422" s="285"/>
      <c r="W422" s="285"/>
      <c r="X422" s="285"/>
      <c r="Y422" s="285"/>
      <c r="Z422" s="285"/>
      <c r="AA422" s="285"/>
      <c r="AB422" s="285"/>
      <c r="AC422" s="285"/>
      <c r="AD422" s="285"/>
      <c r="AE422" s="285"/>
      <c r="AF422" s="285"/>
      <c r="AG422" s="285"/>
      <c r="AH422" s="285"/>
      <c r="AI422" s="285"/>
      <c r="AJ422" s="285"/>
      <c r="AK422" s="285"/>
      <c r="AL422" s="285"/>
      <c r="AM422" s="285"/>
      <c r="AN422" s="285"/>
      <c r="AO422" s="285"/>
      <c r="AP422" s="285"/>
      <c r="AQ422" s="285"/>
      <c r="AR422" s="285"/>
      <c r="AS422" s="285"/>
      <c r="AT422" s="285"/>
    </row>
    <row r="423" spans="1:46">
      <c r="A423" s="285"/>
      <c r="B423" s="285"/>
      <c r="C423" s="285"/>
      <c r="D423" s="285"/>
      <c r="E423" s="285"/>
      <c r="F423" s="285"/>
      <c r="G423" s="285"/>
      <c r="H423" s="285"/>
      <c r="I423" s="285"/>
      <c r="J423" s="285"/>
      <c r="K423" s="285"/>
      <c r="L423" s="285"/>
      <c r="M423" s="285"/>
      <c r="N423" s="285"/>
      <c r="O423" s="285"/>
      <c r="P423" s="285"/>
      <c r="Q423" s="285"/>
      <c r="R423" s="285"/>
      <c r="S423" s="285"/>
      <c r="T423" s="285"/>
      <c r="U423" s="285"/>
      <c r="V423" s="285"/>
      <c r="W423" s="285"/>
      <c r="X423" s="285"/>
      <c r="Y423" s="285"/>
      <c r="Z423" s="285"/>
      <c r="AA423" s="285"/>
      <c r="AB423" s="285"/>
      <c r="AC423" s="285"/>
      <c r="AD423" s="285"/>
      <c r="AE423" s="285"/>
      <c r="AF423" s="285"/>
      <c r="AG423" s="285"/>
      <c r="AH423" s="285"/>
      <c r="AI423" s="285"/>
      <c r="AJ423" s="285"/>
      <c r="AK423" s="285"/>
      <c r="AL423" s="285"/>
      <c r="AM423" s="285"/>
      <c r="AN423" s="285"/>
      <c r="AO423" s="285"/>
      <c r="AP423" s="285"/>
      <c r="AQ423" s="285"/>
      <c r="AR423" s="285"/>
      <c r="AS423" s="285"/>
      <c r="AT423" s="285"/>
    </row>
  </sheetData>
  <mergeCells count="4">
    <mergeCell ref="A1:I1"/>
    <mergeCell ref="A2:I2"/>
    <mergeCell ref="A3:I3"/>
    <mergeCell ref="A4:I4"/>
  </mergeCells>
  <printOptions horizontalCentered="1"/>
  <pageMargins left="0.70866141732283472" right="0.70866141732283472" top="0.35433070866141736" bottom="0.35433070866141736" header="0.31496062992125984" footer="0.31496062992125984"/>
  <pageSetup scale="5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W54"/>
  <sheetViews>
    <sheetView showGridLines="0" topLeftCell="K1" zoomScale="136" zoomScaleNormal="136" zoomScaleSheetLayoutView="100" workbookViewId="0">
      <selection activeCell="W15" sqref="W15"/>
    </sheetView>
  </sheetViews>
  <sheetFormatPr baseColWidth="10" defaultColWidth="11.42578125" defaultRowHeight="12.75"/>
  <cols>
    <col min="1" max="1" width="28" style="19" customWidth="1"/>
    <col min="2" max="11" width="14.28515625" style="88" customWidth="1"/>
    <col min="12" max="12" width="11.42578125" style="112"/>
    <col min="13" max="13" width="32" style="19" customWidth="1"/>
    <col min="14" max="16384" width="11.42578125" style="19"/>
  </cols>
  <sheetData>
    <row r="1" spans="1:23" ht="27" thickTop="1" thickBot="1">
      <c r="A1" s="21" t="s">
        <v>0</v>
      </c>
      <c r="B1" s="84" t="s">
        <v>119</v>
      </c>
      <c r="C1" s="84" t="s">
        <v>157</v>
      </c>
      <c r="D1" s="111" t="s">
        <v>156</v>
      </c>
      <c r="E1" s="84" t="s">
        <v>121</v>
      </c>
      <c r="F1" s="84" t="s">
        <v>140</v>
      </c>
      <c r="G1" s="84" t="s">
        <v>134</v>
      </c>
      <c r="H1" s="84" t="s">
        <v>153</v>
      </c>
      <c r="I1" s="84" t="s">
        <v>154</v>
      </c>
      <c r="J1" s="84" t="s">
        <v>185</v>
      </c>
      <c r="K1" s="85" t="s">
        <v>53</v>
      </c>
      <c r="M1" s="21" t="s">
        <v>0</v>
      </c>
      <c r="N1" s="84" t="s">
        <v>119</v>
      </c>
      <c r="O1" s="84" t="s">
        <v>157</v>
      </c>
      <c r="P1" s="111" t="s">
        <v>156</v>
      </c>
      <c r="Q1" s="84" t="s">
        <v>121</v>
      </c>
      <c r="R1" s="84" t="s">
        <v>140</v>
      </c>
      <c r="S1" s="84" t="s">
        <v>134</v>
      </c>
      <c r="T1" s="84" t="s">
        <v>153</v>
      </c>
      <c r="U1" s="84" t="s">
        <v>154</v>
      </c>
      <c r="V1" s="84" t="s">
        <v>185</v>
      </c>
      <c r="W1" s="85" t="s">
        <v>53</v>
      </c>
    </row>
    <row r="2" spans="1:23" ht="13.5" thickTop="1">
      <c r="A2" s="22" t="s">
        <v>1</v>
      </c>
      <c r="B2" s="113">
        <f>+'[6]1er Sem coef act'!B2-'[6]1er Sem distribuido'!B2</f>
        <v>0</v>
      </c>
      <c r="C2" s="113">
        <f>+'[6]1er Sem coef act'!C2-'[6]1er Sem distribuido'!C2</f>
        <v>0</v>
      </c>
      <c r="D2" s="113">
        <f>+'[6]1er Sem coef act'!D2-'[6]1er Sem distribuido'!D2</f>
        <v>-751624.50411640597</v>
      </c>
      <c r="E2" s="113">
        <f>+'[6]1er Sem coef act'!E2-'[6]1er Sem distribuido'!E2</f>
        <v>0</v>
      </c>
      <c r="F2" s="113">
        <f>+'[6]1er Sem coef act'!F2-'[6]1er Sem distribuido'!F2</f>
        <v>0</v>
      </c>
      <c r="G2" s="113">
        <f>+'[6]1er Sem coef act'!G2-'[6]1er Sem distribuido'!G2</f>
        <v>0</v>
      </c>
      <c r="H2" s="113">
        <f>+'[6]1er Sem coef act'!H2-'[6]1er Sem distribuido'!H2</f>
        <v>0</v>
      </c>
      <c r="I2" s="113">
        <f>+'[6]1er Sem coef act'!I2-'[6]1er Sem distribuido'!I2</f>
        <v>0</v>
      </c>
      <c r="J2" s="113">
        <f>+'[6]1er Sem coef act'!J2-'[6]1er Sem distribuido'!J2</f>
        <v>-49.523311828794249</v>
      </c>
      <c r="K2" s="114">
        <f t="shared" ref="K2:K52" si="0">SUM(B2:J2)</f>
        <v>-751674.02742823481</v>
      </c>
      <c r="M2" s="22" t="s">
        <v>1</v>
      </c>
      <c r="N2" s="113">
        <v>0</v>
      </c>
      <c r="O2" s="113">
        <v>0</v>
      </c>
      <c r="P2" s="113">
        <f>(-751624.504116406/6)</f>
        <v>-125270.75068606767</v>
      </c>
      <c r="Q2" s="113">
        <v>0</v>
      </c>
      <c r="R2" s="113">
        <v>0</v>
      </c>
      <c r="S2" s="113">
        <v>0</v>
      </c>
      <c r="T2" s="113">
        <v>0</v>
      </c>
      <c r="U2" s="113">
        <v>0</v>
      </c>
      <c r="V2" s="113">
        <f>(-49.5233118287942/6)</f>
        <v>-8.2538853047990326</v>
      </c>
      <c r="W2" s="114">
        <v>-751674.02742823481</v>
      </c>
    </row>
    <row r="3" spans="1:23">
      <c r="A3" s="22" t="s">
        <v>2</v>
      </c>
      <c r="B3" s="113">
        <f>+'[6]1er Sem coef act'!B3-'[6]1er Sem distribuido'!B3</f>
        <v>0</v>
      </c>
      <c r="C3" s="113">
        <f>+'[6]1er Sem coef act'!C3-'[6]1er Sem distribuido'!C3</f>
        <v>0</v>
      </c>
      <c r="D3" s="113">
        <f>+'[6]1er Sem coef act'!D3-'[6]1er Sem distribuido'!D3</f>
        <v>429946.31657885527</v>
      </c>
      <c r="E3" s="113">
        <f>+'[6]1er Sem coef act'!E3-'[6]1er Sem distribuido'!E3</f>
        <v>0</v>
      </c>
      <c r="F3" s="113">
        <f>+'[6]1er Sem coef act'!F3-'[6]1er Sem distribuido'!F3</f>
        <v>0</v>
      </c>
      <c r="G3" s="113">
        <f>+'[6]1er Sem coef act'!G3-'[6]1er Sem distribuido'!G3</f>
        <v>0</v>
      </c>
      <c r="H3" s="113">
        <f>+'[6]1er Sem coef act'!H3-'[6]1er Sem distribuido'!H3</f>
        <v>0</v>
      </c>
      <c r="I3" s="113">
        <f>+'[6]1er Sem coef act'!I3-'[6]1er Sem distribuido'!I3</f>
        <v>0</v>
      </c>
      <c r="J3" s="113">
        <f>+'[6]1er Sem coef act'!J3-'[6]1er Sem distribuido'!J3</f>
        <v>688.59011150496372</v>
      </c>
      <c r="K3" s="114">
        <f t="shared" si="0"/>
        <v>430634.90669036022</v>
      </c>
      <c r="M3" s="22" t="s">
        <v>2</v>
      </c>
      <c r="N3" s="113">
        <v>0</v>
      </c>
      <c r="O3" s="113">
        <v>0</v>
      </c>
      <c r="P3" s="113">
        <f>(429946.316578855/6)</f>
        <v>71657.719429809164</v>
      </c>
      <c r="Q3" s="113">
        <v>0</v>
      </c>
      <c r="R3" s="113">
        <v>0</v>
      </c>
      <c r="S3" s="113">
        <v>0</v>
      </c>
      <c r="T3" s="113">
        <v>0</v>
      </c>
      <c r="U3" s="113">
        <v>0</v>
      </c>
      <c r="V3" s="113">
        <f>(688.590111504964/6)</f>
        <v>114.76501858416067</v>
      </c>
      <c r="W3" s="114">
        <v>430634.90669036022</v>
      </c>
    </row>
    <row r="4" spans="1:23">
      <c r="A4" s="22" t="s">
        <v>257</v>
      </c>
      <c r="B4" s="113">
        <f>+'[6]1er Sem coef act'!B4-'[6]1er Sem distribuido'!B4</f>
        <v>0</v>
      </c>
      <c r="C4" s="113">
        <f>+'[6]1er Sem coef act'!C4-'[6]1er Sem distribuido'!C4</f>
        <v>0</v>
      </c>
      <c r="D4" s="113">
        <f>+'[6]1er Sem coef act'!D4-'[6]1er Sem distribuido'!D4</f>
        <v>1593133.3848032895</v>
      </c>
      <c r="E4" s="113">
        <f>+'[6]1er Sem coef act'!E4-'[6]1er Sem distribuido'!E4</f>
        <v>0</v>
      </c>
      <c r="F4" s="113">
        <f>+'[6]1er Sem coef act'!F4-'[6]1er Sem distribuido'!F4</f>
        <v>0</v>
      </c>
      <c r="G4" s="113">
        <f>+'[6]1er Sem coef act'!G4-'[6]1er Sem distribuido'!G4</f>
        <v>0</v>
      </c>
      <c r="H4" s="113">
        <f>+'[6]1er Sem coef act'!H4-'[6]1er Sem distribuido'!H4</f>
        <v>0</v>
      </c>
      <c r="I4" s="113">
        <f>+'[6]1er Sem coef act'!I4-'[6]1er Sem distribuido'!I4</f>
        <v>0</v>
      </c>
      <c r="J4" s="113">
        <f>+'[6]1er Sem coef act'!J4-'[6]1er Sem distribuido'!J4</f>
        <v>137.27624008197745</v>
      </c>
      <c r="K4" s="114">
        <f t="shared" si="0"/>
        <v>1593270.6610433715</v>
      </c>
      <c r="M4" s="22" t="s">
        <v>257</v>
      </c>
      <c r="N4" s="113">
        <v>0</v>
      </c>
      <c r="O4" s="113">
        <v>0</v>
      </c>
      <c r="P4" s="113">
        <f>(1593133.38480329/6)</f>
        <v>265522.23080054834</v>
      </c>
      <c r="Q4" s="113">
        <v>0</v>
      </c>
      <c r="R4" s="113">
        <v>0</v>
      </c>
      <c r="S4" s="113">
        <v>0</v>
      </c>
      <c r="T4" s="113">
        <v>0</v>
      </c>
      <c r="U4" s="113">
        <v>0</v>
      </c>
      <c r="V4" s="113">
        <f>(137.276240081977/6)</f>
        <v>22.879373346996164</v>
      </c>
      <c r="W4" s="114">
        <v>1593270.6610433715</v>
      </c>
    </row>
    <row r="5" spans="1:23">
      <c r="A5" s="22" t="s">
        <v>4</v>
      </c>
      <c r="B5" s="113">
        <f>+'[6]1er Sem coef act'!B5-'[6]1er Sem distribuido'!B5</f>
        <v>0</v>
      </c>
      <c r="C5" s="113">
        <f>+'[6]1er Sem coef act'!C5-'[6]1er Sem distribuido'!C5</f>
        <v>4.1909515857696533E-9</v>
      </c>
      <c r="D5" s="113">
        <f>+'[6]1er Sem coef act'!D5-'[6]1er Sem distribuido'!D5</f>
        <v>-17180.835426251404</v>
      </c>
      <c r="E5" s="113">
        <f>+'[6]1er Sem coef act'!E5-'[6]1er Sem distribuido'!E5</f>
        <v>0</v>
      </c>
      <c r="F5" s="113">
        <f>+'[6]1er Sem coef act'!F5-'[6]1er Sem distribuido'!F5</f>
        <v>0</v>
      </c>
      <c r="G5" s="113">
        <f>+'[6]1er Sem coef act'!G5-'[6]1er Sem distribuido'!G5</f>
        <v>7.2759576141834259E-11</v>
      </c>
      <c r="H5" s="113">
        <f>+'[6]1er Sem coef act'!H5-'[6]1er Sem distribuido'!H5</f>
        <v>0</v>
      </c>
      <c r="I5" s="113">
        <f>+'[6]1er Sem coef act'!I5-'[6]1er Sem distribuido'!I5</f>
        <v>0</v>
      </c>
      <c r="J5" s="113">
        <f>+'[6]1er Sem coef act'!J5-'[6]1er Sem distribuido'!J5</f>
        <v>20912.637649114244</v>
      </c>
      <c r="K5" s="114">
        <f t="shared" si="0"/>
        <v>3731.8022228671034</v>
      </c>
      <c r="M5" s="22" t="s">
        <v>4</v>
      </c>
      <c r="N5" s="113">
        <v>0</v>
      </c>
      <c r="O5" s="113">
        <v>4.1909515857696533E-9</v>
      </c>
      <c r="P5" s="113">
        <f>(-17180.8354262514/6)</f>
        <v>-2863.4725710419002</v>
      </c>
      <c r="Q5" s="113">
        <v>0</v>
      </c>
      <c r="R5" s="113">
        <v>0</v>
      </c>
      <c r="S5" s="113">
        <v>7.2759576141834259E-11</v>
      </c>
      <c r="T5" s="113">
        <v>0</v>
      </c>
      <c r="U5" s="113">
        <v>0</v>
      </c>
      <c r="V5" s="113">
        <f>(20912.6376491142/6)</f>
        <v>3485.4396081856999</v>
      </c>
      <c r="W5" s="114">
        <v>3731.8022228671034</v>
      </c>
    </row>
    <row r="6" spans="1:23">
      <c r="A6" s="22" t="s">
        <v>5</v>
      </c>
      <c r="B6" s="113">
        <f>+'[6]1er Sem coef act'!B6-'[6]1er Sem distribuido'!B6</f>
        <v>0</v>
      </c>
      <c r="C6" s="113">
        <f>+'[6]1er Sem coef act'!C6-'[6]1er Sem distribuido'!C6</f>
        <v>0</v>
      </c>
      <c r="D6" s="113">
        <f>+'[6]1er Sem coef act'!D6-'[6]1er Sem distribuido'!D6</f>
        <v>-275183.21096845961</v>
      </c>
      <c r="E6" s="113">
        <f>+'[6]1er Sem coef act'!E6-'[6]1er Sem distribuido'!E6</f>
        <v>0</v>
      </c>
      <c r="F6" s="113">
        <f>+'[6]1er Sem coef act'!F6-'[6]1er Sem distribuido'!F6</f>
        <v>0</v>
      </c>
      <c r="G6" s="113">
        <f>+'[6]1er Sem coef act'!G6-'[6]1er Sem distribuido'!G6</f>
        <v>0</v>
      </c>
      <c r="H6" s="113">
        <f>+'[6]1er Sem coef act'!H6-'[6]1er Sem distribuido'!H6</f>
        <v>0</v>
      </c>
      <c r="I6" s="113">
        <f>+'[6]1er Sem coef act'!I6-'[6]1er Sem distribuido'!I6</f>
        <v>0</v>
      </c>
      <c r="J6" s="113">
        <f>+'[6]1er Sem coef act'!J6-'[6]1er Sem distribuido'!J6</f>
        <v>-1236.3129637463135</v>
      </c>
      <c r="K6" s="114">
        <f t="shared" si="0"/>
        <v>-276419.52393220592</v>
      </c>
      <c r="M6" s="22" t="s">
        <v>5</v>
      </c>
      <c r="N6" s="113">
        <v>0</v>
      </c>
      <c r="O6" s="113">
        <v>0</v>
      </c>
      <c r="P6" s="113">
        <f>(-275183.21096846/6)</f>
        <v>-45863.868494743336</v>
      </c>
      <c r="Q6" s="113">
        <v>0</v>
      </c>
      <c r="R6" s="113">
        <v>0</v>
      </c>
      <c r="S6" s="113">
        <v>0</v>
      </c>
      <c r="T6" s="113">
        <v>0</v>
      </c>
      <c r="U6" s="113">
        <v>0</v>
      </c>
      <c r="V6" s="113">
        <f>(-1236.31296374631/6)</f>
        <v>-206.05216062438501</v>
      </c>
      <c r="W6" s="114">
        <v>-276419.52393220592</v>
      </c>
    </row>
    <row r="7" spans="1:23">
      <c r="A7" s="22" t="s">
        <v>6</v>
      </c>
      <c r="B7" s="113">
        <f>+'[6]1er Sem coef act'!B7-'[6]1er Sem distribuido'!B7</f>
        <v>3.5762786865234375E-7</v>
      </c>
      <c r="C7" s="113">
        <f>+'[6]1er Sem coef act'!C7-'[6]1er Sem distribuido'!C7</f>
        <v>5.5879354476928711E-8</v>
      </c>
      <c r="D7" s="113">
        <f>+'[6]1er Sem coef act'!D7-'[6]1er Sem distribuido'!D7</f>
        <v>-425177.44935711287</v>
      </c>
      <c r="E7" s="113">
        <f>+'[6]1er Sem coef act'!E7-'[6]1er Sem distribuido'!E7</f>
        <v>1.3038516044616699E-8</v>
      </c>
      <c r="F7" s="113">
        <f>+'[6]1er Sem coef act'!F7-'[6]1er Sem distribuido'!F7</f>
        <v>2.0489096641540527E-8</v>
      </c>
      <c r="G7" s="113">
        <f>+'[6]1er Sem coef act'!G7-'[6]1er Sem distribuido'!G7</f>
        <v>1.0477378964424133E-9</v>
      </c>
      <c r="H7" s="113">
        <f>+'[6]1er Sem coef act'!H7-'[6]1er Sem distribuido'!H7</f>
        <v>9.3132257461547852E-9</v>
      </c>
      <c r="I7" s="113">
        <f>+'[6]1er Sem coef act'!I7-'[6]1er Sem distribuido'!I7</f>
        <v>2.3283064365386963E-9</v>
      </c>
      <c r="J7" s="113">
        <f>+'[6]1er Sem coef act'!J7-'[6]1er Sem distribuido'!J7</f>
        <v>254659.3520421572</v>
      </c>
      <c r="K7" s="114">
        <f t="shared" si="0"/>
        <v>-170518.09731449594</v>
      </c>
      <c r="M7" s="22" t="s">
        <v>6</v>
      </c>
      <c r="N7" s="113">
        <v>3.5762786865234375E-7</v>
      </c>
      <c r="O7" s="113">
        <v>5.5879354476928711E-8</v>
      </c>
      <c r="P7" s="113">
        <f>(-425177.449357113/6)</f>
        <v>-70862.908226185493</v>
      </c>
      <c r="Q7" s="113">
        <v>1.3038516044616699E-8</v>
      </c>
      <c r="R7" s="113">
        <v>2.0489096641540527E-8</v>
      </c>
      <c r="S7" s="113">
        <v>1.0477378964424133E-9</v>
      </c>
      <c r="T7" s="113">
        <v>9.3132257461547852E-9</v>
      </c>
      <c r="U7" s="113">
        <v>2.3283064365386963E-9</v>
      </c>
      <c r="V7" s="113">
        <f>(254659.352042157/6)</f>
        <v>42443.225340359502</v>
      </c>
      <c r="W7" s="114">
        <v>-170518.09731449594</v>
      </c>
    </row>
    <row r="8" spans="1:23">
      <c r="A8" s="22" t="s">
        <v>7</v>
      </c>
      <c r="B8" s="113">
        <f>+'[6]1er Sem coef act'!B8-'[6]1er Sem distribuido'!B8</f>
        <v>0</v>
      </c>
      <c r="C8" s="113">
        <f>+'[6]1er Sem coef act'!C8-'[6]1er Sem distribuido'!C8</f>
        <v>0</v>
      </c>
      <c r="D8" s="113">
        <f>+'[6]1er Sem coef act'!D8-'[6]1er Sem distribuido'!D8</f>
        <v>0</v>
      </c>
      <c r="E8" s="113">
        <f>+'[6]1er Sem coef act'!E8-'[6]1er Sem distribuido'!E8</f>
        <v>0</v>
      </c>
      <c r="F8" s="113">
        <f>+'[6]1er Sem coef act'!F8-'[6]1er Sem distribuido'!F8</f>
        <v>0</v>
      </c>
      <c r="G8" s="113">
        <f>+'[6]1er Sem coef act'!G8-'[6]1er Sem distribuido'!G8</f>
        <v>0</v>
      </c>
      <c r="H8" s="113">
        <f>+'[6]1er Sem coef act'!H8-'[6]1er Sem distribuido'!H8</f>
        <v>0</v>
      </c>
      <c r="I8" s="113">
        <f>+'[6]1er Sem coef act'!I8-'[6]1er Sem distribuido'!I8</f>
        <v>0</v>
      </c>
      <c r="J8" s="113">
        <f>+'[6]1er Sem coef act'!J8-'[6]1er Sem distribuido'!J8</f>
        <v>2830.5081672311062</v>
      </c>
      <c r="K8" s="114">
        <f t="shared" si="0"/>
        <v>2830.5081672311062</v>
      </c>
      <c r="M8" s="22" t="s">
        <v>7</v>
      </c>
      <c r="N8" s="113">
        <v>0</v>
      </c>
      <c r="O8" s="113">
        <v>0</v>
      </c>
      <c r="P8" s="113">
        <v>0</v>
      </c>
      <c r="Q8" s="113">
        <v>0</v>
      </c>
      <c r="R8" s="113">
        <v>0</v>
      </c>
      <c r="S8" s="113">
        <v>0</v>
      </c>
      <c r="T8" s="113">
        <v>0</v>
      </c>
      <c r="U8" s="113">
        <v>0</v>
      </c>
      <c r="V8" s="113">
        <f>(2830.50816723111/6)</f>
        <v>471.75136120518499</v>
      </c>
      <c r="W8" s="114">
        <v>2830.5081672311062</v>
      </c>
    </row>
    <row r="9" spans="1:23">
      <c r="A9" s="22" t="s">
        <v>8</v>
      </c>
      <c r="B9" s="113">
        <f>+'[6]1er Sem coef act'!B9-'[6]1er Sem distribuido'!B9</f>
        <v>0</v>
      </c>
      <c r="C9" s="113">
        <f>+'[6]1er Sem coef act'!C9-'[6]1er Sem distribuido'!C9</f>
        <v>0</v>
      </c>
      <c r="D9" s="113">
        <f>+'[6]1er Sem coef act'!D9-'[6]1er Sem distribuido'!D9</f>
        <v>1156048.8023941086</v>
      </c>
      <c r="E9" s="113">
        <f>+'[6]1er Sem coef act'!E9-'[6]1er Sem distribuido'!E9</f>
        <v>0</v>
      </c>
      <c r="F9" s="113">
        <f>+'[6]1er Sem coef act'!F9-'[6]1er Sem distribuido'!F9</f>
        <v>0</v>
      </c>
      <c r="G9" s="113">
        <f>+'[6]1er Sem coef act'!G9-'[6]1er Sem distribuido'!G9</f>
        <v>0</v>
      </c>
      <c r="H9" s="113">
        <f>+'[6]1er Sem coef act'!H9-'[6]1er Sem distribuido'!H9</f>
        <v>0</v>
      </c>
      <c r="I9" s="113">
        <f>+'[6]1er Sem coef act'!I9-'[6]1er Sem distribuido'!I9</f>
        <v>0</v>
      </c>
      <c r="J9" s="113">
        <f>+'[6]1er Sem coef act'!J9-'[6]1er Sem distribuido'!J9</f>
        <v>1460.952387532845</v>
      </c>
      <c r="K9" s="114">
        <f t="shared" si="0"/>
        <v>1157509.7547816415</v>
      </c>
      <c r="M9" s="22" t="s">
        <v>8</v>
      </c>
      <c r="N9" s="113">
        <v>0</v>
      </c>
      <c r="O9" s="113">
        <v>0</v>
      </c>
      <c r="P9" s="113">
        <f>(1156048.80239411/6)</f>
        <v>192674.80039901834</v>
      </c>
      <c r="Q9" s="113">
        <v>0</v>
      </c>
      <c r="R9" s="113">
        <v>0</v>
      </c>
      <c r="S9" s="113">
        <v>0</v>
      </c>
      <c r="T9" s="113">
        <v>0</v>
      </c>
      <c r="U9" s="113">
        <v>0</v>
      </c>
      <c r="V9" s="113">
        <f>(1460.95238753285/6)</f>
        <v>243.49206458880835</v>
      </c>
      <c r="W9" s="114">
        <v>1157509.7547816415</v>
      </c>
    </row>
    <row r="10" spans="1:23">
      <c r="A10" s="22" t="s">
        <v>9</v>
      </c>
      <c r="B10" s="113">
        <f>+'[6]1er Sem coef act'!B10-'[6]1er Sem distribuido'!B10</f>
        <v>0</v>
      </c>
      <c r="C10" s="113">
        <f>+'[6]1er Sem coef act'!C10-'[6]1er Sem distribuido'!C10</f>
        <v>0</v>
      </c>
      <c r="D10" s="113">
        <f>+'[6]1er Sem coef act'!D10-'[6]1er Sem distribuido'!D10</f>
        <v>-676548.75273813936</v>
      </c>
      <c r="E10" s="113">
        <f>+'[6]1er Sem coef act'!E10-'[6]1er Sem distribuido'!E10</f>
        <v>0</v>
      </c>
      <c r="F10" s="113">
        <f>+'[6]1er Sem coef act'!F10-'[6]1er Sem distribuido'!F10</f>
        <v>0</v>
      </c>
      <c r="G10" s="113">
        <f>+'[6]1er Sem coef act'!G10-'[6]1er Sem distribuido'!G10</f>
        <v>0</v>
      </c>
      <c r="H10" s="113">
        <f>+'[6]1er Sem coef act'!H10-'[6]1er Sem distribuido'!H10</f>
        <v>0</v>
      </c>
      <c r="I10" s="113">
        <f>+'[6]1er Sem coef act'!I10-'[6]1er Sem distribuido'!I10</f>
        <v>0</v>
      </c>
      <c r="J10" s="113">
        <f>+'[6]1er Sem coef act'!J10-'[6]1er Sem distribuido'!J10</f>
        <v>-6182.2633480441291</v>
      </c>
      <c r="K10" s="114">
        <f t="shared" si="0"/>
        <v>-682731.01608618349</v>
      </c>
      <c r="M10" s="22" t="s">
        <v>9</v>
      </c>
      <c r="N10" s="113">
        <v>0</v>
      </c>
      <c r="O10" s="113">
        <v>0</v>
      </c>
      <c r="P10" s="113">
        <f>(-676548.752738139/6)</f>
        <v>-112758.1254563565</v>
      </c>
      <c r="Q10" s="113">
        <v>0</v>
      </c>
      <c r="R10" s="113">
        <v>0</v>
      </c>
      <c r="S10" s="113">
        <v>0</v>
      </c>
      <c r="T10" s="113">
        <v>0</v>
      </c>
      <c r="U10" s="113">
        <v>0</v>
      </c>
      <c r="V10" s="113">
        <f>(-6182.26334804412/6)</f>
        <v>-1030.37722467402</v>
      </c>
      <c r="W10" s="114">
        <v>-682731.01608618349</v>
      </c>
    </row>
    <row r="11" spans="1:23">
      <c r="A11" s="22" t="s">
        <v>10</v>
      </c>
      <c r="B11" s="113">
        <f>+'[6]1er Sem coef act'!B11-'[6]1er Sem distribuido'!B11</f>
        <v>0</v>
      </c>
      <c r="C11" s="113">
        <f>+'[6]1er Sem coef act'!C11-'[6]1er Sem distribuido'!C11</f>
        <v>0</v>
      </c>
      <c r="D11" s="113">
        <f>+'[6]1er Sem coef act'!D11-'[6]1er Sem distribuido'!D11</f>
        <v>1337596.659480473</v>
      </c>
      <c r="E11" s="113">
        <f>+'[6]1er Sem coef act'!E11-'[6]1er Sem distribuido'!E11</f>
        <v>2.9103830456733704E-10</v>
      </c>
      <c r="F11" s="113">
        <f>+'[6]1er Sem coef act'!F11-'[6]1er Sem distribuido'!F11</f>
        <v>5.8207660913467407E-10</v>
      </c>
      <c r="G11" s="113">
        <f>+'[6]1er Sem coef act'!G11-'[6]1er Sem distribuido'!G11</f>
        <v>0</v>
      </c>
      <c r="H11" s="113">
        <f>+'[6]1er Sem coef act'!H11-'[6]1er Sem distribuido'!H11</f>
        <v>2.6193447411060333E-10</v>
      </c>
      <c r="I11" s="113">
        <f>+'[6]1er Sem coef act'!I11-'[6]1er Sem distribuido'!I11</f>
        <v>5.8207660913467407E-11</v>
      </c>
      <c r="J11" s="113">
        <f>+'[6]1er Sem coef act'!J11-'[6]1er Sem distribuido'!J11</f>
        <v>6677.7492606975138</v>
      </c>
      <c r="K11" s="114">
        <f t="shared" si="0"/>
        <v>1344274.4087411717</v>
      </c>
      <c r="M11" s="22" t="s">
        <v>10</v>
      </c>
      <c r="N11" s="113">
        <v>0</v>
      </c>
      <c r="O11" s="113">
        <v>0</v>
      </c>
      <c r="P11" s="113">
        <f>(1337596.65948047/6)</f>
        <v>222932.77658007832</v>
      </c>
      <c r="Q11" s="113">
        <v>2.9103830456733704E-10</v>
      </c>
      <c r="R11" s="113">
        <v>5.8207660913467407E-10</v>
      </c>
      <c r="S11" s="113">
        <v>0</v>
      </c>
      <c r="T11" s="113">
        <v>2.6193447411060333E-10</v>
      </c>
      <c r="U11" s="113">
        <v>5.8207660913467407E-11</v>
      </c>
      <c r="V11" s="113">
        <f>(6677.74926069751/6)</f>
        <v>1112.9582101162516</v>
      </c>
      <c r="W11" s="114">
        <v>1344274.4087411717</v>
      </c>
    </row>
    <row r="12" spans="1:23">
      <c r="A12" s="22" t="s">
        <v>11</v>
      </c>
      <c r="B12" s="113">
        <f>+'[6]1er Sem coef act'!B12-'[6]1er Sem distribuido'!B12</f>
        <v>0</v>
      </c>
      <c r="C12" s="113">
        <f>+'[6]1er Sem coef act'!C12-'[6]1er Sem distribuido'!C12</f>
        <v>0</v>
      </c>
      <c r="D12" s="113">
        <f>+'[6]1er Sem coef act'!D12-'[6]1er Sem distribuido'!D12</f>
        <v>-3479361.4724757271</v>
      </c>
      <c r="E12" s="113">
        <f>+'[6]1er Sem coef act'!E12-'[6]1er Sem distribuido'!E12</f>
        <v>0</v>
      </c>
      <c r="F12" s="113">
        <f>+'[6]1er Sem coef act'!F12-'[6]1er Sem distribuido'!F12</f>
        <v>0</v>
      </c>
      <c r="G12" s="113">
        <f>+'[6]1er Sem coef act'!G12-'[6]1er Sem distribuido'!G12</f>
        <v>0</v>
      </c>
      <c r="H12" s="113">
        <f>+'[6]1er Sem coef act'!H12-'[6]1er Sem distribuido'!H12</f>
        <v>0</v>
      </c>
      <c r="I12" s="113">
        <f>+'[6]1er Sem coef act'!I12-'[6]1er Sem distribuido'!I12</f>
        <v>0</v>
      </c>
      <c r="J12" s="113">
        <f>+'[6]1er Sem coef act'!J12-'[6]1er Sem distribuido'!J12</f>
        <v>-29805.26762676498</v>
      </c>
      <c r="K12" s="114">
        <f t="shared" si="0"/>
        <v>-3509166.7401024923</v>
      </c>
      <c r="M12" s="22" t="s">
        <v>11</v>
      </c>
      <c r="N12" s="113">
        <v>0</v>
      </c>
      <c r="O12" s="113">
        <v>0</v>
      </c>
      <c r="P12" s="113">
        <f>(-3479361.47247573/6)</f>
        <v>-579893.57874595502</v>
      </c>
      <c r="Q12" s="113">
        <v>0</v>
      </c>
      <c r="R12" s="113">
        <v>0</v>
      </c>
      <c r="S12" s="113">
        <v>0</v>
      </c>
      <c r="T12" s="113">
        <v>0</v>
      </c>
      <c r="U12" s="113">
        <v>0</v>
      </c>
      <c r="V12" s="113">
        <f>(-29805.267626765/6)</f>
        <v>-4967.5446044608334</v>
      </c>
      <c r="W12" s="114">
        <v>-3509166.7401024923</v>
      </c>
    </row>
    <row r="13" spans="1:23">
      <c r="A13" s="22" t="s">
        <v>12</v>
      </c>
      <c r="B13" s="113">
        <f>+'[6]1er Sem coef act'!B13-'[6]1er Sem distribuido'!B13</f>
        <v>0</v>
      </c>
      <c r="C13" s="113">
        <f>+'[6]1er Sem coef act'!C13-'[6]1er Sem distribuido'!C13</f>
        <v>0</v>
      </c>
      <c r="D13" s="113">
        <f>+'[6]1er Sem coef act'!D13-'[6]1er Sem distribuido'!D13</f>
        <v>682103.56250830763</v>
      </c>
      <c r="E13" s="113">
        <f>+'[6]1er Sem coef act'!E13-'[6]1er Sem distribuido'!E13</f>
        <v>0</v>
      </c>
      <c r="F13" s="113">
        <f>+'[6]1er Sem coef act'!F13-'[6]1er Sem distribuido'!F13</f>
        <v>0</v>
      </c>
      <c r="G13" s="113">
        <f>+'[6]1er Sem coef act'!G13-'[6]1er Sem distribuido'!G13</f>
        <v>0</v>
      </c>
      <c r="H13" s="113">
        <f>+'[6]1er Sem coef act'!H13-'[6]1er Sem distribuido'!H13</f>
        <v>0</v>
      </c>
      <c r="I13" s="113">
        <f>+'[6]1er Sem coef act'!I13-'[6]1er Sem distribuido'!I13</f>
        <v>0</v>
      </c>
      <c r="J13" s="113">
        <f>+'[6]1er Sem coef act'!J13-'[6]1er Sem distribuido'!J13</f>
        <v>1078.2412476745085</v>
      </c>
      <c r="K13" s="114">
        <f t="shared" si="0"/>
        <v>683181.80375598208</v>
      </c>
      <c r="M13" s="22" t="s">
        <v>12</v>
      </c>
      <c r="N13" s="113">
        <v>0</v>
      </c>
      <c r="O13" s="113">
        <v>0</v>
      </c>
      <c r="P13" s="113">
        <f>(682103.562508308/6)</f>
        <v>113683.927084718</v>
      </c>
      <c r="Q13" s="113">
        <v>0</v>
      </c>
      <c r="R13" s="113">
        <v>0</v>
      </c>
      <c r="S13" s="113">
        <v>0</v>
      </c>
      <c r="T13" s="113">
        <v>0</v>
      </c>
      <c r="U13" s="113">
        <v>0</v>
      </c>
      <c r="V13" s="113">
        <f>(1078.24124767451/6)</f>
        <v>179.70687461241835</v>
      </c>
      <c r="W13" s="114">
        <v>683181.80375598208</v>
      </c>
    </row>
    <row r="14" spans="1:23">
      <c r="A14" s="22" t="s">
        <v>13</v>
      </c>
      <c r="B14" s="113">
        <f>+'[6]1er Sem coef act'!B14-'[6]1er Sem distribuido'!B14</f>
        <v>0</v>
      </c>
      <c r="C14" s="113">
        <f>+'[6]1er Sem coef act'!C14-'[6]1er Sem distribuido'!C14</f>
        <v>0</v>
      </c>
      <c r="D14" s="113">
        <f>+'[6]1er Sem coef act'!D14-'[6]1er Sem distribuido'!D14</f>
        <v>60866.696234466275</v>
      </c>
      <c r="E14" s="113">
        <f>+'[6]1er Sem coef act'!E14-'[6]1er Sem distribuido'!E14</f>
        <v>0</v>
      </c>
      <c r="F14" s="113">
        <f>+'[6]1er Sem coef act'!F14-'[6]1er Sem distribuido'!F14</f>
        <v>0</v>
      </c>
      <c r="G14" s="113">
        <f>+'[6]1er Sem coef act'!G14-'[6]1er Sem distribuido'!G14</f>
        <v>0</v>
      </c>
      <c r="H14" s="113">
        <f>+'[6]1er Sem coef act'!H14-'[6]1er Sem distribuido'!H14</f>
        <v>0</v>
      </c>
      <c r="I14" s="113">
        <f>+'[6]1er Sem coef act'!I14-'[6]1er Sem distribuido'!I14</f>
        <v>0</v>
      </c>
      <c r="J14" s="113">
        <f>+'[6]1er Sem coef act'!J14-'[6]1er Sem distribuido'!J14</f>
        <v>4092.7765550002223</v>
      </c>
      <c r="K14" s="114">
        <f t="shared" si="0"/>
        <v>64959.472789466497</v>
      </c>
      <c r="M14" s="22" t="s">
        <v>13</v>
      </c>
      <c r="N14" s="113">
        <v>0</v>
      </c>
      <c r="O14" s="113">
        <v>0</v>
      </c>
      <c r="P14" s="113">
        <f>(60866.6962344662/6)</f>
        <v>10144.449372411034</v>
      </c>
      <c r="Q14" s="113">
        <v>0</v>
      </c>
      <c r="R14" s="113">
        <v>0</v>
      </c>
      <c r="S14" s="113">
        <v>0</v>
      </c>
      <c r="T14" s="113">
        <v>0</v>
      </c>
      <c r="U14" s="113">
        <v>0</v>
      </c>
      <c r="V14" s="113">
        <f>(4092.77655500022/6)</f>
        <v>682.12942583336996</v>
      </c>
      <c r="W14" s="114">
        <v>64959.472789466497</v>
      </c>
    </row>
    <row r="15" spans="1:23">
      <c r="A15" s="22" t="s">
        <v>14</v>
      </c>
      <c r="B15" s="113">
        <f>+'[6]1er Sem coef act'!B15-'[6]1er Sem distribuido'!B15</f>
        <v>0</v>
      </c>
      <c r="C15" s="113">
        <f>+'[6]1er Sem coef act'!C15-'[6]1er Sem distribuido'!C15</f>
        <v>0</v>
      </c>
      <c r="D15" s="113">
        <f>+'[6]1er Sem coef act'!D15-'[6]1er Sem distribuido'!D15</f>
        <v>1090570.817240133</v>
      </c>
      <c r="E15" s="113">
        <f>+'[6]1er Sem coef act'!E15-'[6]1er Sem distribuido'!E15</f>
        <v>0</v>
      </c>
      <c r="F15" s="113">
        <f>+'[6]1er Sem coef act'!F15-'[6]1er Sem distribuido'!F15</f>
        <v>0</v>
      </c>
      <c r="G15" s="113">
        <f>+'[6]1er Sem coef act'!G15-'[6]1er Sem distribuido'!G15</f>
        <v>0</v>
      </c>
      <c r="H15" s="113">
        <f>+'[6]1er Sem coef act'!H15-'[6]1er Sem distribuido'!H15</f>
        <v>0</v>
      </c>
      <c r="I15" s="113">
        <f>+'[6]1er Sem coef act'!I15-'[6]1er Sem distribuido'!I15</f>
        <v>0</v>
      </c>
      <c r="J15" s="113">
        <f>+'[6]1er Sem coef act'!J15-'[6]1er Sem distribuido'!J15</f>
        <v>242.68234642152674</v>
      </c>
      <c r="K15" s="114">
        <f t="shared" si="0"/>
        <v>1090813.4995865545</v>
      </c>
      <c r="M15" s="22" t="s">
        <v>14</v>
      </c>
      <c r="N15" s="113">
        <v>0</v>
      </c>
      <c r="O15" s="113">
        <v>0</v>
      </c>
      <c r="P15" s="113">
        <f>(1090570.81724013/6)</f>
        <v>181761.80287335499</v>
      </c>
      <c r="Q15" s="113">
        <v>0</v>
      </c>
      <c r="R15" s="113">
        <v>0</v>
      </c>
      <c r="S15" s="113">
        <v>0</v>
      </c>
      <c r="T15" s="113">
        <v>0</v>
      </c>
      <c r="U15" s="113">
        <v>0</v>
      </c>
      <c r="V15" s="113">
        <f>(242.682346421526/6)</f>
        <v>40.447057736921003</v>
      </c>
      <c r="W15" s="114">
        <v>1090813.4995865545</v>
      </c>
    </row>
    <row r="16" spans="1:23">
      <c r="A16" s="22" t="s">
        <v>15</v>
      </c>
      <c r="B16" s="113">
        <f>+'[6]1er Sem coef act'!B16-'[6]1er Sem distribuido'!B16</f>
        <v>0</v>
      </c>
      <c r="C16" s="113">
        <f>+'[6]1er Sem coef act'!C16-'[6]1er Sem distribuido'!C16</f>
        <v>0</v>
      </c>
      <c r="D16" s="113">
        <f>+'[6]1er Sem coef act'!D16-'[6]1er Sem distribuido'!D16</f>
        <v>-2988106.9698773208</v>
      </c>
      <c r="E16" s="113">
        <f>+'[6]1er Sem coef act'!E16-'[6]1er Sem distribuido'!E16</f>
        <v>0</v>
      </c>
      <c r="F16" s="113">
        <f>+'[6]1er Sem coef act'!F16-'[6]1er Sem distribuido'!F16</f>
        <v>0</v>
      </c>
      <c r="G16" s="113">
        <f>+'[6]1er Sem coef act'!G16-'[6]1er Sem distribuido'!G16</f>
        <v>0</v>
      </c>
      <c r="H16" s="113">
        <f>+'[6]1er Sem coef act'!H16-'[6]1er Sem distribuido'!H16</f>
        <v>0</v>
      </c>
      <c r="I16" s="113">
        <f>+'[6]1er Sem coef act'!I16-'[6]1er Sem distribuido'!I16</f>
        <v>0</v>
      </c>
      <c r="J16" s="113">
        <f>+'[6]1er Sem coef act'!J16-'[6]1er Sem distribuido'!J16</f>
        <v>-192.70959853482782</v>
      </c>
      <c r="K16" s="114">
        <f t="shared" si="0"/>
        <v>-2988299.6794758555</v>
      </c>
      <c r="M16" s="22" t="s">
        <v>15</v>
      </c>
      <c r="N16" s="113">
        <v>0</v>
      </c>
      <c r="O16" s="113">
        <v>0</v>
      </c>
      <c r="P16" s="113">
        <f>(-2988106.96987732/6)</f>
        <v>-498017.82831288665</v>
      </c>
      <c r="Q16" s="113">
        <v>0</v>
      </c>
      <c r="R16" s="113">
        <v>0</v>
      </c>
      <c r="S16" s="113">
        <v>0</v>
      </c>
      <c r="T16" s="113">
        <v>0</v>
      </c>
      <c r="U16" s="113">
        <v>0</v>
      </c>
      <c r="V16" s="113">
        <f>(-192.709598534828/6)</f>
        <v>-32.118266422471329</v>
      </c>
      <c r="W16" s="114">
        <v>-2988299.6794758555</v>
      </c>
    </row>
    <row r="17" spans="1:23">
      <c r="A17" s="22" t="s">
        <v>16</v>
      </c>
      <c r="B17" s="113">
        <f>+'[6]1er Sem coef act'!B17-'[6]1er Sem distribuido'!B17</f>
        <v>0</v>
      </c>
      <c r="C17" s="113">
        <f>+'[6]1er Sem coef act'!C17-'[6]1er Sem distribuido'!C17</f>
        <v>0</v>
      </c>
      <c r="D17" s="113">
        <f>+'[6]1er Sem coef act'!D17-'[6]1er Sem distribuido'!D17</f>
        <v>-109788.29387344327</v>
      </c>
      <c r="E17" s="113">
        <f>+'[6]1er Sem coef act'!E17-'[6]1er Sem distribuido'!E17</f>
        <v>0</v>
      </c>
      <c r="F17" s="113">
        <f>+'[6]1er Sem coef act'!F17-'[6]1er Sem distribuido'!F17</f>
        <v>0</v>
      </c>
      <c r="G17" s="113">
        <f>+'[6]1er Sem coef act'!G17-'[6]1er Sem distribuido'!G17</f>
        <v>0</v>
      </c>
      <c r="H17" s="113">
        <f>+'[6]1er Sem coef act'!H17-'[6]1er Sem distribuido'!H17</f>
        <v>0</v>
      </c>
      <c r="I17" s="113">
        <f>+'[6]1er Sem coef act'!I17-'[6]1er Sem distribuido'!I17</f>
        <v>0</v>
      </c>
      <c r="J17" s="113">
        <f>+'[6]1er Sem coef act'!J17-'[6]1er Sem distribuido'!J17</f>
        <v>688.04759785868373</v>
      </c>
      <c r="K17" s="114">
        <f t="shared" si="0"/>
        <v>-109100.24627558459</v>
      </c>
      <c r="M17" s="22" t="s">
        <v>16</v>
      </c>
      <c r="N17" s="113">
        <v>0</v>
      </c>
      <c r="O17" s="113">
        <v>0</v>
      </c>
      <c r="P17" s="113">
        <f>(-109788.293873443/6)</f>
        <v>-18298.048978907169</v>
      </c>
      <c r="Q17" s="113">
        <v>0</v>
      </c>
      <c r="R17" s="113">
        <v>0</v>
      </c>
      <c r="S17" s="113">
        <v>0</v>
      </c>
      <c r="T17" s="113">
        <v>0</v>
      </c>
      <c r="U17" s="113">
        <v>0</v>
      </c>
      <c r="V17" s="113">
        <f>(688.047597858684/6)</f>
        <v>114.67459964311399</v>
      </c>
      <c r="W17" s="114">
        <v>-109100.24627558459</v>
      </c>
    </row>
    <row r="18" spans="1:23">
      <c r="A18" s="22" t="s">
        <v>17</v>
      </c>
      <c r="B18" s="113">
        <f>+'[6]1er Sem coef act'!B18-'[6]1er Sem distribuido'!B18</f>
        <v>0</v>
      </c>
      <c r="C18" s="113">
        <f>+'[6]1er Sem coef act'!C18-'[6]1er Sem distribuido'!C18</f>
        <v>0</v>
      </c>
      <c r="D18" s="113">
        <f>+'[6]1er Sem coef act'!D18-'[6]1er Sem distribuido'!D18</f>
        <v>-1369871.7759124613</v>
      </c>
      <c r="E18" s="113">
        <f>+'[6]1er Sem coef act'!E18-'[6]1er Sem distribuido'!E18</f>
        <v>0</v>
      </c>
      <c r="F18" s="113">
        <f>+'[6]1er Sem coef act'!F18-'[6]1er Sem distribuido'!F18</f>
        <v>0</v>
      </c>
      <c r="G18" s="113">
        <f>+'[6]1er Sem coef act'!G18-'[6]1er Sem distribuido'!G18</f>
        <v>0</v>
      </c>
      <c r="H18" s="113">
        <f>+'[6]1er Sem coef act'!H18-'[6]1er Sem distribuido'!H18</f>
        <v>0</v>
      </c>
      <c r="I18" s="113">
        <f>+'[6]1er Sem coef act'!I18-'[6]1er Sem distribuido'!I18</f>
        <v>0</v>
      </c>
      <c r="J18" s="113">
        <f>+'[6]1er Sem coef act'!J18-'[6]1er Sem distribuido'!J18</f>
        <v>303.98906994354911</v>
      </c>
      <c r="K18" s="114">
        <f t="shared" si="0"/>
        <v>-1369567.7868425178</v>
      </c>
      <c r="M18" s="22" t="s">
        <v>17</v>
      </c>
      <c r="N18" s="113">
        <v>0</v>
      </c>
      <c r="O18" s="113">
        <v>0</v>
      </c>
      <c r="P18" s="113">
        <f>(-1369871.77591246/6)</f>
        <v>-228311.96265207665</v>
      </c>
      <c r="Q18" s="113">
        <v>0</v>
      </c>
      <c r="R18" s="113">
        <v>0</v>
      </c>
      <c r="S18" s="113">
        <v>0</v>
      </c>
      <c r="T18" s="113">
        <v>0</v>
      </c>
      <c r="U18" s="113">
        <v>0</v>
      </c>
      <c r="V18" s="113">
        <f>(303.989069943549/6)</f>
        <v>50.664844990591497</v>
      </c>
      <c r="W18" s="114">
        <v>-1369567.7868425178</v>
      </c>
    </row>
    <row r="19" spans="1:23">
      <c r="A19" s="22" t="s">
        <v>18</v>
      </c>
      <c r="B19" s="113">
        <f>+'[6]1er Sem coef act'!B19-'[6]1er Sem distribuido'!B19</f>
        <v>0</v>
      </c>
      <c r="C19" s="113">
        <f>+'[6]1er Sem coef act'!C19-'[6]1er Sem distribuido'!C19</f>
        <v>0</v>
      </c>
      <c r="D19" s="113">
        <f>+'[6]1er Sem coef act'!D19-'[6]1er Sem distribuido'!D19</f>
        <v>-1480809.261841804</v>
      </c>
      <c r="E19" s="113">
        <f>+'[6]1er Sem coef act'!E19-'[6]1er Sem distribuido'!E19</f>
        <v>1.862645149230957E-9</v>
      </c>
      <c r="F19" s="113">
        <f>+'[6]1er Sem coef act'!F19-'[6]1er Sem distribuido'!F19</f>
        <v>0</v>
      </c>
      <c r="G19" s="113">
        <f>+'[6]1er Sem coef act'!G19-'[6]1er Sem distribuido'!G19</f>
        <v>0</v>
      </c>
      <c r="H19" s="113">
        <f>+'[6]1er Sem coef act'!H19-'[6]1er Sem distribuido'!H19</f>
        <v>0</v>
      </c>
      <c r="I19" s="113">
        <f>+'[6]1er Sem coef act'!I19-'[6]1er Sem distribuido'!I19</f>
        <v>0</v>
      </c>
      <c r="J19" s="113">
        <f>+'[6]1er Sem coef act'!J19-'[6]1er Sem distribuido'!J19</f>
        <v>18589.208318919409</v>
      </c>
      <c r="K19" s="114">
        <f t="shared" si="0"/>
        <v>-1462220.0535228828</v>
      </c>
      <c r="M19" s="22" t="s">
        <v>18</v>
      </c>
      <c r="N19" s="113">
        <v>0</v>
      </c>
      <c r="O19" s="113">
        <v>0</v>
      </c>
      <c r="P19" s="113">
        <f>(-1480809.2618418/6)</f>
        <v>-246801.54364030002</v>
      </c>
      <c r="Q19" s="113">
        <v>1.862645149230957E-9</v>
      </c>
      <c r="R19" s="113">
        <v>0</v>
      </c>
      <c r="S19" s="113">
        <v>0</v>
      </c>
      <c r="T19" s="113">
        <v>0</v>
      </c>
      <c r="U19" s="113">
        <v>0</v>
      </c>
      <c r="V19" s="113">
        <f>(18589.2083189194/6)</f>
        <v>3098.2013864865671</v>
      </c>
      <c r="W19" s="114">
        <v>-1462220.0535228828</v>
      </c>
    </row>
    <row r="20" spans="1:23">
      <c r="A20" s="22" t="s">
        <v>19</v>
      </c>
      <c r="B20" s="113">
        <f>+'[6]1er Sem coef act'!B20-'[6]1er Sem distribuido'!B20</f>
        <v>0</v>
      </c>
      <c r="C20" s="113">
        <f>+'[6]1er Sem coef act'!C20-'[6]1er Sem distribuido'!C20</f>
        <v>0</v>
      </c>
      <c r="D20" s="113">
        <f>+'[6]1er Sem coef act'!D20-'[6]1er Sem distribuido'!D20</f>
        <v>-959342.80765274458</v>
      </c>
      <c r="E20" s="113">
        <f>+'[6]1er Sem coef act'!E20-'[6]1er Sem distribuido'!E20</f>
        <v>0</v>
      </c>
      <c r="F20" s="113">
        <f>+'[6]1er Sem coef act'!F20-'[6]1er Sem distribuido'!F20</f>
        <v>0</v>
      </c>
      <c r="G20" s="113">
        <f>+'[6]1er Sem coef act'!G20-'[6]1er Sem distribuido'!G20</f>
        <v>0</v>
      </c>
      <c r="H20" s="113">
        <f>+'[6]1er Sem coef act'!H20-'[6]1er Sem distribuido'!H20</f>
        <v>0</v>
      </c>
      <c r="I20" s="113">
        <f>+'[6]1er Sem coef act'!I20-'[6]1er Sem distribuido'!I20</f>
        <v>0</v>
      </c>
      <c r="J20" s="113">
        <f>+'[6]1er Sem coef act'!J20-'[6]1er Sem distribuido'!J20</f>
        <v>-1200.7715139174834</v>
      </c>
      <c r="K20" s="114">
        <f t="shared" si="0"/>
        <v>-960543.57916666206</v>
      </c>
      <c r="M20" s="22" t="s">
        <v>19</v>
      </c>
      <c r="N20" s="113">
        <v>0</v>
      </c>
      <c r="O20" s="113">
        <v>0</v>
      </c>
      <c r="P20" s="113">
        <f>(-959342.807652745/6)</f>
        <v>-159890.46794212417</v>
      </c>
      <c r="Q20" s="113">
        <v>0</v>
      </c>
      <c r="R20" s="113">
        <v>0</v>
      </c>
      <c r="S20" s="113">
        <v>0</v>
      </c>
      <c r="T20" s="113">
        <v>0</v>
      </c>
      <c r="U20" s="113">
        <v>0</v>
      </c>
      <c r="V20" s="113">
        <f>(-1200.77151391748/6)</f>
        <v>-200.12858565291333</v>
      </c>
      <c r="W20" s="114">
        <v>-960543.57916666206</v>
      </c>
    </row>
    <row r="21" spans="1:23">
      <c r="A21" s="22" t="s">
        <v>20</v>
      </c>
      <c r="B21" s="113">
        <f>+'[6]1er Sem coef act'!B21-'[6]1er Sem distribuido'!B21</f>
        <v>0</v>
      </c>
      <c r="C21" s="113">
        <f>+'[6]1er Sem coef act'!C21-'[6]1er Sem distribuido'!C21</f>
        <v>0</v>
      </c>
      <c r="D21" s="113">
        <f>+'[6]1er Sem coef act'!D21-'[6]1er Sem distribuido'!D21</f>
        <v>-807693.52346321754</v>
      </c>
      <c r="E21" s="113">
        <f>+'[6]1er Sem coef act'!E21-'[6]1er Sem distribuido'!E21</f>
        <v>0</v>
      </c>
      <c r="F21" s="113">
        <f>+'[6]1er Sem coef act'!F21-'[6]1er Sem distribuido'!F21</f>
        <v>0</v>
      </c>
      <c r="G21" s="113">
        <f>+'[6]1er Sem coef act'!G21-'[6]1er Sem distribuido'!G21</f>
        <v>0</v>
      </c>
      <c r="H21" s="113">
        <f>+'[6]1er Sem coef act'!H21-'[6]1er Sem distribuido'!H21</f>
        <v>0</v>
      </c>
      <c r="I21" s="113">
        <f>+'[6]1er Sem coef act'!I21-'[6]1er Sem distribuido'!I21</f>
        <v>0</v>
      </c>
      <c r="J21" s="113">
        <f>+'[6]1er Sem coef act'!J21-'[6]1er Sem distribuido'!J21</f>
        <v>56715.596887311898</v>
      </c>
      <c r="K21" s="114">
        <f t="shared" si="0"/>
        <v>-750977.92657590564</v>
      </c>
      <c r="M21" s="22" t="s">
        <v>20</v>
      </c>
      <c r="N21" s="113">
        <v>0</v>
      </c>
      <c r="O21" s="113">
        <v>0</v>
      </c>
      <c r="P21" s="113">
        <f>(-807693.523463218/6)</f>
        <v>-134615.58724386967</v>
      </c>
      <c r="Q21" s="113">
        <v>0</v>
      </c>
      <c r="R21" s="113">
        <v>0</v>
      </c>
      <c r="S21" s="113">
        <v>0</v>
      </c>
      <c r="T21" s="113">
        <v>0</v>
      </c>
      <c r="U21" s="113">
        <v>0</v>
      </c>
      <c r="V21" s="113">
        <f>(56715.5968873118/6)</f>
        <v>9452.5994812186345</v>
      </c>
      <c r="W21" s="114">
        <v>-750977.92657590564</v>
      </c>
    </row>
    <row r="22" spans="1:23">
      <c r="A22" s="22" t="s">
        <v>21</v>
      </c>
      <c r="B22" s="113">
        <f>+'[6]1er Sem coef act'!B22-'[6]1er Sem distribuido'!B22</f>
        <v>0</v>
      </c>
      <c r="C22" s="113">
        <f>+'[6]1er Sem coef act'!C22-'[6]1er Sem distribuido'!C22</f>
        <v>0</v>
      </c>
      <c r="D22" s="113">
        <f>+'[6]1er Sem coef act'!D22-'[6]1er Sem distribuido'!D22</f>
        <v>1071515.2127783955</v>
      </c>
      <c r="E22" s="113">
        <f>+'[6]1er Sem coef act'!E22-'[6]1er Sem distribuido'!E22</f>
        <v>0</v>
      </c>
      <c r="F22" s="113">
        <f>+'[6]1er Sem coef act'!F22-'[6]1er Sem distribuido'!F22</f>
        <v>0</v>
      </c>
      <c r="G22" s="113">
        <f>+'[6]1er Sem coef act'!G22-'[6]1er Sem distribuido'!G22</f>
        <v>0</v>
      </c>
      <c r="H22" s="113">
        <f>+'[6]1er Sem coef act'!H22-'[6]1er Sem distribuido'!H22</f>
        <v>0</v>
      </c>
      <c r="I22" s="113">
        <f>+'[6]1er Sem coef act'!I22-'[6]1er Sem distribuido'!I22</f>
        <v>0</v>
      </c>
      <c r="J22" s="113">
        <f>+'[6]1er Sem coef act'!J22-'[6]1er Sem distribuido'!J22</f>
        <v>3959.8658801642596</v>
      </c>
      <c r="K22" s="114">
        <f t="shared" si="0"/>
        <v>1075475.0786585598</v>
      </c>
      <c r="M22" s="22" t="s">
        <v>21</v>
      </c>
      <c r="N22" s="113">
        <v>0</v>
      </c>
      <c r="O22" s="113">
        <v>0</v>
      </c>
      <c r="P22" s="113">
        <f>(1071515.2127784/6)</f>
        <v>178585.8687964</v>
      </c>
      <c r="Q22" s="113">
        <v>0</v>
      </c>
      <c r="R22" s="113">
        <v>0</v>
      </c>
      <c r="S22" s="113">
        <v>0</v>
      </c>
      <c r="T22" s="113">
        <v>0</v>
      </c>
      <c r="U22" s="113">
        <v>0</v>
      </c>
      <c r="V22" s="113">
        <f>(3959.86588016426/6)</f>
        <v>659.9776466940433</v>
      </c>
      <c r="W22" s="114">
        <v>1075475.0786585598</v>
      </c>
    </row>
    <row r="23" spans="1:23">
      <c r="A23" s="22" t="s">
        <v>22</v>
      </c>
      <c r="B23" s="113">
        <f>+'[6]1er Sem coef act'!B23-'[6]1er Sem distribuido'!B23</f>
        <v>0</v>
      </c>
      <c r="C23" s="113">
        <f>+'[6]1er Sem coef act'!C23-'[6]1er Sem distribuido'!C23</f>
        <v>0</v>
      </c>
      <c r="D23" s="113">
        <f>+'[6]1er Sem coef act'!D23-'[6]1er Sem distribuido'!D23</f>
        <v>1432506.1048181893</v>
      </c>
      <c r="E23" s="113">
        <f>+'[6]1er Sem coef act'!E23-'[6]1er Sem distribuido'!E23</f>
        <v>0</v>
      </c>
      <c r="F23" s="113">
        <f>+'[6]1er Sem coef act'!F23-'[6]1er Sem distribuido'!F23</f>
        <v>0</v>
      </c>
      <c r="G23" s="113">
        <f>+'[6]1er Sem coef act'!G23-'[6]1er Sem distribuido'!G23</f>
        <v>0</v>
      </c>
      <c r="H23" s="113">
        <f>+'[6]1er Sem coef act'!H23-'[6]1er Sem distribuido'!H23</f>
        <v>0</v>
      </c>
      <c r="I23" s="113">
        <f>+'[6]1er Sem coef act'!I23-'[6]1er Sem distribuido'!I23</f>
        <v>0</v>
      </c>
      <c r="J23" s="113">
        <f>+'[6]1er Sem coef act'!J23-'[6]1er Sem distribuido'!J23</f>
        <v>593.56020135482686</v>
      </c>
      <c r="K23" s="114">
        <f t="shared" si="0"/>
        <v>1433099.6650195441</v>
      </c>
      <c r="M23" s="22" t="s">
        <v>22</v>
      </c>
      <c r="N23" s="113">
        <v>0</v>
      </c>
      <c r="O23" s="113">
        <v>0</v>
      </c>
      <c r="P23" s="113">
        <f>(1432506.10481819/6)</f>
        <v>238751.01746969833</v>
      </c>
      <c r="Q23" s="113">
        <v>0</v>
      </c>
      <c r="R23" s="113">
        <v>0</v>
      </c>
      <c r="S23" s="113">
        <v>0</v>
      </c>
      <c r="T23" s="113">
        <v>0</v>
      </c>
      <c r="U23" s="113">
        <v>0</v>
      </c>
      <c r="V23" s="113">
        <f>(593.560201354827/6)</f>
        <v>98.926700225804495</v>
      </c>
      <c r="W23" s="114">
        <v>1433099.6650195441</v>
      </c>
    </row>
    <row r="24" spans="1:23">
      <c r="A24" s="22" t="s">
        <v>23</v>
      </c>
      <c r="B24" s="113">
        <f>+'[6]1er Sem coef act'!B24-'[6]1er Sem distribuido'!B24</f>
        <v>0</v>
      </c>
      <c r="C24" s="113">
        <f>+'[6]1er Sem coef act'!C24-'[6]1er Sem distribuido'!C24</f>
        <v>0</v>
      </c>
      <c r="D24" s="113">
        <f>+'[6]1er Sem coef act'!D24-'[6]1er Sem distribuido'!D24</f>
        <v>0</v>
      </c>
      <c r="E24" s="113">
        <f>+'[6]1er Sem coef act'!E24-'[6]1er Sem distribuido'!E24</f>
        <v>0</v>
      </c>
      <c r="F24" s="113">
        <f>+'[6]1er Sem coef act'!F24-'[6]1er Sem distribuido'!F24</f>
        <v>0</v>
      </c>
      <c r="G24" s="113">
        <f>+'[6]1er Sem coef act'!G24-'[6]1er Sem distribuido'!G24</f>
        <v>0</v>
      </c>
      <c r="H24" s="113">
        <f>+'[6]1er Sem coef act'!H24-'[6]1er Sem distribuido'!H24</f>
        <v>0</v>
      </c>
      <c r="I24" s="113">
        <f>+'[6]1er Sem coef act'!I24-'[6]1er Sem distribuido'!I24</f>
        <v>0</v>
      </c>
      <c r="J24" s="113">
        <f>+'[6]1er Sem coef act'!J24-'[6]1er Sem distribuido'!J24</f>
        <v>-25.468120809324319</v>
      </c>
      <c r="K24" s="114">
        <f t="shared" si="0"/>
        <v>-25.468120809324319</v>
      </c>
      <c r="M24" s="22" t="s">
        <v>23</v>
      </c>
      <c r="N24" s="113">
        <v>0</v>
      </c>
      <c r="O24" s="113">
        <v>0</v>
      </c>
      <c r="P24" s="113">
        <v>0</v>
      </c>
      <c r="Q24" s="113">
        <v>0</v>
      </c>
      <c r="R24" s="113">
        <v>0</v>
      </c>
      <c r="S24" s="113">
        <v>0</v>
      </c>
      <c r="T24" s="113">
        <v>0</v>
      </c>
      <c r="U24" s="113">
        <v>0</v>
      </c>
      <c r="V24" s="113">
        <f>(-25.4681208093243/6)</f>
        <v>-4.2446868015540504</v>
      </c>
      <c r="W24" s="114">
        <v>-25.468120809324319</v>
      </c>
    </row>
    <row r="25" spans="1:23">
      <c r="A25" s="22" t="s">
        <v>24</v>
      </c>
      <c r="B25" s="113">
        <f>+'[6]1er Sem coef act'!B25-'[6]1er Sem distribuido'!B25</f>
        <v>0</v>
      </c>
      <c r="C25" s="113">
        <f>+'[6]1er Sem coef act'!C25-'[6]1er Sem distribuido'!C25</f>
        <v>0</v>
      </c>
      <c r="D25" s="113">
        <f>+'[6]1er Sem coef act'!D25-'[6]1er Sem distribuido'!D25</f>
        <v>470326.73011641926</v>
      </c>
      <c r="E25" s="113">
        <f>+'[6]1er Sem coef act'!E25-'[6]1er Sem distribuido'!E25</f>
        <v>0</v>
      </c>
      <c r="F25" s="113">
        <f>+'[6]1er Sem coef act'!F25-'[6]1er Sem distribuido'!F25</f>
        <v>0</v>
      </c>
      <c r="G25" s="113">
        <f>+'[6]1er Sem coef act'!G25-'[6]1er Sem distribuido'!G25</f>
        <v>0</v>
      </c>
      <c r="H25" s="113">
        <f>+'[6]1er Sem coef act'!H25-'[6]1er Sem distribuido'!H25</f>
        <v>0</v>
      </c>
      <c r="I25" s="113">
        <f>+'[6]1er Sem coef act'!I25-'[6]1er Sem distribuido'!I25</f>
        <v>0</v>
      </c>
      <c r="J25" s="113">
        <f>+'[6]1er Sem coef act'!J25-'[6]1er Sem distribuido'!J25</f>
        <v>-13530.933612646768</v>
      </c>
      <c r="K25" s="114">
        <f t="shared" si="0"/>
        <v>456795.79650377249</v>
      </c>
      <c r="M25" s="22" t="s">
        <v>24</v>
      </c>
      <c r="N25" s="113">
        <v>0</v>
      </c>
      <c r="O25" s="113">
        <v>0</v>
      </c>
      <c r="P25" s="113">
        <f>(470326.730116419/6)</f>
        <v>78387.788352736505</v>
      </c>
      <c r="Q25" s="113">
        <v>0</v>
      </c>
      <c r="R25" s="113">
        <v>0</v>
      </c>
      <c r="S25" s="113">
        <v>0</v>
      </c>
      <c r="T25" s="113">
        <v>0</v>
      </c>
      <c r="U25" s="113">
        <v>0</v>
      </c>
      <c r="V25" s="113">
        <f>(-13530.9336126467/6)</f>
        <v>-2255.1556021077836</v>
      </c>
      <c r="W25" s="114">
        <v>456795.79650377249</v>
      </c>
    </row>
    <row r="26" spans="1:23">
      <c r="A26" s="22" t="s">
        <v>25</v>
      </c>
      <c r="B26" s="113">
        <f>+'[6]1er Sem coef act'!B26-'[6]1er Sem distribuido'!B26</f>
        <v>0</v>
      </c>
      <c r="C26" s="113">
        <f>+'[6]1er Sem coef act'!C26-'[6]1er Sem distribuido'!C26</f>
        <v>0</v>
      </c>
      <c r="D26" s="113">
        <f>+'[6]1er Sem coef act'!D26-'[6]1er Sem distribuido'!D26</f>
        <v>-1275522.7794883996</v>
      </c>
      <c r="E26" s="113">
        <f>+'[6]1er Sem coef act'!E26-'[6]1er Sem distribuido'!E26</f>
        <v>0</v>
      </c>
      <c r="F26" s="113">
        <f>+'[6]1er Sem coef act'!F26-'[6]1er Sem distribuido'!F26</f>
        <v>0</v>
      </c>
      <c r="G26" s="113">
        <f>+'[6]1er Sem coef act'!G26-'[6]1er Sem distribuido'!G26</f>
        <v>0</v>
      </c>
      <c r="H26" s="113">
        <f>+'[6]1er Sem coef act'!H26-'[6]1er Sem distribuido'!H26</f>
        <v>0</v>
      </c>
      <c r="I26" s="113">
        <f>+'[6]1er Sem coef act'!I26-'[6]1er Sem distribuido'!I26</f>
        <v>0</v>
      </c>
      <c r="J26" s="113">
        <f>+'[6]1er Sem coef act'!J26-'[6]1er Sem distribuido'!J26</f>
        <v>12223.227263858542</v>
      </c>
      <c r="K26" s="114">
        <f t="shared" si="0"/>
        <v>-1263299.5522245411</v>
      </c>
      <c r="M26" s="22" t="s">
        <v>25</v>
      </c>
      <c r="N26" s="113">
        <v>0</v>
      </c>
      <c r="O26" s="113">
        <v>0</v>
      </c>
      <c r="P26" s="113">
        <f>(-1275522.7794884/6)</f>
        <v>-212587.12991473335</v>
      </c>
      <c r="Q26" s="113">
        <v>0</v>
      </c>
      <c r="R26" s="113">
        <v>0</v>
      </c>
      <c r="S26" s="113">
        <v>0</v>
      </c>
      <c r="T26" s="113">
        <v>0</v>
      </c>
      <c r="U26" s="113">
        <v>0</v>
      </c>
      <c r="V26" s="113">
        <f>(12223.2272638585/6)</f>
        <v>2037.2045439764167</v>
      </c>
      <c r="W26" s="114">
        <v>-1263299.5522245411</v>
      </c>
    </row>
    <row r="27" spans="1:23">
      <c r="A27" s="22" t="s">
        <v>258</v>
      </c>
      <c r="B27" s="113">
        <f>+'[6]1er Sem coef act'!B27-'[6]1er Sem distribuido'!B27</f>
        <v>0</v>
      </c>
      <c r="C27" s="113">
        <f>+'[6]1er Sem coef act'!C27-'[6]1er Sem distribuido'!C27</f>
        <v>0</v>
      </c>
      <c r="D27" s="113">
        <f>+'[6]1er Sem coef act'!D27-'[6]1er Sem distribuido'!D27</f>
        <v>-108576.76566073112</v>
      </c>
      <c r="E27" s="113">
        <f>+'[6]1er Sem coef act'!E27-'[6]1er Sem distribuido'!E27</f>
        <v>0</v>
      </c>
      <c r="F27" s="113">
        <f>+'[6]1er Sem coef act'!F27-'[6]1er Sem distribuido'!F27</f>
        <v>0</v>
      </c>
      <c r="G27" s="113">
        <f>+'[6]1er Sem coef act'!G27-'[6]1er Sem distribuido'!G27</f>
        <v>0</v>
      </c>
      <c r="H27" s="113">
        <f>+'[6]1er Sem coef act'!H27-'[6]1er Sem distribuido'!H27</f>
        <v>0</v>
      </c>
      <c r="I27" s="113">
        <f>+'[6]1er Sem coef act'!I27-'[6]1er Sem distribuido'!I27</f>
        <v>0</v>
      </c>
      <c r="J27" s="113">
        <f>+'[6]1er Sem coef act'!J27-'[6]1er Sem distribuido'!J27</f>
        <v>296.51606176427595</v>
      </c>
      <c r="K27" s="114">
        <f t="shared" si="0"/>
        <v>-108280.24959896685</v>
      </c>
      <c r="M27" s="22" t="s">
        <v>258</v>
      </c>
      <c r="N27" s="113">
        <v>0</v>
      </c>
      <c r="O27" s="113">
        <v>0</v>
      </c>
      <c r="P27" s="113">
        <f>(-108576.765660731/6)</f>
        <v>-18096.127610121835</v>
      </c>
      <c r="Q27" s="113">
        <v>0</v>
      </c>
      <c r="R27" s="113">
        <v>0</v>
      </c>
      <c r="S27" s="113">
        <v>0</v>
      </c>
      <c r="T27" s="113">
        <v>0</v>
      </c>
      <c r="U27" s="113">
        <v>0</v>
      </c>
      <c r="V27" s="113">
        <f>(296.516061764276/6)</f>
        <v>49.419343627379334</v>
      </c>
      <c r="W27" s="114">
        <v>-108280.24959896685</v>
      </c>
    </row>
    <row r="28" spans="1:23">
      <c r="A28" s="22" t="s">
        <v>27</v>
      </c>
      <c r="B28" s="113">
        <f>+'[6]1er Sem coef act'!B28-'[6]1er Sem distribuido'!B28</f>
        <v>0</v>
      </c>
      <c r="C28" s="113">
        <f>+'[6]1er Sem coef act'!C28-'[6]1er Sem distribuido'!C28</f>
        <v>0</v>
      </c>
      <c r="D28" s="113">
        <f>+'[6]1er Sem coef act'!D28-'[6]1er Sem distribuido'!D28</f>
        <v>-249127.18829618534</v>
      </c>
      <c r="E28" s="113">
        <f>+'[6]1er Sem coef act'!E28-'[6]1er Sem distribuido'!E28</f>
        <v>0</v>
      </c>
      <c r="F28" s="113">
        <f>+'[6]1er Sem coef act'!F28-'[6]1er Sem distribuido'!F28</f>
        <v>0</v>
      </c>
      <c r="G28" s="113">
        <f>+'[6]1er Sem coef act'!G28-'[6]1er Sem distribuido'!G28</f>
        <v>0</v>
      </c>
      <c r="H28" s="113">
        <f>+'[6]1er Sem coef act'!H28-'[6]1er Sem distribuido'!H28</f>
        <v>0</v>
      </c>
      <c r="I28" s="113">
        <f>+'[6]1er Sem coef act'!I28-'[6]1er Sem distribuido'!I28</f>
        <v>0</v>
      </c>
      <c r="J28" s="113">
        <f>+'[6]1er Sem coef act'!J28-'[6]1er Sem distribuido'!J28</f>
        <v>-254.56577117138659</v>
      </c>
      <c r="K28" s="114">
        <f t="shared" si="0"/>
        <v>-249381.75406735673</v>
      </c>
      <c r="M28" s="22" t="s">
        <v>27</v>
      </c>
      <c r="N28" s="113">
        <v>0</v>
      </c>
      <c r="O28" s="113">
        <v>0</v>
      </c>
      <c r="P28" s="113">
        <f>(-249127.188296185/6)</f>
        <v>-41521.198049364168</v>
      </c>
      <c r="Q28" s="113">
        <v>0</v>
      </c>
      <c r="R28" s="113">
        <v>0</v>
      </c>
      <c r="S28" s="113">
        <v>0</v>
      </c>
      <c r="T28" s="113">
        <v>0</v>
      </c>
      <c r="U28" s="113">
        <v>0</v>
      </c>
      <c r="V28" s="113">
        <f>(-254.565771171387/6)</f>
        <v>-42.427628528564505</v>
      </c>
      <c r="W28" s="114">
        <v>-249381.75406735673</v>
      </c>
    </row>
    <row r="29" spans="1:23">
      <c r="A29" s="22" t="s">
        <v>28</v>
      </c>
      <c r="B29" s="113">
        <f>+'[6]1er Sem coef act'!B29-'[6]1er Sem distribuido'!B29</f>
        <v>0</v>
      </c>
      <c r="C29" s="113">
        <f>+'[6]1er Sem coef act'!C29-'[6]1er Sem distribuido'!C29</f>
        <v>0</v>
      </c>
      <c r="D29" s="113">
        <f>+'[6]1er Sem coef act'!D29-'[6]1er Sem distribuido'!D29</f>
        <v>382808.8738944158</v>
      </c>
      <c r="E29" s="113">
        <f>+'[6]1er Sem coef act'!E29-'[6]1er Sem distribuido'!E29</f>
        <v>0</v>
      </c>
      <c r="F29" s="113">
        <f>+'[6]1er Sem coef act'!F29-'[6]1er Sem distribuido'!F29</f>
        <v>0</v>
      </c>
      <c r="G29" s="113">
        <f>+'[6]1er Sem coef act'!G29-'[6]1er Sem distribuido'!G29</f>
        <v>0</v>
      </c>
      <c r="H29" s="113">
        <f>+'[6]1er Sem coef act'!H29-'[6]1er Sem distribuido'!H29</f>
        <v>0</v>
      </c>
      <c r="I29" s="113">
        <f>+'[6]1er Sem coef act'!I29-'[6]1er Sem distribuido'!I29</f>
        <v>0</v>
      </c>
      <c r="J29" s="113">
        <f>+'[6]1er Sem coef act'!J29-'[6]1er Sem distribuido'!J29</f>
        <v>242.12872454700118</v>
      </c>
      <c r="K29" s="114">
        <f t="shared" si="0"/>
        <v>383051.00261896278</v>
      </c>
      <c r="M29" s="22" t="s">
        <v>28</v>
      </c>
      <c r="N29" s="113">
        <v>0</v>
      </c>
      <c r="O29" s="113">
        <v>0</v>
      </c>
      <c r="P29" s="113">
        <f>(382808.873894416/6)</f>
        <v>63801.478982402674</v>
      </c>
      <c r="Q29" s="113">
        <v>0</v>
      </c>
      <c r="R29" s="113">
        <v>0</v>
      </c>
      <c r="S29" s="113">
        <v>0</v>
      </c>
      <c r="T29" s="113">
        <v>0</v>
      </c>
      <c r="U29" s="113">
        <v>0</v>
      </c>
      <c r="V29" s="113">
        <f>(242.128724547001/6)</f>
        <v>40.354787424500167</v>
      </c>
      <c r="W29" s="114">
        <v>383051.00261896278</v>
      </c>
    </row>
    <row r="30" spans="1:23">
      <c r="A30" s="22" t="s">
        <v>29</v>
      </c>
      <c r="B30" s="113">
        <f>+'[6]1er Sem coef act'!B30-'[6]1er Sem distribuido'!B30</f>
        <v>0</v>
      </c>
      <c r="C30" s="113">
        <f>+'[6]1er Sem coef act'!C30-'[6]1er Sem distribuido'!C30</f>
        <v>0</v>
      </c>
      <c r="D30" s="113">
        <f>+'[6]1er Sem coef act'!D30-'[6]1er Sem distribuido'!D30</f>
        <v>-150876.78190731304</v>
      </c>
      <c r="E30" s="113">
        <f>+'[6]1er Sem coef act'!E30-'[6]1er Sem distribuido'!E30</f>
        <v>0</v>
      </c>
      <c r="F30" s="113">
        <f>+'[6]1er Sem coef act'!F30-'[6]1er Sem distribuido'!F30</f>
        <v>0</v>
      </c>
      <c r="G30" s="113">
        <f>+'[6]1er Sem coef act'!G30-'[6]1er Sem distribuido'!G30</f>
        <v>0</v>
      </c>
      <c r="H30" s="113">
        <f>+'[6]1er Sem coef act'!H30-'[6]1er Sem distribuido'!H30</f>
        <v>0</v>
      </c>
      <c r="I30" s="113">
        <f>+'[6]1er Sem coef act'!I30-'[6]1er Sem distribuido'!I30</f>
        <v>0</v>
      </c>
      <c r="J30" s="113">
        <f>+'[6]1er Sem coef act'!J30-'[6]1er Sem distribuido'!J30</f>
        <v>334.25766572821885</v>
      </c>
      <c r="K30" s="114">
        <f t="shared" si="0"/>
        <v>-150542.52424158482</v>
      </c>
      <c r="M30" s="22" t="s">
        <v>29</v>
      </c>
      <c r="N30" s="113">
        <v>0</v>
      </c>
      <c r="O30" s="113">
        <v>0</v>
      </c>
      <c r="P30" s="113">
        <f>(-150876.781907313/6)</f>
        <v>-25146.130317885501</v>
      </c>
      <c r="Q30" s="113">
        <v>0</v>
      </c>
      <c r="R30" s="113">
        <v>0</v>
      </c>
      <c r="S30" s="113">
        <v>0</v>
      </c>
      <c r="T30" s="113">
        <v>0</v>
      </c>
      <c r="U30" s="113">
        <v>0</v>
      </c>
      <c r="V30" s="113">
        <f>(334.257665728218/6)</f>
        <v>55.709610954703003</v>
      </c>
      <c r="W30" s="114">
        <v>-150542.52424158482</v>
      </c>
    </row>
    <row r="31" spans="1:23">
      <c r="A31" s="22" t="s">
        <v>30</v>
      </c>
      <c r="B31" s="113">
        <f>+'[6]1er Sem coef act'!B31-'[6]1er Sem distribuido'!B31</f>
        <v>0</v>
      </c>
      <c r="C31" s="113">
        <f>+'[6]1er Sem coef act'!C31-'[6]1er Sem distribuido'!C31</f>
        <v>0</v>
      </c>
      <c r="D31" s="113">
        <f>+'[6]1er Sem coef act'!D31-'[6]1er Sem distribuido'!D31</f>
        <v>-6383340.7024551835</v>
      </c>
      <c r="E31" s="113">
        <f>+'[6]1er Sem coef act'!E31-'[6]1er Sem distribuido'!E31</f>
        <v>0</v>
      </c>
      <c r="F31" s="113">
        <f>+'[6]1er Sem coef act'!F31-'[6]1er Sem distribuido'!F31</f>
        <v>0</v>
      </c>
      <c r="G31" s="113">
        <f>+'[6]1er Sem coef act'!G31-'[6]1er Sem distribuido'!G31</f>
        <v>0</v>
      </c>
      <c r="H31" s="113">
        <f>+'[6]1er Sem coef act'!H31-'[6]1er Sem distribuido'!H31</f>
        <v>0</v>
      </c>
      <c r="I31" s="113">
        <f>+'[6]1er Sem coef act'!I31-'[6]1er Sem distribuido'!I31</f>
        <v>0</v>
      </c>
      <c r="J31" s="113">
        <f>+'[6]1er Sem coef act'!J31-'[6]1er Sem distribuido'!J31</f>
        <v>-25.997698505350854</v>
      </c>
      <c r="K31" s="114">
        <f t="shared" si="0"/>
        <v>-6383366.7001536889</v>
      </c>
      <c r="M31" s="22" t="s">
        <v>30</v>
      </c>
      <c r="N31" s="113">
        <v>0</v>
      </c>
      <c r="O31" s="113">
        <v>0</v>
      </c>
      <c r="P31" s="113">
        <f>(-6383340.70245518/6)</f>
        <v>-1063890.1170758633</v>
      </c>
      <c r="Q31" s="113">
        <v>0</v>
      </c>
      <c r="R31" s="113">
        <v>0</v>
      </c>
      <c r="S31" s="113">
        <v>0</v>
      </c>
      <c r="T31" s="113">
        <v>0</v>
      </c>
      <c r="U31" s="113">
        <v>0</v>
      </c>
      <c r="V31" s="113">
        <f>(-25.9976985053509/6)</f>
        <v>-4.3329497508918164</v>
      </c>
      <c r="W31" s="114">
        <v>-6383366.7001536889</v>
      </c>
    </row>
    <row r="32" spans="1:23">
      <c r="A32" s="22" t="s">
        <v>31</v>
      </c>
      <c r="B32" s="113">
        <f>+'[6]1er Sem coef act'!B32-'[6]1er Sem distribuido'!B32</f>
        <v>1.7881393432617188E-7</v>
      </c>
      <c r="C32" s="113">
        <f>+'[6]1er Sem coef act'!C32-'[6]1er Sem distribuido'!C32</f>
        <v>2.4214386940002441E-8</v>
      </c>
      <c r="D32" s="113">
        <f>+'[6]1er Sem coef act'!D32-'[6]1er Sem distribuido'!D32</f>
        <v>0</v>
      </c>
      <c r="E32" s="113">
        <f>+'[6]1er Sem coef act'!E32-'[6]1er Sem distribuido'!E32</f>
        <v>5.5879354476928711E-9</v>
      </c>
      <c r="F32" s="113">
        <f>+'[6]1er Sem coef act'!F32-'[6]1er Sem distribuido'!F32</f>
        <v>8.3819031715393066E-9</v>
      </c>
      <c r="G32" s="113">
        <f>+'[6]1er Sem coef act'!G32-'[6]1er Sem distribuido'!G32</f>
        <v>4.3655745685100555E-10</v>
      </c>
      <c r="H32" s="113">
        <f>+'[6]1er Sem coef act'!H32-'[6]1er Sem distribuido'!H32</f>
        <v>3.7252902984619141E-9</v>
      </c>
      <c r="I32" s="113">
        <f>+'[6]1er Sem coef act'!I32-'[6]1er Sem distribuido'!I32</f>
        <v>1.0477378964424133E-9</v>
      </c>
      <c r="J32" s="113">
        <f>+'[6]1er Sem coef act'!J32-'[6]1er Sem distribuido'!J32</f>
        <v>133500.64562624507</v>
      </c>
      <c r="K32" s="114">
        <f t="shared" si="0"/>
        <v>133500.64562646727</v>
      </c>
      <c r="M32" s="22" t="s">
        <v>31</v>
      </c>
      <c r="N32" s="113">
        <v>1.7881393432617188E-7</v>
      </c>
      <c r="O32" s="113">
        <v>2.4214386940002441E-8</v>
      </c>
      <c r="P32" s="113">
        <v>0</v>
      </c>
      <c r="Q32" s="113">
        <v>5.5879354476928711E-9</v>
      </c>
      <c r="R32" s="113">
        <v>8.3819031715393066E-9</v>
      </c>
      <c r="S32" s="113">
        <v>4.3655745685100555E-10</v>
      </c>
      <c r="T32" s="113">
        <v>3.7252902984619141E-9</v>
      </c>
      <c r="U32" s="113">
        <v>1.0477378964424133E-9</v>
      </c>
      <c r="V32" s="113">
        <f>(133500.645626245/6)</f>
        <v>22250.107604374167</v>
      </c>
      <c r="W32" s="114">
        <v>133500.64562646727</v>
      </c>
    </row>
    <row r="33" spans="1:23">
      <c r="A33" s="22" t="s">
        <v>32</v>
      </c>
      <c r="B33" s="113">
        <f>+'[6]1er Sem coef act'!B33-'[6]1er Sem distribuido'!B33</f>
        <v>0</v>
      </c>
      <c r="C33" s="113">
        <f>+'[6]1er Sem coef act'!C33-'[6]1er Sem distribuido'!C33</f>
        <v>0</v>
      </c>
      <c r="D33" s="113">
        <f>+'[6]1er Sem coef act'!D33-'[6]1er Sem distribuido'!D33</f>
        <v>892496.65794392233</v>
      </c>
      <c r="E33" s="113">
        <f>+'[6]1er Sem coef act'!E33-'[6]1er Sem distribuido'!E33</f>
        <v>0</v>
      </c>
      <c r="F33" s="113">
        <f>+'[6]1er Sem coef act'!F33-'[6]1er Sem distribuido'!F33</f>
        <v>0</v>
      </c>
      <c r="G33" s="113">
        <f>+'[6]1er Sem coef act'!G33-'[6]1er Sem distribuido'!G33</f>
        <v>0</v>
      </c>
      <c r="H33" s="113">
        <f>+'[6]1er Sem coef act'!H33-'[6]1er Sem distribuido'!H33</f>
        <v>0</v>
      </c>
      <c r="I33" s="113">
        <f>+'[6]1er Sem coef act'!I33-'[6]1er Sem distribuido'!I33</f>
        <v>0</v>
      </c>
      <c r="J33" s="113">
        <f>+'[6]1er Sem coef act'!J33-'[6]1er Sem distribuido'!J33</f>
        <v>1155.7207139053498</v>
      </c>
      <c r="K33" s="114">
        <f t="shared" si="0"/>
        <v>893652.37865782762</v>
      </c>
      <c r="M33" s="22" t="s">
        <v>32</v>
      </c>
      <c r="N33" s="113">
        <v>0</v>
      </c>
      <c r="O33" s="113">
        <v>0</v>
      </c>
      <c r="P33" s="113">
        <f>(892496.657943922/6)</f>
        <v>148749.44299065365</v>
      </c>
      <c r="Q33" s="113">
        <v>0</v>
      </c>
      <c r="R33" s="113">
        <v>0</v>
      </c>
      <c r="S33" s="113">
        <v>0</v>
      </c>
      <c r="T33" s="113">
        <v>0</v>
      </c>
      <c r="U33" s="113">
        <v>0</v>
      </c>
      <c r="V33" s="113">
        <f>(1155.72071390535/6)</f>
        <v>192.620118984225</v>
      </c>
      <c r="W33" s="114">
        <v>893652.37865782762</v>
      </c>
    </row>
    <row r="34" spans="1:23">
      <c r="A34" s="22" t="s">
        <v>33</v>
      </c>
      <c r="B34" s="113">
        <f>+'[6]1er Sem coef act'!B34-'[6]1er Sem distribuido'!B34</f>
        <v>0</v>
      </c>
      <c r="C34" s="113">
        <f>+'[6]1er Sem coef act'!C34-'[6]1er Sem distribuido'!C34</f>
        <v>0</v>
      </c>
      <c r="D34" s="113">
        <f>+'[6]1er Sem coef act'!D34-'[6]1er Sem distribuido'!D34</f>
        <v>296599.49747300637</v>
      </c>
      <c r="E34" s="113">
        <f>+'[6]1er Sem coef act'!E34-'[6]1er Sem distribuido'!E34</f>
        <v>0</v>
      </c>
      <c r="F34" s="113">
        <f>+'[6]1er Sem coef act'!F34-'[6]1er Sem distribuido'!F34</f>
        <v>0</v>
      </c>
      <c r="G34" s="113">
        <f>+'[6]1er Sem coef act'!G34-'[6]1er Sem distribuido'!G34</f>
        <v>0</v>
      </c>
      <c r="H34" s="113">
        <f>+'[6]1er Sem coef act'!H34-'[6]1er Sem distribuido'!H34</f>
        <v>0</v>
      </c>
      <c r="I34" s="113">
        <f>+'[6]1er Sem coef act'!I34-'[6]1er Sem distribuido'!I34</f>
        <v>0</v>
      </c>
      <c r="J34" s="113">
        <f>+'[6]1er Sem coef act'!J34-'[6]1er Sem distribuido'!J34</f>
        <v>2303.5847098238301</v>
      </c>
      <c r="K34" s="114">
        <f t="shared" si="0"/>
        <v>298903.0821828302</v>
      </c>
      <c r="M34" s="22" t="s">
        <v>33</v>
      </c>
      <c r="N34" s="113">
        <v>0</v>
      </c>
      <c r="O34" s="113">
        <v>0</v>
      </c>
      <c r="P34" s="113">
        <f>(296599.497473006/6)</f>
        <v>49433.249578834337</v>
      </c>
      <c r="Q34" s="113">
        <v>0</v>
      </c>
      <c r="R34" s="113">
        <v>0</v>
      </c>
      <c r="S34" s="113">
        <v>0</v>
      </c>
      <c r="T34" s="113">
        <v>0</v>
      </c>
      <c r="U34" s="113">
        <v>0</v>
      </c>
      <c r="V34" s="113">
        <f>(2303.58470982383/6)</f>
        <v>383.93078497063834</v>
      </c>
      <c r="W34" s="114">
        <v>298903.0821828302</v>
      </c>
    </row>
    <row r="35" spans="1:23">
      <c r="A35" s="22" t="s">
        <v>34</v>
      </c>
      <c r="B35" s="113">
        <f>+'[6]1er Sem coef act'!B35-'[6]1er Sem distribuido'!B35</f>
        <v>0</v>
      </c>
      <c r="C35" s="113">
        <f>+'[6]1er Sem coef act'!C35-'[6]1er Sem distribuido'!C35</f>
        <v>0</v>
      </c>
      <c r="D35" s="113">
        <f>+'[6]1er Sem coef act'!D35-'[6]1er Sem distribuido'!D35</f>
        <v>6785661.5513446527</v>
      </c>
      <c r="E35" s="113">
        <f>+'[6]1er Sem coef act'!E35-'[6]1er Sem distribuido'!E35</f>
        <v>0</v>
      </c>
      <c r="F35" s="113">
        <f>+'[6]1er Sem coef act'!F35-'[6]1er Sem distribuido'!F35</f>
        <v>0</v>
      </c>
      <c r="G35" s="113">
        <f>+'[6]1er Sem coef act'!G35-'[6]1er Sem distribuido'!G35</f>
        <v>0</v>
      </c>
      <c r="H35" s="113">
        <f>+'[6]1er Sem coef act'!H35-'[6]1er Sem distribuido'!H35</f>
        <v>0</v>
      </c>
      <c r="I35" s="113">
        <f>+'[6]1er Sem coef act'!I35-'[6]1er Sem distribuido'!I35</f>
        <v>0</v>
      </c>
      <c r="J35" s="113">
        <f>+'[6]1er Sem coef act'!J35-'[6]1er Sem distribuido'!J35</f>
        <v>5271.5610007778159</v>
      </c>
      <c r="K35" s="114">
        <f t="shared" si="0"/>
        <v>6790933.1123454301</v>
      </c>
      <c r="M35" s="22" t="s">
        <v>34</v>
      </c>
      <c r="N35" s="113">
        <v>0</v>
      </c>
      <c r="O35" s="113">
        <v>0</v>
      </c>
      <c r="P35" s="113">
        <f>(6785661.55134465/6)</f>
        <v>1130943.5918907749</v>
      </c>
      <c r="Q35" s="113">
        <v>0</v>
      </c>
      <c r="R35" s="113">
        <v>0</v>
      </c>
      <c r="S35" s="113">
        <v>0</v>
      </c>
      <c r="T35" s="113">
        <v>0</v>
      </c>
      <c r="U35" s="113">
        <v>0</v>
      </c>
      <c r="V35" s="113">
        <f>(5271.56100077782/6)</f>
        <v>878.5935001296366</v>
      </c>
      <c r="W35" s="114">
        <v>6790933.1123454301</v>
      </c>
    </row>
    <row r="36" spans="1:23">
      <c r="A36" s="22" t="s">
        <v>35</v>
      </c>
      <c r="B36" s="113">
        <f>+'[6]1er Sem coef act'!B36-'[6]1er Sem distribuido'!B36</f>
        <v>0</v>
      </c>
      <c r="C36" s="113">
        <f>+'[6]1er Sem coef act'!C36-'[6]1er Sem distribuido'!C36</f>
        <v>0</v>
      </c>
      <c r="D36" s="113">
        <f>+'[6]1er Sem coef act'!D36-'[6]1er Sem distribuido'!D36</f>
        <v>-1201823.6648656295</v>
      </c>
      <c r="E36" s="113">
        <f>+'[6]1er Sem coef act'!E36-'[6]1er Sem distribuido'!E36</f>
        <v>0</v>
      </c>
      <c r="F36" s="113">
        <f>+'[6]1er Sem coef act'!F36-'[6]1er Sem distribuido'!F36</f>
        <v>0</v>
      </c>
      <c r="G36" s="113">
        <f>+'[6]1er Sem coef act'!G36-'[6]1er Sem distribuido'!G36</f>
        <v>0</v>
      </c>
      <c r="H36" s="113">
        <f>+'[6]1er Sem coef act'!H36-'[6]1er Sem distribuido'!H36</f>
        <v>0</v>
      </c>
      <c r="I36" s="113">
        <f>+'[6]1er Sem coef act'!I36-'[6]1er Sem distribuido'!I36</f>
        <v>0</v>
      </c>
      <c r="J36" s="113">
        <f>+'[6]1er Sem coef act'!J36-'[6]1er Sem distribuido'!J36</f>
        <v>89.737426245977986</v>
      </c>
      <c r="K36" s="114">
        <f t="shared" si="0"/>
        <v>-1201733.9274393835</v>
      </c>
      <c r="M36" s="22" t="s">
        <v>35</v>
      </c>
      <c r="N36" s="113">
        <v>0</v>
      </c>
      <c r="O36" s="113">
        <v>0</v>
      </c>
      <c r="P36" s="113">
        <f>(-1201823.66486563/6)</f>
        <v>-200303.94414427166</v>
      </c>
      <c r="Q36" s="113">
        <v>0</v>
      </c>
      <c r="R36" s="113">
        <v>0</v>
      </c>
      <c r="S36" s="113">
        <v>0</v>
      </c>
      <c r="T36" s="113">
        <v>0</v>
      </c>
      <c r="U36" s="113">
        <v>0</v>
      </c>
      <c r="V36" s="113">
        <f>(89.737426245978/6)</f>
        <v>14.956237707663</v>
      </c>
      <c r="W36" s="114">
        <v>-1201733.9274393835</v>
      </c>
    </row>
    <row r="37" spans="1:23">
      <c r="A37" s="22" t="s">
        <v>36</v>
      </c>
      <c r="B37" s="113">
        <f>+'[6]1er Sem coef act'!B37-'[6]1er Sem distribuido'!B37</f>
        <v>0</v>
      </c>
      <c r="C37" s="113">
        <f>+'[6]1er Sem coef act'!C37-'[6]1er Sem distribuido'!C37</f>
        <v>0</v>
      </c>
      <c r="D37" s="113">
        <f>+'[6]1er Sem coef act'!D37-'[6]1er Sem distribuido'!D37</f>
        <v>-1268111.7181212436</v>
      </c>
      <c r="E37" s="113">
        <f>+'[6]1er Sem coef act'!E37-'[6]1er Sem distribuido'!E37</f>
        <v>0</v>
      </c>
      <c r="F37" s="113">
        <f>+'[6]1er Sem coef act'!F37-'[6]1er Sem distribuido'!F37</f>
        <v>0</v>
      </c>
      <c r="G37" s="113">
        <f>+'[6]1er Sem coef act'!G37-'[6]1er Sem distribuido'!G37</f>
        <v>0</v>
      </c>
      <c r="H37" s="113">
        <f>+'[6]1er Sem coef act'!H37-'[6]1er Sem distribuido'!H37</f>
        <v>0</v>
      </c>
      <c r="I37" s="113">
        <f>+'[6]1er Sem coef act'!I37-'[6]1er Sem distribuido'!I37</f>
        <v>0</v>
      </c>
      <c r="J37" s="113">
        <f>+'[6]1er Sem coef act'!J37-'[6]1er Sem distribuido'!J37</f>
        <v>-46.43799404380843</v>
      </c>
      <c r="K37" s="114">
        <f t="shared" si="0"/>
        <v>-1268158.1561152874</v>
      </c>
      <c r="M37" s="22" t="s">
        <v>36</v>
      </c>
      <c r="N37" s="113">
        <v>0</v>
      </c>
      <c r="O37" s="113">
        <v>0</v>
      </c>
      <c r="P37" s="113">
        <f>(-1268111.71812124/6)</f>
        <v>-211351.95302020665</v>
      </c>
      <c r="Q37" s="113">
        <v>0</v>
      </c>
      <c r="R37" s="113">
        <v>0</v>
      </c>
      <c r="S37" s="113">
        <v>0</v>
      </c>
      <c r="T37" s="113">
        <v>0</v>
      </c>
      <c r="U37" s="113">
        <v>0</v>
      </c>
      <c r="V37" s="113">
        <f>(-46.4379940438084/6)</f>
        <v>-7.7396656739680667</v>
      </c>
      <c r="W37" s="114">
        <v>-1268158.1561152874</v>
      </c>
    </row>
    <row r="38" spans="1:23">
      <c r="A38" s="22" t="s">
        <v>37</v>
      </c>
      <c r="B38" s="113">
        <f>+'[6]1er Sem coef act'!B38-'[6]1er Sem distribuido'!B38</f>
        <v>0</v>
      </c>
      <c r="C38" s="113">
        <f>+'[6]1er Sem coef act'!C38-'[6]1er Sem distribuido'!C38</f>
        <v>0</v>
      </c>
      <c r="D38" s="113">
        <f>+'[6]1er Sem coef act'!D38-'[6]1er Sem distribuido'!D38</f>
        <v>1914111.6400926614</v>
      </c>
      <c r="E38" s="113">
        <f>+'[6]1er Sem coef act'!E38-'[6]1er Sem distribuido'!E38</f>
        <v>0</v>
      </c>
      <c r="F38" s="113">
        <f>+'[6]1er Sem coef act'!F38-'[6]1er Sem distribuido'!F38</f>
        <v>0</v>
      </c>
      <c r="G38" s="113">
        <f>+'[6]1er Sem coef act'!G38-'[6]1er Sem distribuido'!G38</f>
        <v>0</v>
      </c>
      <c r="H38" s="113">
        <f>+'[6]1er Sem coef act'!H38-'[6]1er Sem distribuido'!H38</f>
        <v>0</v>
      </c>
      <c r="I38" s="113">
        <f>+'[6]1er Sem coef act'!I38-'[6]1er Sem distribuido'!I38</f>
        <v>0</v>
      </c>
      <c r="J38" s="113">
        <f>+'[6]1er Sem coef act'!J38-'[6]1er Sem distribuido'!J38</f>
        <v>661.88157331259572</v>
      </c>
      <c r="K38" s="114">
        <f t="shared" si="0"/>
        <v>1914773.5216659741</v>
      </c>
      <c r="M38" s="22" t="s">
        <v>37</v>
      </c>
      <c r="N38" s="113">
        <v>0</v>
      </c>
      <c r="O38" s="113">
        <v>0</v>
      </c>
      <c r="P38" s="113">
        <f>(1914111.64009266/6)</f>
        <v>319018.60668211</v>
      </c>
      <c r="Q38" s="113">
        <v>0</v>
      </c>
      <c r="R38" s="113">
        <v>0</v>
      </c>
      <c r="S38" s="113">
        <v>0</v>
      </c>
      <c r="T38" s="113">
        <v>0</v>
      </c>
      <c r="U38" s="113">
        <v>0</v>
      </c>
      <c r="V38" s="113">
        <f>(661.881573312596/6)</f>
        <v>110.31359555209933</v>
      </c>
      <c r="W38" s="114">
        <v>1914773.5216659741</v>
      </c>
    </row>
    <row r="39" spans="1:23">
      <c r="A39" s="22" t="s">
        <v>38</v>
      </c>
      <c r="B39" s="113">
        <f>+'[6]1er Sem coef act'!B39-'[6]1er Sem distribuido'!B39</f>
        <v>0</v>
      </c>
      <c r="C39" s="113">
        <f>+'[6]1er Sem coef act'!C39-'[6]1er Sem distribuido'!C39</f>
        <v>0</v>
      </c>
      <c r="D39" s="113">
        <f>+'[6]1er Sem coef act'!D39-'[6]1er Sem distribuido'!D39</f>
        <v>-613472.16570529412</v>
      </c>
      <c r="E39" s="113">
        <f>+'[6]1er Sem coef act'!E39-'[6]1er Sem distribuido'!E39</f>
        <v>0</v>
      </c>
      <c r="F39" s="113">
        <f>+'[6]1er Sem coef act'!F39-'[6]1er Sem distribuido'!F39</f>
        <v>0</v>
      </c>
      <c r="G39" s="113">
        <f>+'[6]1er Sem coef act'!G39-'[6]1er Sem distribuido'!G39</f>
        <v>0</v>
      </c>
      <c r="H39" s="113">
        <f>+'[6]1er Sem coef act'!H39-'[6]1er Sem distribuido'!H39</f>
        <v>0</v>
      </c>
      <c r="I39" s="113">
        <f>+'[6]1er Sem coef act'!I39-'[6]1er Sem distribuido'!I39</f>
        <v>0</v>
      </c>
      <c r="J39" s="113">
        <f>+'[6]1er Sem coef act'!J39-'[6]1er Sem distribuido'!J39</f>
        <v>-398.60191737231798</v>
      </c>
      <c r="K39" s="114">
        <f t="shared" si="0"/>
        <v>-613870.76762266643</v>
      </c>
      <c r="M39" s="22" t="s">
        <v>38</v>
      </c>
      <c r="N39" s="113">
        <v>0</v>
      </c>
      <c r="O39" s="113">
        <v>0</v>
      </c>
      <c r="P39" s="113">
        <f>(-613472.165705294/6)</f>
        <v>-102245.36095088233</v>
      </c>
      <c r="Q39" s="113">
        <v>0</v>
      </c>
      <c r="R39" s="113">
        <v>0</v>
      </c>
      <c r="S39" s="113">
        <v>0</v>
      </c>
      <c r="T39" s="113">
        <v>0</v>
      </c>
      <c r="U39" s="113">
        <v>0</v>
      </c>
      <c r="V39" s="113">
        <f>(-398.601917372317/6)</f>
        <v>-66.433652895386174</v>
      </c>
      <c r="W39" s="114">
        <v>-613870.76762266643</v>
      </c>
    </row>
    <row r="40" spans="1:23">
      <c r="A40" s="22" t="s">
        <v>39</v>
      </c>
      <c r="B40" s="113">
        <f>+'[6]1er Sem coef act'!B40-'[6]1er Sem distribuido'!B40</f>
        <v>0</v>
      </c>
      <c r="C40" s="113">
        <f>+'[6]1er Sem coef act'!C40-'[6]1er Sem distribuido'!C40</f>
        <v>0</v>
      </c>
      <c r="D40" s="113">
        <f>+'[6]1er Sem coef act'!D40-'[6]1er Sem distribuido'!D40</f>
        <v>0</v>
      </c>
      <c r="E40" s="113">
        <f>+'[6]1er Sem coef act'!E40-'[6]1er Sem distribuido'!E40</f>
        <v>0</v>
      </c>
      <c r="F40" s="113">
        <f>+'[6]1er Sem coef act'!F40-'[6]1er Sem distribuido'!F40</f>
        <v>0</v>
      </c>
      <c r="G40" s="113">
        <f>+'[6]1er Sem coef act'!G40-'[6]1er Sem distribuido'!G40</f>
        <v>0</v>
      </c>
      <c r="H40" s="113">
        <f>+'[6]1er Sem coef act'!H40-'[6]1er Sem distribuido'!H40</f>
        <v>0</v>
      </c>
      <c r="I40" s="113">
        <f>+'[6]1er Sem coef act'!I40-'[6]1er Sem distribuido'!I40</f>
        <v>0</v>
      </c>
      <c r="J40" s="113">
        <f>+'[6]1er Sem coef act'!J40-'[6]1er Sem distribuido'!J40</f>
        <v>-361341.98141193017</v>
      </c>
      <c r="K40" s="114">
        <f t="shared" si="0"/>
        <v>-361341.98141193017</v>
      </c>
      <c r="M40" s="22" t="s">
        <v>39</v>
      </c>
      <c r="N40" s="113">
        <v>0</v>
      </c>
      <c r="O40" s="113">
        <v>0</v>
      </c>
      <c r="P40" s="113">
        <v>0</v>
      </c>
      <c r="Q40" s="113">
        <v>0</v>
      </c>
      <c r="R40" s="113">
        <v>0</v>
      </c>
      <c r="S40" s="113">
        <v>0</v>
      </c>
      <c r="T40" s="113">
        <v>0</v>
      </c>
      <c r="U40" s="113">
        <v>0</v>
      </c>
      <c r="V40" s="113">
        <f>(-361341.98141193/6)</f>
        <v>-60223.663568655</v>
      </c>
      <c r="W40" s="114">
        <v>-361341.98141193017</v>
      </c>
    </row>
    <row r="41" spans="1:23">
      <c r="A41" s="22" t="s">
        <v>40</v>
      </c>
      <c r="B41" s="113">
        <f>+'[6]1er Sem coef act'!B41-'[6]1er Sem distribuido'!B41</f>
        <v>0</v>
      </c>
      <c r="C41" s="113">
        <f>+'[6]1er Sem coef act'!C41-'[6]1er Sem distribuido'!C41</f>
        <v>0</v>
      </c>
      <c r="D41" s="113">
        <f>+'[6]1er Sem coef act'!D41-'[6]1er Sem distribuido'!D41</f>
        <v>-200664.19993731286</v>
      </c>
      <c r="E41" s="113">
        <f>+'[6]1er Sem coef act'!E41-'[6]1er Sem distribuido'!E41</f>
        <v>0</v>
      </c>
      <c r="F41" s="113">
        <f>+'[6]1er Sem coef act'!F41-'[6]1er Sem distribuido'!F41</f>
        <v>0</v>
      </c>
      <c r="G41" s="113">
        <f>+'[6]1er Sem coef act'!G41-'[6]1er Sem distribuido'!G41</f>
        <v>0</v>
      </c>
      <c r="H41" s="113">
        <f>+'[6]1er Sem coef act'!H41-'[6]1er Sem distribuido'!H41</f>
        <v>0</v>
      </c>
      <c r="I41" s="113">
        <f>+'[6]1er Sem coef act'!I41-'[6]1er Sem distribuido'!I41</f>
        <v>0</v>
      </c>
      <c r="J41" s="113">
        <f>+'[6]1er Sem coef act'!J41-'[6]1er Sem distribuido'!J41</f>
        <v>-35.453418919765681</v>
      </c>
      <c r="K41" s="114">
        <f t="shared" si="0"/>
        <v>-200699.65335623262</v>
      </c>
      <c r="M41" s="22" t="s">
        <v>40</v>
      </c>
      <c r="N41" s="113">
        <v>0</v>
      </c>
      <c r="O41" s="113">
        <v>0</v>
      </c>
      <c r="P41" s="113">
        <f>(-200664.199937313/6)</f>
        <v>-33444.033322885502</v>
      </c>
      <c r="Q41" s="113">
        <v>0</v>
      </c>
      <c r="R41" s="113">
        <v>0</v>
      </c>
      <c r="S41" s="113">
        <v>0</v>
      </c>
      <c r="T41" s="113">
        <v>0</v>
      </c>
      <c r="U41" s="113">
        <v>0</v>
      </c>
      <c r="V41" s="113">
        <f>(-35.4534189197657/6)</f>
        <v>-5.9089031532942835</v>
      </c>
      <c r="W41" s="114">
        <v>-200699.65335623262</v>
      </c>
    </row>
    <row r="42" spans="1:23">
      <c r="A42" s="22" t="s">
        <v>41</v>
      </c>
      <c r="B42" s="113">
        <f>+'[6]1er Sem coef act'!B42-'[6]1er Sem distribuido'!B42</f>
        <v>0</v>
      </c>
      <c r="C42" s="113">
        <f>+'[6]1er Sem coef act'!C42-'[6]1er Sem distribuido'!C42</f>
        <v>0</v>
      </c>
      <c r="D42" s="113">
        <f>+'[6]1er Sem coef act'!D42-'[6]1er Sem distribuido'!D42</f>
        <v>803418.50385606813</v>
      </c>
      <c r="E42" s="113">
        <f>+'[6]1er Sem coef act'!E42-'[6]1er Sem distribuido'!E42</f>
        <v>0</v>
      </c>
      <c r="F42" s="113">
        <f>+'[6]1er Sem coef act'!F42-'[6]1er Sem distribuido'!F42</f>
        <v>0</v>
      </c>
      <c r="G42" s="113">
        <f>+'[6]1er Sem coef act'!G42-'[6]1er Sem distribuido'!G42</f>
        <v>0</v>
      </c>
      <c r="H42" s="113">
        <f>+'[6]1er Sem coef act'!H42-'[6]1er Sem distribuido'!H42</f>
        <v>0</v>
      </c>
      <c r="I42" s="113">
        <f>+'[6]1er Sem coef act'!I42-'[6]1er Sem distribuido'!I42</f>
        <v>0</v>
      </c>
      <c r="J42" s="113">
        <f>+'[6]1er Sem coef act'!J42-'[6]1er Sem distribuido'!J42</f>
        <v>-5803.603053165134</v>
      </c>
      <c r="K42" s="114">
        <f t="shared" si="0"/>
        <v>797614.90080290299</v>
      </c>
      <c r="M42" s="22" t="s">
        <v>41</v>
      </c>
      <c r="N42" s="113">
        <v>0</v>
      </c>
      <c r="O42" s="113">
        <v>0</v>
      </c>
      <c r="P42" s="113">
        <f>(803418.503856068/6)</f>
        <v>133903.08397601134</v>
      </c>
      <c r="Q42" s="113">
        <v>0</v>
      </c>
      <c r="R42" s="113">
        <v>0</v>
      </c>
      <c r="S42" s="113">
        <v>0</v>
      </c>
      <c r="T42" s="113">
        <v>0</v>
      </c>
      <c r="U42" s="113">
        <v>0</v>
      </c>
      <c r="V42" s="113">
        <f>(-5803.60305316513/6)</f>
        <v>-967.26717552752177</v>
      </c>
      <c r="W42" s="114">
        <v>797614.90080290299</v>
      </c>
    </row>
    <row r="43" spans="1:23">
      <c r="A43" s="22" t="s">
        <v>259</v>
      </c>
      <c r="B43" s="113">
        <f>+'[6]1er Sem coef act'!B43-'[6]1er Sem distribuido'!B43</f>
        <v>0</v>
      </c>
      <c r="C43" s="113">
        <f>+'[6]1er Sem coef act'!C43-'[6]1er Sem distribuido'!C43</f>
        <v>0</v>
      </c>
      <c r="D43" s="113">
        <f>+'[6]1er Sem coef act'!D43-'[6]1er Sem distribuido'!D43</f>
        <v>2509002.6319425544</v>
      </c>
      <c r="E43" s="113">
        <f>+'[6]1er Sem coef act'!E43-'[6]1er Sem distribuido'!E43</f>
        <v>0</v>
      </c>
      <c r="F43" s="113">
        <f>+'[6]1er Sem coef act'!F43-'[6]1er Sem distribuido'!F43</f>
        <v>0</v>
      </c>
      <c r="G43" s="113">
        <f>+'[6]1er Sem coef act'!G43-'[6]1er Sem distribuido'!G43</f>
        <v>0</v>
      </c>
      <c r="H43" s="113">
        <f>+'[6]1er Sem coef act'!H43-'[6]1er Sem distribuido'!H43</f>
        <v>0</v>
      </c>
      <c r="I43" s="113">
        <f>+'[6]1er Sem coef act'!I43-'[6]1er Sem distribuido'!I43</f>
        <v>0</v>
      </c>
      <c r="J43" s="113">
        <f>+'[6]1er Sem coef act'!J43-'[6]1er Sem distribuido'!J43</f>
        <v>873.0989420330443</v>
      </c>
      <c r="K43" s="114">
        <f t="shared" si="0"/>
        <v>2509875.7308845874</v>
      </c>
      <c r="M43" s="22" t="s">
        <v>259</v>
      </c>
      <c r="N43" s="113">
        <v>0</v>
      </c>
      <c r="O43" s="113">
        <v>0</v>
      </c>
      <c r="P43" s="113">
        <f>(2509002.63194255/6)</f>
        <v>418167.10532375838</v>
      </c>
      <c r="Q43" s="113">
        <v>0</v>
      </c>
      <c r="R43" s="113">
        <v>0</v>
      </c>
      <c r="S43" s="113">
        <v>0</v>
      </c>
      <c r="T43" s="113">
        <v>0</v>
      </c>
      <c r="U43" s="113">
        <v>0</v>
      </c>
      <c r="V43" s="113">
        <f>(873.098942033044/6)</f>
        <v>145.51649033884067</v>
      </c>
      <c r="W43" s="114">
        <v>2509875.7308845874</v>
      </c>
    </row>
    <row r="44" spans="1:23">
      <c r="A44" s="22" t="s">
        <v>43</v>
      </c>
      <c r="B44" s="113">
        <f>+'[6]1er Sem coef act'!B44-'[6]1er Sem distribuido'!B44</f>
        <v>0</v>
      </c>
      <c r="C44" s="113">
        <f>+'[6]1er Sem coef act'!C44-'[6]1er Sem distribuido'!C44</f>
        <v>0</v>
      </c>
      <c r="D44" s="113">
        <f>+'[6]1er Sem coef act'!D44-'[6]1er Sem distribuido'!D44</f>
        <v>-1901827.0972971278</v>
      </c>
      <c r="E44" s="113">
        <f>+'[6]1er Sem coef act'!E44-'[6]1er Sem distribuido'!E44</f>
        <v>0</v>
      </c>
      <c r="F44" s="113">
        <f>+'[6]1er Sem coef act'!F44-'[6]1er Sem distribuido'!F44</f>
        <v>0</v>
      </c>
      <c r="G44" s="113">
        <f>+'[6]1er Sem coef act'!G44-'[6]1er Sem distribuido'!G44</f>
        <v>0</v>
      </c>
      <c r="H44" s="113">
        <f>+'[6]1er Sem coef act'!H44-'[6]1er Sem distribuido'!H44</f>
        <v>0</v>
      </c>
      <c r="I44" s="113">
        <f>+'[6]1er Sem coef act'!I44-'[6]1er Sem distribuido'!I44</f>
        <v>0</v>
      </c>
      <c r="J44" s="113">
        <f>+'[6]1er Sem coef act'!J44-'[6]1er Sem distribuido'!J44</f>
        <v>-137.21328175241069</v>
      </c>
      <c r="K44" s="114">
        <f t="shared" si="0"/>
        <v>-1901964.3105788801</v>
      </c>
      <c r="M44" s="22" t="s">
        <v>43</v>
      </c>
      <c r="N44" s="113">
        <v>0</v>
      </c>
      <c r="O44" s="113">
        <v>0</v>
      </c>
      <c r="P44" s="113">
        <f>(-1901827.09729713/6)</f>
        <v>-316971.18288285501</v>
      </c>
      <c r="Q44" s="113">
        <v>0</v>
      </c>
      <c r="R44" s="113">
        <v>0</v>
      </c>
      <c r="S44" s="113">
        <v>0</v>
      </c>
      <c r="T44" s="113">
        <v>0</v>
      </c>
      <c r="U44" s="113">
        <v>0</v>
      </c>
      <c r="V44" s="113">
        <f>(-137.213281752411/6)</f>
        <v>-22.8688802920685</v>
      </c>
      <c r="W44" s="114">
        <v>-1901964.3105788801</v>
      </c>
    </row>
    <row r="45" spans="1:23">
      <c r="A45" s="22" t="s">
        <v>44</v>
      </c>
      <c r="B45" s="113">
        <f>+'[6]1er Sem coef act'!B45-'[6]1er Sem distribuido'!B45</f>
        <v>0</v>
      </c>
      <c r="C45" s="113">
        <f>+'[6]1er Sem coef act'!C45-'[6]1er Sem distribuido'!C45</f>
        <v>0</v>
      </c>
      <c r="D45" s="113">
        <f>+'[6]1er Sem coef act'!D45-'[6]1er Sem distribuido'!D45</f>
        <v>2322730.4194861935</v>
      </c>
      <c r="E45" s="113">
        <f>+'[6]1er Sem coef act'!E45-'[6]1er Sem distribuido'!E45</f>
        <v>0</v>
      </c>
      <c r="F45" s="113">
        <f>+'[6]1er Sem coef act'!F45-'[6]1er Sem distribuido'!F45</f>
        <v>0</v>
      </c>
      <c r="G45" s="113">
        <f>+'[6]1er Sem coef act'!G45-'[6]1er Sem distribuido'!G45</f>
        <v>0</v>
      </c>
      <c r="H45" s="113">
        <f>+'[6]1er Sem coef act'!H45-'[6]1er Sem distribuido'!H45</f>
        <v>0</v>
      </c>
      <c r="I45" s="113">
        <f>+'[6]1er Sem coef act'!I45-'[6]1er Sem distribuido'!I45</f>
        <v>0</v>
      </c>
      <c r="J45" s="113">
        <f>+'[6]1er Sem coef act'!J45-'[6]1er Sem distribuido'!J45</f>
        <v>18980.015163563774</v>
      </c>
      <c r="K45" s="114">
        <f t="shared" si="0"/>
        <v>2341710.4346497571</v>
      </c>
      <c r="M45" s="22" t="s">
        <v>44</v>
      </c>
      <c r="N45" s="113">
        <v>0</v>
      </c>
      <c r="O45" s="113">
        <v>0</v>
      </c>
      <c r="P45" s="113">
        <f>(2322730.41948619/6)</f>
        <v>387121.7365810317</v>
      </c>
      <c r="Q45" s="113">
        <v>0</v>
      </c>
      <c r="R45" s="113">
        <v>0</v>
      </c>
      <c r="S45" s="113">
        <v>0</v>
      </c>
      <c r="T45" s="113">
        <v>0</v>
      </c>
      <c r="U45" s="113">
        <v>0</v>
      </c>
      <c r="V45" s="113">
        <f>(18980.0151635638/6)</f>
        <v>3163.3358605939666</v>
      </c>
      <c r="W45" s="114">
        <v>2341710.4346497571</v>
      </c>
    </row>
    <row r="46" spans="1:23">
      <c r="A46" s="22" t="s">
        <v>45</v>
      </c>
      <c r="B46" s="113">
        <f>+'[6]1er Sem coef act'!B46-'[6]1er Sem distribuido'!B46</f>
        <v>0</v>
      </c>
      <c r="C46" s="113">
        <f>+'[6]1er Sem coef act'!C46-'[6]1er Sem distribuido'!C46</f>
        <v>0</v>
      </c>
      <c r="D46" s="113">
        <f>+'[6]1er Sem coef act'!D46-'[6]1er Sem distribuido'!D46</f>
        <v>491765.90842672461</v>
      </c>
      <c r="E46" s="113">
        <f>+'[6]1er Sem coef act'!E46-'[6]1er Sem distribuido'!E46</f>
        <v>0</v>
      </c>
      <c r="F46" s="113">
        <f>+'[6]1er Sem coef act'!F46-'[6]1er Sem distribuido'!F46</f>
        <v>0</v>
      </c>
      <c r="G46" s="113">
        <f>+'[6]1er Sem coef act'!G46-'[6]1er Sem distribuido'!G46</f>
        <v>0</v>
      </c>
      <c r="H46" s="113">
        <f>+'[6]1er Sem coef act'!H46-'[6]1er Sem distribuido'!H46</f>
        <v>0</v>
      </c>
      <c r="I46" s="113">
        <f>+'[6]1er Sem coef act'!I46-'[6]1er Sem distribuido'!I46</f>
        <v>0</v>
      </c>
      <c r="J46" s="113">
        <f>+'[6]1er Sem coef act'!J46-'[6]1er Sem distribuido'!J46</f>
        <v>1297.6873232524376</v>
      </c>
      <c r="K46" s="114">
        <f t="shared" si="0"/>
        <v>493063.59574997704</v>
      </c>
      <c r="M46" s="22" t="s">
        <v>45</v>
      </c>
      <c r="N46" s="113">
        <v>0</v>
      </c>
      <c r="O46" s="113">
        <v>0</v>
      </c>
      <c r="P46" s="113">
        <f>(491765.908426725/6)</f>
        <v>81960.984737787498</v>
      </c>
      <c r="Q46" s="113">
        <v>0</v>
      </c>
      <c r="R46" s="113">
        <v>0</v>
      </c>
      <c r="S46" s="113">
        <v>0</v>
      </c>
      <c r="T46" s="113">
        <v>0</v>
      </c>
      <c r="U46" s="113">
        <v>0</v>
      </c>
      <c r="V46" s="113">
        <f>(1297.68732325243/6)</f>
        <v>216.28122054207165</v>
      </c>
      <c r="W46" s="114">
        <v>493063.59574997704</v>
      </c>
    </row>
    <row r="47" spans="1:23">
      <c r="A47" s="22" t="s">
        <v>46</v>
      </c>
      <c r="B47" s="113">
        <f>+'[6]1er Sem coef act'!B47-'[6]1er Sem distribuido'!B47</f>
        <v>0</v>
      </c>
      <c r="C47" s="113">
        <f>+'[6]1er Sem coef act'!C47-'[6]1er Sem distribuido'!C47</f>
        <v>0</v>
      </c>
      <c r="D47" s="113">
        <f>+'[6]1er Sem coef act'!D47-'[6]1er Sem distribuido'!D47</f>
        <v>-966795.81782140676</v>
      </c>
      <c r="E47" s="113">
        <f>+'[6]1er Sem coef act'!E47-'[6]1er Sem distribuido'!E47</f>
        <v>0</v>
      </c>
      <c r="F47" s="113">
        <f>+'[6]1er Sem coef act'!F47-'[6]1er Sem distribuido'!F47</f>
        <v>0</v>
      </c>
      <c r="G47" s="113">
        <f>+'[6]1er Sem coef act'!G47-'[6]1er Sem distribuido'!G47</f>
        <v>0</v>
      </c>
      <c r="H47" s="113">
        <f>+'[6]1er Sem coef act'!H47-'[6]1er Sem distribuido'!H47</f>
        <v>0</v>
      </c>
      <c r="I47" s="113">
        <f>+'[6]1er Sem coef act'!I47-'[6]1er Sem distribuido'!I47</f>
        <v>0</v>
      </c>
      <c r="J47" s="113">
        <f>+'[6]1er Sem coef act'!J47-'[6]1er Sem distribuido'!J47</f>
        <v>-84719.106528918259</v>
      </c>
      <c r="K47" s="114">
        <f t="shared" si="0"/>
        <v>-1051514.924350325</v>
      </c>
      <c r="M47" s="22" t="s">
        <v>46</v>
      </c>
      <c r="N47" s="113">
        <v>0</v>
      </c>
      <c r="O47" s="113">
        <v>0</v>
      </c>
      <c r="P47" s="113">
        <f>(-966795.817821407/6)</f>
        <v>-161132.63630356782</v>
      </c>
      <c r="Q47" s="113">
        <v>0</v>
      </c>
      <c r="R47" s="113">
        <v>0</v>
      </c>
      <c r="S47" s="113">
        <v>0</v>
      </c>
      <c r="T47" s="113">
        <v>0</v>
      </c>
      <c r="U47" s="113">
        <v>0</v>
      </c>
      <c r="V47" s="113">
        <f>(-84719.1065289183/6)</f>
        <v>-14119.851088153051</v>
      </c>
      <c r="W47" s="114">
        <v>-1051514.924350325</v>
      </c>
    </row>
    <row r="48" spans="1:23">
      <c r="A48" s="22" t="s">
        <v>47</v>
      </c>
      <c r="B48" s="113">
        <f>+'[6]1er Sem coef act'!B48-'[6]1er Sem distribuido'!B48</f>
        <v>0</v>
      </c>
      <c r="C48" s="113">
        <f>+'[6]1er Sem coef act'!C48-'[6]1er Sem distribuido'!C48</f>
        <v>0</v>
      </c>
      <c r="D48" s="113">
        <f>+'[6]1er Sem coef act'!D48-'[6]1er Sem distribuido'!D48</f>
        <v>-1175041.6100399569</v>
      </c>
      <c r="E48" s="113">
        <f>+'[6]1er Sem coef act'!E48-'[6]1er Sem distribuido'!E48</f>
        <v>0</v>
      </c>
      <c r="F48" s="113">
        <f>+'[6]1er Sem coef act'!F48-'[6]1er Sem distribuido'!F48</f>
        <v>0</v>
      </c>
      <c r="G48" s="113">
        <f>+'[6]1er Sem coef act'!G48-'[6]1er Sem distribuido'!G48</f>
        <v>0</v>
      </c>
      <c r="H48" s="113">
        <f>+'[6]1er Sem coef act'!H48-'[6]1er Sem distribuido'!H48</f>
        <v>0</v>
      </c>
      <c r="I48" s="113">
        <f>+'[6]1er Sem coef act'!I48-'[6]1er Sem distribuido'!I48</f>
        <v>0</v>
      </c>
      <c r="J48" s="113">
        <f>+'[6]1er Sem coef act'!J48-'[6]1er Sem distribuido'!J48</f>
        <v>-143570.49492187425</v>
      </c>
      <c r="K48" s="114">
        <f t="shared" si="0"/>
        <v>-1318612.1049618311</v>
      </c>
      <c r="M48" s="22" t="s">
        <v>47</v>
      </c>
      <c r="N48" s="113">
        <v>0</v>
      </c>
      <c r="O48" s="113">
        <v>0</v>
      </c>
      <c r="P48" s="113">
        <f>(-1175041.61003996/6)</f>
        <v>-195840.26833999332</v>
      </c>
      <c r="Q48" s="113">
        <v>0</v>
      </c>
      <c r="R48" s="113">
        <v>0</v>
      </c>
      <c r="S48" s="113">
        <v>0</v>
      </c>
      <c r="T48" s="113">
        <v>0</v>
      </c>
      <c r="U48" s="113">
        <v>0</v>
      </c>
      <c r="V48" s="113">
        <f>(-143570.494921874/6)</f>
        <v>-23928.415820312333</v>
      </c>
      <c r="W48" s="114">
        <v>-1318612.1049618311</v>
      </c>
    </row>
    <row r="49" spans="1:23">
      <c r="A49" s="22" t="s">
        <v>48</v>
      </c>
      <c r="B49" s="113">
        <f>+'[6]1er Sem coef act'!B49-'[6]1er Sem distribuido'!B49</f>
        <v>0</v>
      </c>
      <c r="C49" s="113">
        <f>+'[6]1er Sem coef act'!C49-'[6]1er Sem distribuido'!C49</f>
        <v>0</v>
      </c>
      <c r="D49" s="113">
        <f>+'[6]1er Sem coef act'!D49-'[6]1er Sem distribuido'!D49</f>
        <v>63467.050139818341</v>
      </c>
      <c r="E49" s="113">
        <f>+'[6]1er Sem coef act'!E49-'[6]1er Sem distribuido'!E49</f>
        <v>0</v>
      </c>
      <c r="F49" s="113">
        <f>+'[6]1er Sem coef act'!F49-'[6]1er Sem distribuido'!F49</f>
        <v>0</v>
      </c>
      <c r="G49" s="113">
        <f>+'[6]1er Sem coef act'!G49-'[6]1er Sem distribuido'!G49</f>
        <v>0</v>
      </c>
      <c r="H49" s="113">
        <f>+'[6]1er Sem coef act'!H49-'[6]1er Sem distribuido'!H49</f>
        <v>0</v>
      </c>
      <c r="I49" s="113">
        <f>+'[6]1er Sem coef act'!I49-'[6]1er Sem distribuido'!I49</f>
        <v>0</v>
      </c>
      <c r="J49" s="113">
        <f>+'[6]1er Sem coef act'!J49-'[6]1er Sem distribuido'!J49</f>
        <v>33455.106748864055</v>
      </c>
      <c r="K49" s="114">
        <f t="shared" si="0"/>
        <v>96922.156888682395</v>
      </c>
      <c r="M49" s="22" t="s">
        <v>48</v>
      </c>
      <c r="N49" s="113">
        <v>0</v>
      </c>
      <c r="O49" s="113">
        <v>0</v>
      </c>
      <c r="P49" s="113">
        <f>(63467.0501398183/6)</f>
        <v>10577.841689969717</v>
      </c>
      <c r="Q49" s="113">
        <v>0</v>
      </c>
      <c r="R49" s="113">
        <v>0</v>
      </c>
      <c r="S49" s="113">
        <v>0</v>
      </c>
      <c r="T49" s="113">
        <v>0</v>
      </c>
      <c r="U49" s="113">
        <v>0</v>
      </c>
      <c r="V49" s="113">
        <f>(33455.106748864/6)</f>
        <v>5575.8511248106661</v>
      </c>
      <c r="W49" s="114">
        <v>96922.156888682395</v>
      </c>
    </row>
    <row r="50" spans="1:23">
      <c r="A50" s="22" t="s">
        <v>49</v>
      </c>
      <c r="B50" s="113">
        <f>+'[6]1er Sem coef act'!B50-'[6]1er Sem distribuido'!B50</f>
        <v>1.1175870895385742E-7</v>
      </c>
      <c r="C50" s="113">
        <f>+'[6]1er Sem coef act'!C50-'[6]1er Sem distribuido'!C50</f>
        <v>1.4901161193847656E-8</v>
      </c>
      <c r="D50" s="113">
        <f>+'[6]1er Sem coef act'!D50-'[6]1er Sem distribuido'!D50</f>
        <v>159662.22288843477</v>
      </c>
      <c r="E50" s="113">
        <f>+'[6]1er Sem coef act'!E50-'[6]1er Sem distribuido'!E50</f>
        <v>3.0267983675003052E-9</v>
      </c>
      <c r="F50" s="113">
        <f>+'[6]1er Sem coef act'!F50-'[6]1er Sem distribuido'!F50</f>
        <v>5.5879354476928711E-9</v>
      </c>
      <c r="G50" s="113">
        <f>+'[6]1er Sem coef act'!G50-'[6]1er Sem distribuido'!G50</f>
        <v>2.9103830456733704E-10</v>
      </c>
      <c r="H50" s="113">
        <f>+'[6]1er Sem coef act'!H50-'[6]1er Sem distribuido'!H50</f>
        <v>2.6775524020195007E-9</v>
      </c>
      <c r="I50" s="113">
        <f>+'[6]1er Sem coef act'!I50-'[6]1er Sem distribuido'!I50</f>
        <v>6.6938810050487518E-10</v>
      </c>
      <c r="J50" s="113">
        <f>+'[6]1er Sem coef act'!J50-'[6]1er Sem distribuido'!J50</f>
        <v>63420.230857739458</v>
      </c>
      <c r="K50" s="114">
        <f t="shared" si="0"/>
        <v>223082.45374631314</v>
      </c>
      <c r="M50" s="22" t="s">
        <v>49</v>
      </c>
      <c r="N50" s="113">
        <v>1.1175870895385742E-7</v>
      </c>
      <c r="O50" s="113">
        <v>1.4901161193847656E-8</v>
      </c>
      <c r="P50" s="113">
        <f>(159662.222888435/6)</f>
        <v>26610.370481405833</v>
      </c>
      <c r="Q50" s="113">
        <v>3.0267983675003052E-9</v>
      </c>
      <c r="R50" s="113">
        <v>5.5879354476928711E-9</v>
      </c>
      <c r="S50" s="113">
        <v>2.9103830456733704E-10</v>
      </c>
      <c r="T50" s="113">
        <v>2.6775524020195007E-9</v>
      </c>
      <c r="U50" s="113">
        <v>6.6938810050487518E-10</v>
      </c>
      <c r="V50" s="113">
        <f>(63420.2308577394/6)</f>
        <v>10570.038476289899</v>
      </c>
      <c r="W50" s="114">
        <v>223082.45374631314</v>
      </c>
    </row>
    <row r="51" spans="1:23">
      <c r="A51" s="22" t="s">
        <v>50</v>
      </c>
      <c r="B51" s="113">
        <f>+'[6]1er Sem coef act'!B51-'[6]1er Sem distribuido'!B51</f>
        <v>0</v>
      </c>
      <c r="C51" s="113">
        <f>+'[6]1er Sem coef act'!C51-'[6]1er Sem distribuido'!C51</f>
        <v>0</v>
      </c>
      <c r="D51" s="113">
        <f>+'[6]1er Sem coef act'!D51-'[6]1er Sem distribuido'!D51</f>
        <v>1307488.8127385508</v>
      </c>
      <c r="E51" s="113">
        <f>+'[6]1er Sem coef act'!E51-'[6]1er Sem distribuido'!E51</f>
        <v>0</v>
      </c>
      <c r="F51" s="113">
        <f>+'[6]1er Sem coef act'!F51-'[6]1er Sem distribuido'!F51</f>
        <v>0</v>
      </c>
      <c r="G51" s="113">
        <f>+'[6]1er Sem coef act'!G51-'[6]1er Sem distribuido'!G51</f>
        <v>0</v>
      </c>
      <c r="H51" s="113">
        <f>+'[6]1er Sem coef act'!H51-'[6]1er Sem distribuido'!H51</f>
        <v>0</v>
      </c>
      <c r="I51" s="113">
        <f>+'[6]1er Sem coef act'!I51-'[6]1er Sem distribuido'!I51</f>
        <v>0</v>
      </c>
      <c r="J51" s="113">
        <f>+'[6]1er Sem coef act'!J51-'[6]1er Sem distribuido'!J51</f>
        <v>381.82447729246633</v>
      </c>
      <c r="K51" s="114">
        <f t="shared" si="0"/>
        <v>1307870.6372158432</v>
      </c>
      <c r="M51" s="22" t="s">
        <v>50</v>
      </c>
      <c r="N51" s="113">
        <v>0</v>
      </c>
      <c r="O51" s="113">
        <v>0</v>
      </c>
      <c r="P51" s="113">
        <f>(1307488.81273855/6)</f>
        <v>217914.80212309165</v>
      </c>
      <c r="Q51" s="113">
        <v>0</v>
      </c>
      <c r="R51" s="113">
        <v>0</v>
      </c>
      <c r="S51" s="113">
        <v>0</v>
      </c>
      <c r="T51" s="113">
        <v>0</v>
      </c>
      <c r="U51" s="113">
        <v>0</v>
      </c>
      <c r="V51" s="113">
        <f>(381.824477292466/6)</f>
        <v>63.637412882077662</v>
      </c>
      <c r="W51" s="114">
        <v>1307870.6372158432</v>
      </c>
    </row>
    <row r="52" spans="1:23" ht="13.5" thickBot="1">
      <c r="A52" s="22" t="s">
        <v>51</v>
      </c>
      <c r="B52" s="113">
        <f>+'[6]1er Sem coef act'!B52-'[6]1er Sem distribuido'!B52</f>
        <v>0</v>
      </c>
      <c r="C52" s="113">
        <f>+'[6]1er Sem coef act'!C52-'[6]1er Sem distribuido'!C52</f>
        <v>0</v>
      </c>
      <c r="D52" s="113">
        <f>+'[6]1er Sem coef act'!D52-'[6]1er Sem distribuido'!D52</f>
        <v>1582041.2921191975</v>
      </c>
      <c r="E52" s="113">
        <f>+'[6]1er Sem coef act'!E52-'[6]1er Sem distribuido'!E52</f>
        <v>0</v>
      </c>
      <c r="F52" s="113">
        <f>+'[6]1er Sem coef act'!F52-'[6]1er Sem distribuido'!F52</f>
        <v>0</v>
      </c>
      <c r="G52" s="113">
        <f>+'[6]1er Sem coef act'!G52-'[6]1er Sem distribuido'!G52</f>
        <v>0</v>
      </c>
      <c r="H52" s="113">
        <f>+'[6]1er Sem coef act'!H52-'[6]1er Sem distribuido'!H52</f>
        <v>0</v>
      </c>
      <c r="I52" s="113">
        <f>+'[6]1er Sem coef act'!I52-'[6]1er Sem distribuido'!I52</f>
        <v>0</v>
      </c>
      <c r="J52" s="113">
        <f>+'[6]1er Sem coef act'!J52-'[6]1er Sem distribuido'!J52</f>
        <v>438.44785203317588</v>
      </c>
      <c r="K52" s="114">
        <f t="shared" si="0"/>
        <v>1582479.7399712307</v>
      </c>
      <c r="M52" s="22" t="s">
        <v>51</v>
      </c>
      <c r="N52" s="113">
        <v>0</v>
      </c>
      <c r="O52" s="113">
        <v>0</v>
      </c>
      <c r="P52" s="113">
        <f>(1582041.2921192/6)</f>
        <v>263673.54868653335</v>
      </c>
      <c r="Q52" s="113">
        <v>0</v>
      </c>
      <c r="R52" s="113">
        <v>0</v>
      </c>
      <c r="S52" s="113">
        <v>0</v>
      </c>
      <c r="T52" s="113">
        <v>0</v>
      </c>
      <c r="U52" s="113">
        <v>0</v>
      </c>
      <c r="V52" s="113">
        <f>(438.447852033176/6)</f>
        <v>73.074642005529327</v>
      </c>
      <c r="W52" s="114">
        <v>1582479.7399712307</v>
      </c>
    </row>
    <row r="53" spans="1:23" ht="14.25" thickTop="1" thickBot="1">
      <c r="A53" s="23" t="s">
        <v>52</v>
      </c>
      <c r="B53" s="115">
        <f t="shared" ref="B53:E53" si="1">SUM(B2:B52)</f>
        <v>6.4820051193237305E-7</v>
      </c>
      <c r="C53" s="115">
        <f t="shared" si="1"/>
        <v>9.9185854196548462E-8</v>
      </c>
      <c r="D53" s="115">
        <f t="shared" si="1"/>
        <v>-3.119930624961853E-8</v>
      </c>
      <c r="E53" s="115">
        <f t="shared" si="1"/>
        <v>2.380693331360817E-8</v>
      </c>
      <c r="F53" s="115">
        <f>SUM(F2:F52)</f>
        <v>3.5041011869907379E-8</v>
      </c>
      <c r="G53" s="115">
        <f t="shared" ref="G53:K53" si="2">SUM(G2:G52)</f>
        <v>1.8480932340025902E-9</v>
      </c>
      <c r="H53" s="115">
        <f t="shared" si="2"/>
        <v>1.5978002920746803E-8</v>
      </c>
      <c r="I53" s="115">
        <f t="shared" si="2"/>
        <v>4.1036400943994522E-9</v>
      </c>
      <c r="J53" s="115">
        <f t="shared" si="2"/>
        <v>1.0317307896912098E-8</v>
      </c>
      <c r="K53" s="116">
        <f t="shared" si="2"/>
        <v>8.0349855124950409E-7</v>
      </c>
      <c r="M53" s="23" t="s">
        <v>52</v>
      </c>
      <c r="N53" s="115">
        <f t="shared" ref="N53:Q53" si="3">SUM(N2:N52)</f>
        <v>6.4820051193237305E-7</v>
      </c>
      <c r="O53" s="115">
        <f t="shared" si="3"/>
        <v>9.9185854196548462E-8</v>
      </c>
      <c r="P53" s="115">
        <f t="shared" si="3"/>
        <v>-6.8685039877891541E-9</v>
      </c>
      <c r="Q53" s="115">
        <f t="shared" si="3"/>
        <v>2.380693331360817E-8</v>
      </c>
      <c r="R53" s="115">
        <f>SUM(R2:R52)</f>
        <v>3.5041011869907379E-8</v>
      </c>
      <c r="S53" s="115">
        <f t="shared" ref="S53:W53" si="4">SUM(S2:S52)</f>
        <v>1.8480932340025902E-9</v>
      </c>
      <c r="T53" s="115">
        <f t="shared" si="4"/>
        <v>1.5978002920746803E-8</v>
      </c>
      <c r="U53" s="115">
        <f t="shared" si="4"/>
        <v>4.1036400943994522E-9</v>
      </c>
      <c r="V53" s="115">
        <f t="shared" si="4"/>
        <v>1.697671336842177E-9</v>
      </c>
      <c r="W53" s="116">
        <f t="shared" si="4"/>
        <v>8.0349855124950409E-7</v>
      </c>
    </row>
    <row r="54" spans="1:23" ht="13.5" thickTop="1"/>
  </sheetData>
  <printOptions horizontalCentered="1"/>
  <pageMargins left="0.39370078740157483" right="0.39370078740157483" top="0.74803149606299213" bottom="0.15748031496062992" header="0.15748031496062992" footer="0.15748031496062992"/>
  <pageSetup scale="75" orientation="landscape" r:id="rId1"/>
  <headerFooter alignWithMargins="0">
    <oddHeader>&amp;LAnexo IV&amp;C
DIFERENCIAS DE PARTICIPACIONES CALCULADAS EN EL PRIMER SEMESTRE
CON EL COEFICIENTE PRELIMINAR Vs PARTICIPACIONES CALCULADAS DEL PRIMER SEMESTRE CON EL COEFICIENTE ACUTALIZADO 
SALDOS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showGridLines="0" tabSelected="1" zoomScale="112" zoomScaleNormal="112" zoomScaleSheetLayoutView="100" workbookViewId="0">
      <selection activeCell="L5" sqref="L5"/>
    </sheetView>
  </sheetViews>
  <sheetFormatPr baseColWidth="10" defaultColWidth="11.42578125" defaultRowHeight="12.75"/>
  <cols>
    <col min="1" max="1" width="31" style="19" customWidth="1"/>
    <col min="2" max="2" width="17.85546875" style="88" customWidth="1"/>
    <col min="3" max="4" width="14.140625" style="88" bestFit="1" customWidth="1"/>
    <col min="5" max="5" width="15.42578125" style="88" customWidth="1"/>
    <col min="6" max="7" width="14.140625" style="88" bestFit="1" customWidth="1"/>
    <col min="8" max="8" width="13.140625" style="88" bestFit="1" customWidth="1"/>
    <col min="9" max="10" width="14.140625" style="88" bestFit="1" customWidth="1"/>
    <col min="11" max="14" width="14.140625" style="88" customWidth="1"/>
    <col min="15" max="15" width="15" style="88" bestFit="1" customWidth="1"/>
    <col min="16" max="16" width="12.5703125" style="19" bestFit="1" customWidth="1"/>
    <col min="17" max="16384" width="11.42578125" style="19"/>
  </cols>
  <sheetData>
    <row r="1" spans="1:15">
      <c r="A1" s="380" t="s">
        <v>133</v>
      </c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</row>
    <row r="2" spans="1:15">
      <c r="A2" s="380" t="s">
        <v>155</v>
      </c>
      <c r="B2" s="380"/>
      <c r="C2" s="380"/>
      <c r="D2" s="380"/>
      <c r="E2" s="380"/>
      <c r="F2" s="380"/>
      <c r="G2" s="380"/>
      <c r="H2" s="380"/>
      <c r="I2" s="380"/>
      <c r="J2" s="380"/>
      <c r="K2" s="380"/>
      <c r="L2" s="380"/>
      <c r="M2" s="380"/>
      <c r="N2" s="380"/>
      <c r="O2" s="380"/>
    </row>
    <row r="3" spans="1:15" ht="13.5" thickBot="1">
      <c r="A3" s="380" t="s">
        <v>338</v>
      </c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80"/>
      <c r="M3" s="380"/>
      <c r="N3" s="380"/>
      <c r="O3" s="380"/>
    </row>
    <row r="4" spans="1:15" ht="13.5" customHeight="1" thickTop="1" thickBot="1">
      <c r="A4" s="381"/>
      <c r="B4" s="381"/>
      <c r="C4" s="381"/>
      <c r="D4" s="381"/>
      <c r="E4" s="381"/>
      <c r="F4" s="381"/>
      <c r="G4" s="381"/>
      <c r="H4" s="381"/>
      <c r="I4" s="381"/>
      <c r="J4" s="381"/>
      <c r="K4" s="100"/>
      <c r="L4" s="382" t="s">
        <v>353</v>
      </c>
      <c r="M4" s="383"/>
      <c r="N4" s="384"/>
      <c r="O4" s="99"/>
    </row>
    <row r="5" spans="1:15" ht="27" thickTop="1" thickBot="1">
      <c r="A5" s="21" t="s">
        <v>0</v>
      </c>
      <c r="B5" s="84" t="s">
        <v>119</v>
      </c>
      <c r="C5" s="84" t="s">
        <v>157</v>
      </c>
      <c r="D5" s="84" t="s">
        <v>156</v>
      </c>
      <c r="E5" s="84" t="s">
        <v>121</v>
      </c>
      <c r="F5" s="84" t="s">
        <v>140</v>
      </c>
      <c r="G5" s="84" t="s">
        <v>153</v>
      </c>
      <c r="H5" s="84" t="s">
        <v>154</v>
      </c>
      <c r="I5" s="84" t="s">
        <v>185</v>
      </c>
      <c r="J5" s="84" t="s">
        <v>260</v>
      </c>
      <c r="K5" s="84" t="s">
        <v>261</v>
      </c>
      <c r="L5" s="84" t="s">
        <v>344</v>
      </c>
      <c r="M5" s="84" t="s">
        <v>345</v>
      </c>
      <c r="N5" s="84" t="s">
        <v>346</v>
      </c>
      <c r="O5" s="85" t="s">
        <v>53</v>
      </c>
    </row>
    <row r="6" spans="1:15" ht="13.5" thickTop="1">
      <c r="A6" s="22" t="s">
        <v>1</v>
      </c>
      <c r="B6" s="104">
        <f>ROUND('PART MES'!F$4*'CALCULO GARANTIA'!$Q7,2)</f>
        <v>868198.58</v>
      </c>
      <c r="C6" s="104">
        <f>ROUND('PART MES'!F$5*'CALCULO GARANTIA'!$Q7,2)</f>
        <v>123788.55</v>
      </c>
      <c r="D6" s="104">
        <f>+'Art.14 Frac.III'!P5</f>
        <v>267661.59023369331</v>
      </c>
      <c r="E6" s="104">
        <f>ROUND('PART MES'!F$7*'CALCULO GARANTIA'!$Q7,2)</f>
        <v>36313.910000000003</v>
      </c>
      <c r="F6" s="104">
        <f>ROUND('PART MES'!F$8*'CALCULO GARANTIA'!$Q7,2)</f>
        <v>18850.419999999998</v>
      </c>
      <c r="G6" s="104">
        <f>ROUND('PART MES'!F$9*'CALCULO GARANTIA'!$Q7,2)</f>
        <v>20570.849999999999</v>
      </c>
      <c r="H6" s="104">
        <f>ROUND('PART MES'!F$10*'CALCULO GARANTIA'!$Q7,2)</f>
        <v>4091.96</v>
      </c>
      <c r="I6" s="104">
        <f>ROUND(+'PART MES'!F$11*'COEF Art 14 F II'!L8,2)</f>
        <v>6704.97</v>
      </c>
      <c r="J6" s="104">
        <f>+'ISR FEBRERO '!I7</f>
        <v>0</v>
      </c>
      <c r="K6" s="104">
        <f>+ISAI!D4</f>
        <v>508.15481769853716</v>
      </c>
      <c r="L6" s="104">
        <f>ROUND('PART MES'!I$4*'CALCULO GARANTIA'!$Q7,2)</f>
        <v>21996.639999999999</v>
      </c>
      <c r="M6" s="104">
        <f>ROUND('PART MES'!I$5*'CALCULO GARANTIA'!$Q7,2)</f>
        <v>5940.14</v>
      </c>
      <c r="N6" s="104">
        <f>ROUND('PART MES'!I$8*'CALCULO GARANTIA'!$Q7,2)</f>
        <v>69.099999999999994</v>
      </c>
      <c r="O6" s="95">
        <f>SUM(B6:N6)</f>
        <v>1374694.8650513915</v>
      </c>
    </row>
    <row r="7" spans="1:15">
      <c r="A7" s="22" t="s">
        <v>2</v>
      </c>
      <c r="B7" s="104">
        <f>ROUND('PART MES'!F$4*'CALCULO GARANTIA'!$Q8,2)</f>
        <v>1719708.1</v>
      </c>
      <c r="C7" s="104">
        <f>ROUND('PART MES'!F$5*'CALCULO GARANTIA'!$Q8,2)</f>
        <v>245197.55</v>
      </c>
      <c r="D7" s="104">
        <f>+'Art.14 Frac.III'!P6</f>
        <v>717509.52194304997</v>
      </c>
      <c r="E7" s="104">
        <f>ROUND('PART MES'!F$7*'CALCULO GARANTIA'!$Q8,2)</f>
        <v>71929.78</v>
      </c>
      <c r="F7" s="104">
        <f>ROUND('PART MES'!F$8*'CALCULO GARANTIA'!$Q8,2)</f>
        <v>37338.49</v>
      </c>
      <c r="G7" s="104">
        <f>ROUND('PART MES'!F$9*'CALCULO GARANTIA'!$Q8,2)</f>
        <v>40746.28</v>
      </c>
      <c r="H7" s="104">
        <f>ROUND('PART MES'!F$10*'CALCULO GARANTIA'!$Q8,2)</f>
        <v>8105.27</v>
      </c>
      <c r="I7" s="104">
        <f>ROUND(+'PART MES'!F$11*'COEF Art 14 F II'!L9,2)</f>
        <v>15058.38</v>
      </c>
      <c r="J7" s="104">
        <f>+'ISR FEBRERO '!I8</f>
        <v>352413</v>
      </c>
      <c r="K7" s="104">
        <f>+ISAI!D5</f>
        <v>453.92979332795284</v>
      </c>
      <c r="L7" s="104">
        <f>ROUND('PART MES'!I$4*'CALCULO GARANTIA'!$Q8,2)</f>
        <v>43570.44</v>
      </c>
      <c r="M7" s="104">
        <f>ROUND('PART MES'!I$5*'CALCULO GARANTIA'!$Q8,2)</f>
        <v>11766.09</v>
      </c>
      <c r="N7" s="104">
        <f>ROUND('PART MES'!I$8*'CALCULO GARANTIA'!$Q8,2)</f>
        <v>136.88</v>
      </c>
      <c r="O7" s="95">
        <f t="shared" ref="O7:O56" si="0">SUM(B7:N7)</f>
        <v>3263933.7117363773</v>
      </c>
    </row>
    <row r="8" spans="1:15">
      <c r="A8" s="22" t="s">
        <v>3</v>
      </c>
      <c r="B8" s="104">
        <f>ROUND('PART MES'!F$4*'CALCULO GARANTIA'!$Q9,2)</f>
        <v>1789003.88</v>
      </c>
      <c r="C8" s="104">
        <f>ROUND('PART MES'!F$5*'CALCULO GARANTIA'!$Q9,2)</f>
        <v>255077.81</v>
      </c>
      <c r="D8" s="104">
        <f>+'Art.14 Frac.III'!P7</f>
        <v>637118.76510077307</v>
      </c>
      <c r="E8" s="104">
        <f>ROUND('PART MES'!F$7*'CALCULO GARANTIA'!$Q9,2)</f>
        <v>74828.19</v>
      </c>
      <c r="F8" s="104">
        <f>ROUND('PART MES'!F$8*'CALCULO GARANTIA'!$Q9,2)</f>
        <v>38843.050000000003</v>
      </c>
      <c r="G8" s="104">
        <f>ROUND('PART MES'!F$9*'CALCULO GARANTIA'!$Q9,2)</f>
        <v>42388.160000000003</v>
      </c>
      <c r="H8" s="104">
        <f>ROUND('PART MES'!F$10*'CALCULO GARANTIA'!$Q9,2)</f>
        <v>8431.8700000000008</v>
      </c>
      <c r="I8" s="104">
        <f>ROUND(+'PART MES'!F$11*'COEF Art 14 F II'!L10,2)</f>
        <v>13217.39</v>
      </c>
      <c r="J8" s="104">
        <f>+'ISR FEBRERO '!I9</f>
        <v>0</v>
      </c>
      <c r="K8" s="104">
        <f>+ISAI!D6</f>
        <v>32.548167551570877</v>
      </c>
      <c r="L8" s="104">
        <f>ROUND('PART MES'!I$4*'CALCULO GARANTIA'!$Q9,2)</f>
        <v>45326.11</v>
      </c>
      <c r="M8" s="104">
        <f>ROUND('PART MES'!I$5*'CALCULO GARANTIA'!$Q9,2)</f>
        <v>12240.2</v>
      </c>
      <c r="N8" s="104">
        <f>ROUND('PART MES'!I$8*'CALCULO GARANTIA'!$Q9,2)</f>
        <v>142.38999999999999</v>
      </c>
      <c r="O8" s="95">
        <f t="shared" si="0"/>
        <v>2916650.3632683246</v>
      </c>
    </row>
    <row r="9" spans="1:15">
      <c r="A9" s="22" t="s">
        <v>4</v>
      </c>
      <c r="B9" s="104">
        <f>ROUND('PART MES'!F$4*'CALCULO GARANTIA'!$Q10,2)</f>
        <v>4948267.32</v>
      </c>
      <c r="C9" s="104">
        <f>ROUND('PART MES'!F$5*'CALCULO GARANTIA'!$Q10,2)</f>
        <v>705528.48</v>
      </c>
      <c r="D9" s="104">
        <f>+'Art.14 Frac.III'!P8</f>
        <v>1030168.7078829245</v>
      </c>
      <c r="E9" s="104">
        <f>ROUND('PART MES'!F$7*'CALCULO GARANTIA'!$Q10,2)</f>
        <v>206969.87</v>
      </c>
      <c r="F9" s="104">
        <f>ROUND('PART MES'!F$8*'CALCULO GARANTIA'!$Q10,2)</f>
        <v>107437.33</v>
      </c>
      <c r="G9" s="104">
        <f>ROUND('PART MES'!F$9*'CALCULO GARANTIA'!$Q10,2)</f>
        <v>117242.86</v>
      </c>
      <c r="H9" s="104">
        <f>ROUND('PART MES'!F$10*'CALCULO GARANTIA'!$Q10,2)</f>
        <v>23322.01</v>
      </c>
      <c r="I9" s="104">
        <f>ROUND(+'PART MES'!F$11*'COEF Art 14 F II'!L11,2)</f>
        <v>93646.92</v>
      </c>
      <c r="J9" s="104">
        <f>+'ISR FEBRERO '!I10</f>
        <v>2290683</v>
      </c>
      <c r="K9" s="104">
        <f>+ISAI!D7</f>
        <v>43060.505150895689</v>
      </c>
      <c r="L9" s="104">
        <f>ROUND('PART MES'!I$4*'CALCULO GARANTIA'!$Q10,2)</f>
        <v>125369.06</v>
      </c>
      <c r="M9" s="104">
        <f>ROUND('PART MES'!I$5*'CALCULO GARANTIA'!$Q10,2)</f>
        <v>33855.589999999997</v>
      </c>
      <c r="N9" s="104">
        <f>ROUND('PART MES'!I$8*'CALCULO GARANTIA'!$Q10,2)</f>
        <v>393.84</v>
      </c>
      <c r="O9" s="95">
        <f t="shared" si="0"/>
        <v>9725945.4930338208</v>
      </c>
    </row>
    <row r="10" spans="1:15">
      <c r="A10" s="22" t="s">
        <v>5</v>
      </c>
      <c r="B10" s="104">
        <f>ROUND('PART MES'!F$4*'CALCULO GARANTIA'!$Q11,2)</f>
        <v>6249543.6500000004</v>
      </c>
      <c r="C10" s="104">
        <f>ROUND('PART MES'!F$5*'CALCULO GARANTIA'!$Q11,2)</f>
        <v>891065.65</v>
      </c>
      <c r="D10" s="104">
        <f>+'Art.14 Frac.III'!P9</f>
        <v>238050.5071021578</v>
      </c>
      <c r="E10" s="104">
        <f>ROUND('PART MES'!F$7*'CALCULO GARANTIA'!$Q11,2)</f>
        <v>261398.02</v>
      </c>
      <c r="F10" s="104">
        <f>ROUND('PART MES'!F$8*'CALCULO GARANTIA'!$Q11,2)</f>
        <v>135690.79</v>
      </c>
      <c r="G10" s="104">
        <f>ROUND('PART MES'!F$9*'CALCULO GARANTIA'!$Q11,2)</f>
        <v>148074.94</v>
      </c>
      <c r="H10" s="104">
        <f>ROUND('PART MES'!F$10*'CALCULO GARANTIA'!$Q11,2)</f>
        <v>29455.14</v>
      </c>
      <c r="I10" s="104">
        <f>ROUND(+'PART MES'!F$11*'COEF Art 14 F II'!L12,2)</f>
        <v>60646.09</v>
      </c>
      <c r="J10" s="104">
        <f>+'ISR FEBRERO '!I11</f>
        <v>157316</v>
      </c>
      <c r="K10" s="104">
        <f>+ISAI!D8</f>
        <v>6105.6404361505392</v>
      </c>
      <c r="L10" s="104">
        <f>ROUND('PART MES'!I$4*'CALCULO GARANTIA'!$Q11,2)</f>
        <v>158338.13</v>
      </c>
      <c r="M10" s="104">
        <f>ROUND('PART MES'!I$5*'CALCULO GARANTIA'!$Q11,2)</f>
        <v>42758.81</v>
      </c>
      <c r="N10" s="104">
        <f>ROUND('PART MES'!I$8*'CALCULO GARANTIA'!$Q11,2)</f>
        <v>497.41</v>
      </c>
      <c r="O10" s="95">
        <f t="shared" si="0"/>
        <v>8378940.7775383079</v>
      </c>
    </row>
    <row r="11" spans="1:15">
      <c r="A11" s="22" t="s">
        <v>6</v>
      </c>
      <c r="B11" s="104">
        <f>ROUND('PART MES'!F$4*'CALCULO GARANTIA'!$Q12,2)</f>
        <v>42637120.25</v>
      </c>
      <c r="C11" s="104">
        <f>ROUND('PART MES'!F$5*'CALCULO GARANTIA'!$Q12,2)</f>
        <v>6079239.5999999996</v>
      </c>
      <c r="D11" s="104">
        <f>+'Art.14 Frac.III'!P10</f>
        <v>1844898.2948122295</v>
      </c>
      <c r="E11" s="104">
        <f>ROUND('PART MES'!F$7*'CALCULO GARANTIA'!$Q12,2)</f>
        <v>1783371.59</v>
      </c>
      <c r="F11" s="104">
        <f>ROUND('PART MES'!F$8*'CALCULO GARANTIA'!$Q12,2)</f>
        <v>925741.89</v>
      </c>
      <c r="G11" s="104">
        <f>ROUND('PART MES'!F$9*'CALCULO GARANTIA'!$Q12,2)</f>
        <v>1010231.98</v>
      </c>
      <c r="H11" s="104">
        <f>ROUND('PART MES'!F$10*'CALCULO GARANTIA'!$Q12,2)</f>
        <v>200955.87</v>
      </c>
      <c r="I11" s="104">
        <f>ROUND(+'PART MES'!F$11*'COEF Art 14 F II'!L13,2)</f>
        <v>1391924.58</v>
      </c>
      <c r="J11" s="104">
        <f>+'ISR FEBRERO '!I12</f>
        <v>5952713</v>
      </c>
      <c r="K11" s="104">
        <f>+ISAI!D9</f>
        <v>925130.53314129997</v>
      </c>
      <c r="L11" s="104">
        <f>ROUND('PART MES'!I$4*'CALCULO GARANTIA'!$Q12,2)</f>
        <v>1080251.99</v>
      </c>
      <c r="M11" s="104">
        <f>ROUND('PART MES'!I$5*'CALCULO GARANTIA'!$Q12,2)</f>
        <v>291719.28000000003</v>
      </c>
      <c r="N11" s="104">
        <f>ROUND('PART MES'!I$8*'CALCULO GARANTIA'!$Q12,2)</f>
        <v>3393.57</v>
      </c>
      <c r="O11" s="95">
        <f t="shared" si="0"/>
        <v>64126692.427953534</v>
      </c>
    </row>
    <row r="12" spans="1:15">
      <c r="A12" s="22" t="s">
        <v>7</v>
      </c>
      <c r="B12" s="104">
        <f>ROUND('PART MES'!F$4*'CALCULO GARANTIA'!$Q13,2)</f>
        <v>7133894.4500000002</v>
      </c>
      <c r="C12" s="104">
        <f>ROUND('PART MES'!F$5*'CALCULO GARANTIA'!$Q13,2)</f>
        <v>1017157.19</v>
      </c>
      <c r="D12" s="104">
        <f>+'Art.14 Frac.III'!P11</f>
        <v>0</v>
      </c>
      <c r="E12" s="104">
        <f>ROUND('PART MES'!F$7*'CALCULO GARANTIA'!$Q13,2)</f>
        <v>298387.52</v>
      </c>
      <c r="F12" s="104">
        <f>ROUND('PART MES'!F$8*'CALCULO GARANTIA'!$Q13,2)</f>
        <v>154891.91</v>
      </c>
      <c r="G12" s="104">
        <f>ROUND('PART MES'!F$9*'CALCULO GARANTIA'!$Q13,2)</f>
        <v>169028.5</v>
      </c>
      <c r="H12" s="104">
        <f>ROUND('PART MES'!F$10*'CALCULO GARANTIA'!$Q13,2)</f>
        <v>33623.24</v>
      </c>
      <c r="I12" s="104">
        <f>ROUND(+'PART MES'!F$11*'COEF Art 14 F II'!L14,2)</f>
        <v>69571.740000000005</v>
      </c>
      <c r="J12" s="104">
        <f>+'ISR FEBRERO '!I13</f>
        <v>178369</v>
      </c>
      <c r="K12" s="104">
        <f>+ISAI!D10</f>
        <v>145.67563491318404</v>
      </c>
      <c r="L12" s="104">
        <f>ROUND('PART MES'!I$4*'CALCULO GARANTIA'!$Q13,2)</f>
        <v>180744</v>
      </c>
      <c r="M12" s="104">
        <f>ROUND('PART MES'!I$5*'CALCULO GARANTIA'!$Q13,2)</f>
        <v>48809.45</v>
      </c>
      <c r="N12" s="104">
        <f>ROUND('PART MES'!I$8*'CALCULO GARANTIA'!$Q13,2)</f>
        <v>567.79999999999995</v>
      </c>
      <c r="O12" s="95">
        <f t="shared" si="0"/>
        <v>9285190.4756349139</v>
      </c>
    </row>
    <row r="13" spans="1:15">
      <c r="A13" s="22" t="s">
        <v>8</v>
      </c>
      <c r="B13" s="104">
        <f>ROUND('PART MES'!F$4*'CALCULO GARANTIA'!$Q14,2)</f>
        <v>1134327.02</v>
      </c>
      <c r="C13" s="104">
        <f>ROUND('PART MES'!F$5*'CALCULO GARANTIA'!$Q14,2)</f>
        <v>161733.38</v>
      </c>
      <c r="D13" s="104">
        <f>+'Art.14 Frac.III'!P12</f>
        <v>960502.91151328664</v>
      </c>
      <c r="E13" s="104">
        <f>ROUND('PART MES'!F$7*'CALCULO GARANTIA'!$Q14,2)</f>
        <v>47445.2</v>
      </c>
      <c r="F13" s="104">
        <f>ROUND('PART MES'!F$8*'CALCULO GARANTIA'!$Q14,2)</f>
        <v>24628.63</v>
      </c>
      <c r="G13" s="104">
        <f>ROUND('PART MES'!F$9*'CALCULO GARANTIA'!$Q14,2)</f>
        <v>26876.43</v>
      </c>
      <c r="H13" s="104">
        <f>ROUND('PART MES'!F$10*'CALCULO GARANTIA'!$Q14,2)</f>
        <v>5346.27</v>
      </c>
      <c r="I13" s="104">
        <f>ROUND(+'PART MES'!F$11*'COEF Art 14 F II'!L15,2)</f>
        <v>12314.55</v>
      </c>
      <c r="J13" s="104">
        <f>+'ISR FEBRERO '!I14</f>
        <v>0</v>
      </c>
      <c r="K13" s="104">
        <f>+ISAI!D11</f>
        <v>816.05090835188412</v>
      </c>
      <c r="L13" s="104">
        <f>ROUND('PART MES'!I$4*'CALCULO GARANTIA'!$Q14,2)</f>
        <v>28739.25</v>
      </c>
      <c r="M13" s="104">
        <f>ROUND('PART MES'!I$5*'CALCULO GARANTIA'!$Q14,2)</f>
        <v>7760.96</v>
      </c>
      <c r="N13" s="104">
        <f>ROUND('PART MES'!I$8*'CALCULO GARANTIA'!$Q14,2)</f>
        <v>90.28</v>
      </c>
      <c r="O13" s="95">
        <f t="shared" si="0"/>
        <v>2410580.9324216382</v>
      </c>
    </row>
    <row r="14" spans="1:15">
      <c r="A14" s="22" t="s">
        <v>9</v>
      </c>
      <c r="B14" s="104">
        <f>ROUND('PART MES'!F$4*'CALCULO GARANTIA'!$Q15,2)</f>
        <v>11275432.58</v>
      </c>
      <c r="C14" s="104">
        <f>ROUND('PART MES'!F$5*'CALCULO GARANTIA'!$Q15,2)</f>
        <v>1607661.49</v>
      </c>
      <c r="D14" s="104">
        <f>+'Art.14 Frac.III'!P13</f>
        <v>518443.4314460631</v>
      </c>
      <c r="E14" s="104">
        <f>ROUND('PART MES'!F$7*'CALCULO GARANTIA'!$Q15,2)</f>
        <v>471614.55</v>
      </c>
      <c r="F14" s="104">
        <f>ROUND('PART MES'!F$8*'CALCULO GARANTIA'!$Q15,2)</f>
        <v>244813.45</v>
      </c>
      <c r="G14" s="104">
        <f>ROUND('PART MES'!F$9*'CALCULO GARANTIA'!$Q15,2)</f>
        <v>267156.94</v>
      </c>
      <c r="H14" s="104">
        <f>ROUND('PART MES'!F$10*'CALCULO GARANTIA'!$Q15,2)</f>
        <v>53143</v>
      </c>
      <c r="I14" s="104">
        <f>ROUND(+'PART MES'!F$11*'COEF Art 14 F II'!L16,2)</f>
        <v>241178.59</v>
      </c>
      <c r="J14" s="104">
        <f>+'ISR FEBRERO '!I15</f>
        <v>-39949</v>
      </c>
      <c r="K14" s="104">
        <f>+ISAI!D12</f>
        <v>63432.317928825229</v>
      </c>
      <c r="L14" s="104">
        <f>ROUND('PART MES'!I$4*'CALCULO GARANTIA'!$Q15,2)</f>
        <v>285673.81</v>
      </c>
      <c r="M14" s="104">
        <f>ROUND('PART MES'!I$5*'CALCULO GARANTIA'!$Q15,2)</f>
        <v>77145.48</v>
      </c>
      <c r="N14" s="104">
        <f>ROUND('PART MES'!I$8*'CALCULO GARANTIA'!$Q15,2)</f>
        <v>897.43</v>
      </c>
      <c r="O14" s="95">
        <f t="shared" si="0"/>
        <v>15066644.069374887</v>
      </c>
    </row>
    <row r="15" spans="1:15">
      <c r="A15" s="22" t="s">
        <v>10</v>
      </c>
      <c r="B15" s="104">
        <f>ROUND('PART MES'!F$4*'CALCULO GARANTIA'!$Q16,2)</f>
        <v>1873399.76</v>
      </c>
      <c r="C15" s="104">
        <f>ROUND('PART MES'!F$5*'CALCULO GARANTIA'!$Q16,2)</f>
        <v>267111.05</v>
      </c>
      <c r="D15" s="104">
        <f>+'Art.14 Frac.III'!P14</f>
        <v>1042160.2404671187</v>
      </c>
      <c r="E15" s="104">
        <f>ROUND('PART MES'!F$7*'CALCULO GARANTIA'!$Q16,2)</f>
        <v>78358.2</v>
      </c>
      <c r="F15" s="104">
        <f>ROUND('PART MES'!F$8*'CALCULO GARANTIA'!$Q16,2)</f>
        <v>40675.46</v>
      </c>
      <c r="G15" s="104">
        <f>ROUND('PART MES'!F$9*'CALCULO GARANTIA'!$Q16,2)</f>
        <v>44387.81</v>
      </c>
      <c r="H15" s="104">
        <f>ROUND('PART MES'!F$10*'CALCULO GARANTIA'!$Q16,2)</f>
        <v>8829.65</v>
      </c>
      <c r="I15" s="104">
        <f>ROUND(+'PART MES'!F$11*'COEF Art 14 F II'!L17,2)</f>
        <v>147511.31</v>
      </c>
      <c r="J15" s="104">
        <f>+'ISR FEBRERO '!I16</f>
        <v>366732</v>
      </c>
      <c r="K15" s="104">
        <f>+ISAI!D13</f>
        <v>26920.204249917322</v>
      </c>
      <c r="L15" s="104">
        <f>ROUND('PART MES'!I$4*'CALCULO GARANTIA'!$Q16,2)</f>
        <v>47464.36</v>
      </c>
      <c r="M15" s="104">
        <f>ROUND('PART MES'!I$5*'CALCULO GARANTIA'!$Q16,2)</f>
        <v>12817.63</v>
      </c>
      <c r="N15" s="104">
        <f>ROUND('PART MES'!I$8*'CALCULO GARANTIA'!$Q16,2)</f>
        <v>149.11000000000001</v>
      </c>
      <c r="O15" s="95">
        <f t="shared" si="0"/>
        <v>3956516.7847170359</v>
      </c>
    </row>
    <row r="16" spans="1:15">
      <c r="A16" s="22" t="s">
        <v>11</v>
      </c>
      <c r="B16" s="104">
        <f>ROUND('PART MES'!F$4*'CALCULO GARANTIA'!$Q17,2)</f>
        <v>2721771.76</v>
      </c>
      <c r="C16" s="104">
        <f>ROUND('PART MES'!F$5*'CALCULO GARANTIA'!$Q17,2)</f>
        <v>388072.71</v>
      </c>
      <c r="D16" s="104">
        <f>+'Art.14 Frac.III'!P15</f>
        <v>543222.63885623158</v>
      </c>
      <c r="E16" s="104">
        <f>ROUND('PART MES'!F$7*'CALCULO GARANTIA'!$Q17,2)</f>
        <v>113842.83</v>
      </c>
      <c r="F16" s="104">
        <f>ROUND('PART MES'!F$8*'CALCULO GARANTIA'!$Q17,2)</f>
        <v>59095.41</v>
      </c>
      <c r="G16" s="104">
        <f>ROUND('PART MES'!F$9*'CALCULO GARANTIA'!$Q17,2)</f>
        <v>64488.9</v>
      </c>
      <c r="H16" s="104">
        <f>ROUND('PART MES'!F$10*'CALCULO GARANTIA'!$Q17,2)</f>
        <v>12828.17</v>
      </c>
      <c r="I16" s="104">
        <f>ROUND(+'PART MES'!F$11*'COEF Art 14 F II'!L18,2)</f>
        <v>25385.77</v>
      </c>
      <c r="J16" s="104">
        <f>+'ISR FEBRERO '!I17</f>
        <v>0</v>
      </c>
      <c r="K16" s="104">
        <f>+ISAI!D14</f>
        <v>2054.1345243260398</v>
      </c>
      <c r="L16" s="104">
        <f>ROUND('PART MES'!I$4*'CALCULO GARANTIA'!$Q17,2)</f>
        <v>68958.679999999993</v>
      </c>
      <c r="M16" s="104">
        <f>ROUND('PART MES'!I$5*'CALCULO GARANTIA'!$Q17,2)</f>
        <v>18622.11</v>
      </c>
      <c r="N16" s="104">
        <f>ROUND('PART MES'!I$8*'CALCULO GARANTIA'!$Q17,2)</f>
        <v>216.63</v>
      </c>
      <c r="O16" s="95">
        <f t="shared" si="0"/>
        <v>4018559.7433805573</v>
      </c>
    </row>
    <row r="17" spans="1:15">
      <c r="A17" s="22" t="s">
        <v>12</v>
      </c>
      <c r="B17" s="104">
        <f>ROUND('PART MES'!F$4*'CALCULO GARANTIA'!$Q18,2)</f>
        <v>5724284.2599999998</v>
      </c>
      <c r="C17" s="104">
        <f>ROUND('PART MES'!F$5*'CALCULO GARANTIA'!$Q18,2)</f>
        <v>816173.68</v>
      </c>
      <c r="D17" s="104">
        <f>+'Art.14 Frac.III'!P16</f>
        <v>763936.91965682071</v>
      </c>
      <c r="E17" s="104">
        <f>ROUND('PART MES'!F$7*'CALCULO GARANTIA'!$Q18,2)</f>
        <v>239428.13</v>
      </c>
      <c r="F17" s="104">
        <f>ROUND('PART MES'!F$8*'CALCULO GARANTIA'!$Q18,2)</f>
        <v>124286.3</v>
      </c>
      <c r="G17" s="104">
        <f>ROUND('PART MES'!F$9*'CALCULO GARANTIA'!$Q18,2)</f>
        <v>135629.59</v>
      </c>
      <c r="H17" s="104">
        <f>ROUND('PART MES'!F$10*'CALCULO GARANTIA'!$Q18,2)</f>
        <v>26979.51</v>
      </c>
      <c r="I17" s="104">
        <f>ROUND(+'PART MES'!F$11*'COEF Art 14 F II'!L19,2)</f>
        <v>46739.33</v>
      </c>
      <c r="J17" s="104">
        <f>+'ISR FEBRERO '!I18</f>
        <v>-4645</v>
      </c>
      <c r="K17" s="104">
        <f>+ISAI!D15</f>
        <v>3586.4246148231391</v>
      </c>
      <c r="L17" s="104">
        <f>ROUND('PART MES'!I$4*'CALCULO GARANTIA'!$Q18,2)</f>
        <v>145030.19</v>
      </c>
      <c r="M17" s="104">
        <f>ROUND('PART MES'!I$5*'CALCULO GARANTIA'!$Q18,2)</f>
        <v>39165.03</v>
      </c>
      <c r="N17" s="104">
        <f>ROUND('PART MES'!I$8*'CALCULO GARANTIA'!$Q18,2)</f>
        <v>455.61</v>
      </c>
      <c r="O17" s="95">
        <f t="shared" si="0"/>
        <v>8061049.9742716439</v>
      </c>
    </row>
    <row r="18" spans="1:15">
      <c r="A18" s="22" t="s">
        <v>13</v>
      </c>
      <c r="B18" s="104">
        <f>ROUND('PART MES'!F$4*'CALCULO GARANTIA'!$Q19,2)</f>
        <v>2912570.51</v>
      </c>
      <c r="C18" s="104">
        <f>ROUND('PART MES'!F$5*'CALCULO GARANTIA'!$Q19,2)</f>
        <v>415276.97</v>
      </c>
      <c r="D18" s="104">
        <f>+'Art.14 Frac.III'!P17</f>
        <v>639769.87564960623</v>
      </c>
      <c r="E18" s="104">
        <f>ROUND('PART MES'!F$7*'CALCULO GARANTIA'!$Q19,2)</f>
        <v>121823.32</v>
      </c>
      <c r="F18" s="104">
        <f>ROUND('PART MES'!F$8*'CALCULO GARANTIA'!$Q19,2)</f>
        <v>63238.05</v>
      </c>
      <c r="G18" s="104">
        <f>ROUND('PART MES'!F$9*'CALCULO GARANTIA'!$Q19,2)</f>
        <v>69009.63</v>
      </c>
      <c r="H18" s="104">
        <f>ROUND('PART MES'!F$10*'CALCULO GARANTIA'!$Q19,2)</f>
        <v>13727.43</v>
      </c>
      <c r="I18" s="104">
        <f>ROUND(+'PART MES'!F$11*'COEF Art 14 F II'!L20,2)</f>
        <v>118381.53</v>
      </c>
      <c r="J18" s="104">
        <f>+'ISR FEBRERO '!I19</f>
        <v>0</v>
      </c>
      <c r="K18" s="104">
        <f>+ISAI!D16</f>
        <v>109713.75002114802</v>
      </c>
      <c r="L18" s="104">
        <f>ROUND('PART MES'!I$4*'CALCULO GARANTIA'!$Q19,2)</f>
        <v>73792.740000000005</v>
      </c>
      <c r="M18" s="104">
        <f>ROUND('PART MES'!I$5*'CALCULO GARANTIA'!$Q19,2)</f>
        <v>19927.54</v>
      </c>
      <c r="N18" s="104">
        <f>ROUND('PART MES'!I$8*'CALCULO GARANTIA'!$Q19,2)</f>
        <v>231.82</v>
      </c>
      <c r="O18" s="95">
        <f t="shared" si="0"/>
        <v>4557463.1656707544</v>
      </c>
    </row>
    <row r="19" spans="1:15">
      <c r="A19" s="22" t="s">
        <v>14</v>
      </c>
      <c r="B19" s="104">
        <f>ROUND('PART MES'!F$4*'CALCULO GARANTIA'!$Q20,2)</f>
        <v>15953234.6</v>
      </c>
      <c r="C19" s="104">
        <f>ROUND('PART MES'!F$5*'CALCULO GARANTIA'!$Q20,2)</f>
        <v>2274626.7799999998</v>
      </c>
      <c r="D19" s="104">
        <f>+'Art.14 Frac.III'!P18</f>
        <v>583347.88537633652</v>
      </c>
      <c r="E19" s="104">
        <f>ROUND('PART MES'!F$7*'CALCULO GARANTIA'!$Q20,2)</f>
        <v>667271.74</v>
      </c>
      <c r="F19" s="104">
        <f>ROUND('PART MES'!F$8*'CALCULO GARANTIA'!$Q20,2)</f>
        <v>346378.4</v>
      </c>
      <c r="G19" s="104">
        <f>ROUND('PART MES'!F$9*'CALCULO GARANTIA'!$Q20,2)</f>
        <v>377991.47</v>
      </c>
      <c r="H19" s="104">
        <f>ROUND('PART MES'!F$10*'CALCULO GARANTIA'!$Q20,2)</f>
        <v>75190.259999999995</v>
      </c>
      <c r="I19" s="104">
        <f>ROUND(+'PART MES'!F$11*'COEF Art 14 F II'!L21,2)</f>
        <v>156903.6</v>
      </c>
      <c r="J19" s="104">
        <f>+'ISR FEBRERO '!I20</f>
        <v>0</v>
      </c>
      <c r="K19" s="104">
        <f>+ISAI!D17</f>
        <v>513.75104544667522</v>
      </c>
      <c r="L19" s="104">
        <f>ROUND('PART MES'!I$4*'CALCULO GARANTIA'!$Q20,2)</f>
        <v>404190.37</v>
      </c>
      <c r="M19" s="104">
        <f>ROUND('PART MES'!I$5*'CALCULO GARANTIA'!$Q20,2)</f>
        <v>109150.57</v>
      </c>
      <c r="N19" s="104">
        <f>ROUND('PART MES'!I$8*'CALCULO GARANTIA'!$Q20,2)</f>
        <v>1269.75</v>
      </c>
      <c r="O19" s="95">
        <f t="shared" si="0"/>
        <v>20950069.176421784</v>
      </c>
    </row>
    <row r="20" spans="1:15">
      <c r="A20" s="22" t="s">
        <v>15</v>
      </c>
      <c r="B20" s="104">
        <f>ROUND('PART MES'!F$4*'CALCULO GARANTIA'!$Q21,2)</f>
        <v>2036602.86</v>
      </c>
      <c r="C20" s="104">
        <f>ROUND('PART MES'!F$5*'CALCULO GARANTIA'!$Q21,2)</f>
        <v>290380.7</v>
      </c>
      <c r="D20" s="104">
        <f>+'Art.14 Frac.III'!P19</f>
        <v>297928.53298696043</v>
      </c>
      <c r="E20" s="104">
        <f>ROUND('PART MES'!F$7*'CALCULO GARANTIA'!$Q21,2)</f>
        <v>85184.45</v>
      </c>
      <c r="F20" s="104">
        <f>ROUND('PART MES'!F$8*'CALCULO GARANTIA'!$Q21,2)</f>
        <v>44218.95</v>
      </c>
      <c r="G20" s="104">
        <f>ROUND('PART MES'!F$9*'CALCULO GARANTIA'!$Q21,2)</f>
        <v>48254.7</v>
      </c>
      <c r="H20" s="104">
        <f>ROUND('PART MES'!F$10*'CALCULO GARANTIA'!$Q21,2)</f>
        <v>9598.85</v>
      </c>
      <c r="I20" s="104">
        <f>ROUND(+'PART MES'!F$11*'COEF Art 14 F II'!L22,2)</f>
        <v>14855.17</v>
      </c>
      <c r="J20" s="104">
        <f>+'ISR FEBRERO '!I21</f>
        <v>0</v>
      </c>
      <c r="K20" s="104">
        <f>+ISAI!D18</f>
        <v>226.717254260576</v>
      </c>
      <c r="L20" s="104">
        <f>ROUND('PART MES'!I$4*'CALCULO GARANTIA'!$Q21,2)</f>
        <v>51599.27</v>
      </c>
      <c r="M20" s="104">
        <f>ROUND('PART MES'!I$5*'CALCULO GARANTIA'!$Q21,2)</f>
        <v>13934.25</v>
      </c>
      <c r="N20" s="104">
        <f>ROUND('PART MES'!I$8*'CALCULO GARANTIA'!$Q21,2)</f>
        <v>162.1</v>
      </c>
      <c r="O20" s="95">
        <f t="shared" si="0"/>
        <v>2892946.5502412217</v>
      </c>
    </row>
    <row r="21" spans="1:15">
      <c r="A21" s="22" t="s">
        <v>16</v>
      </c>
      <c r="B21" s="104">
        <f>ROUND('PART MES'!F$4*'CALCULO GARANTIA'!$Q22,2)</f>
        <v>1418235.63</v>
      </c>
      <c r="C21" s="104">
        <f>ROUND('PART MES'!F$5*'CALCULO GARANTIA'!$Q22,2)</f>
        <v>202213.33</v>
      </c>
      <c r="D21" s="104">
        <f>+'Art.14 Frac.III'!P20</f>
        <v>911918.7830317968</v>
      </c>
      <c r="E21" s="104">
        <f>ROUND('PART MES'!F$7*'CALCULO GARANTIA'!$Q22,2)</f>
        <v>59320.17</v>
      </c>
      <c r="F21" s="104">
        <f>ROUND('PART MES'!F$8*'CALCULO GARANTIA'!$Q22,2)</f>
        <v>30792.89</v>
      </c>
      <c r="G21" s="104">
        <f>ROUND('PART MES'!F$9*'CALCULO GARANTIA'!$Q22,2)</f>
        <v>33603.279999999999</v>
      </c>
      <c r="H21" s="104">
        <f>ROUND('PART MES'!F$10*'CALCULO GARANTIA'!$Q22,2)</f>
        <v>6684.38</v>
      </c>
      <c r="I21" s="104">
        <f>ROUND(+'PART MES'!F$11*'COEF Art 14 F II'!L23,2)</f>
        <v>10140.93</v>
      </c>
      <c r="J21" s="104">
        <f>+'ISR FEBRERO '!I22</f>
        <v>213547</v>
      </c>
      <c r="K21" s="104">
        <f>+ISAI!D19</f>
        <v>5291.5195720431566</v>
      </c>
      <c r="L21" s="104">
        <f>ROUND('PART MES'!I$4*'CALCULO GARANTIA'!$Q22,2)</f>
        <v>35932.35</v>
      </c>
      <c r="M21" s="104">
        <f>ROUND('PART MES'!I$5*'CALCULO GARANTIA'!$Q22,2)</f>
        <v>9703.44</v>
      </c>
      <c r="N21" s="104">
        <f>ROUND('PART MES'!I$8*'CALCULO GARANTIA'!$Q22,2)</f>
        <v>112.88</v>
      </c>
      <c r="O21" s="95">
        <f t="shared" si="0"/>
        <v>2937496.5826038402</v>
      </c>
    </row>
    <row r="22" spans="1:15">
      <c r="A22" s="22" t="s">
        <v>17</v>
      </c>
      <c r="B22" s="104">
        <f>ROUND('PART MES'!F$4*'CALCULO GARANTIA'!$Q23,2)</f>
        <v>12438116.84</v>
      </c>
      <c r="C22" s="104">
        <f>ROUND('PART MES'!F$5*'CALCULO GARANTIA'!$Q23,2)</f>
        <v>1773438.07</v>
      </c>
      <c r="D22" s="104">
        <f>+'Art.14 Frac.III'!P21</f>
        <v>460337.99628105806</v>
      </c>
      <c r="E22" s="104">
        <f>ROUND('PART MES'!F$7*'CALCULO GARANTIA'!$Q23,2)</f>
        <v>520245.84</v>
      </c>
      <c r="F22" s="104">
        <f>ROUND('PART MES'!F$8*'CALCULO GARANTIA'!$Q23,2)</f>
        <v>270057.78000000003</v>
      </c>
      <c r="G22" s="104">
        <f>ROUND('PART MES'!F$9*'CALCULO GARANTIA'!$Q23,2)</f>
        <v>294705.25</v>
      </c>
      <c r="H22" s="104">
        <f>ROUND('PART MES'!F$10*'CALCULO GARANTIA'!$Q23,2)</f>
        <v>58622.92</v>
      </c>
      <c r="I22" s="104">
        <f>ROUND(+'PART MES'!F$11*'COEF Art 14 F II'!L24,2)</f>
        <v>141891.46</v>
      </c>
      <c r="J22" s="104">
        <f>+'ISR FEBRERO '!I23</f>
        <v>3283596</v>
      </c>
      <c r="K22" s="104">
        <f>+ISAI!D20</f>
        <v>4289.3724894530978</v>
      </c>
      <c r="L22" s="104">
        <f>ROUND('PART MES'!I$4*'CALCULO GARANTIA'!$Q23,2)</f>
        <v>315131.52000000002</v>
      </c>
      <c r="M22" s="104">
        <f>ROUND('PART MES'!I$5*'CALCULO GARANTIA'!$Q23,2)</f>
        <v>85100.46</v>
      </c>
      <c r="N22" s="104">
        <f>ROUND('PART MES'!I$8*'CALCULO GARANTIA'!$Q23,2)</f>
        <v>989.97</v>
      </c>
      <c r="O22" s="95">
        <f t="shared" si="0"/>
        <v>19646523.478770509</v>
      </c>
    </row>
    <row r="23" spans="1:15">
      <c r="A23" s="22" t="s">
        <v>18</v>
      </c>
      <c r="B23" s="104">
        <f>ROUND('PART MES'!F$4*'CALCULO GARANTIA'!$Q24,2)</f>
        <v>15255777.41</v>
      </c>
      <c r="C23" s="104">
        <f>ROUND('PART MES'!F$5*'CALCULO GARANTIA'!$Q24,2)</f>
        <v>2175182.69</v>
      </c>
      <c r="D23" s="104">
        <f>+'Art.14 Frac.III'!P22</f>
        <v>744120.94497192476</v>
      </c>
      <c r="E23" s="104">
        <f>ROUND('PART MES'!F$7*'CALCULO GARANTIA'!$Q24,2)</f>
        <v>638099.38</v>
      </c>
      <c r="F23" s="104">
        <f>ROUND('PART MES'!F$8*'CALCULO GARANTIA'!$Q24,2)</f>
        <v>331235.13</v>
      </c>
      <c r="G23" s="104">
        <f>ROUND('PART MES'!F$9*'CALCULO GARANTIA'!$Q24,2)</f>
        <v>361466.11</v>
      </c>
      <c r="H23" s="104">
        <f>ROUND('PART MES'!F$10*'CALCULO GARANTIA'!$Q24,2)</f>
        <v>71903.03</v>
      </c>
      <c r="I23" s="104">
        <f>ROUND(+'PART MES'!F$11*'COEF Art 14 F II'!L25,2)</f>
        <v>695109.53</v>
      </c>
      <c r="J23" s="104">
        <f>+'ISR FEBRERO '!I24</f>
        <v>0</v>
      </c>
      <c r="K23" s="104">
        <f>+ISAI!D21</f>
        <v>502668.73397792899</v>
      </c>
      <c r="L23" s="104">
        <f>ROUND('PART MES'!I$4*'CALCULO GARANTIA'!$Q24,2)</f>
        <v>386519.63</v>
      </c>
      <c r="M23" s="104">
        <f>ROUND('PART MES'!I$5*'CALCULO GARANTIA'!$Q24,2)</f>
        <v>104378.64</v>
      </c>
      <c r="N23" s="104">
        <f>ROUND('PART MES'!I$8*'CALCULO GARANTIA'!$Q24,2)</f>
        <v>1214.24</v>
      </c>
      <c r="O23" s="95">
        <f t="shared" si="0"/>
        <v>21267675.468949854</v>
      </c>
    </row>
    <row r="24" spans="1:15">
      <c r="A24" s="22" t="s">
        <v>19</v>
      </c>
      <c r="B24" s="104">
        <f>ROUND('PART MES'!F$4*'CALCULO GARANTIA'!$Q25,2)</f>
        <v>2390610.37</v>
      </c>
      <c r="C24" s="104">
        <f>ROUND('PART MES'!F$5*'CALCULO GARANTIA'!$Q25,2)</f>
        <v>340855.41</v>
      </c>
      <c r="D24" s="104">
        <f>+'Art.14 Frac.III'!P23</f>
        <v>304665.02634552988</v>
      </c>
      <c r="E24" s="104">
        <f>ROUND('PART MES'!F$7*'CALCULO GARANTIA'!$Q25,2)</f>
        <v>99991.43</v>
      </c>
      <c r="F24" s="104">
        <f>ROUND('PART MES'!F$8*'CALCULO GARANTIA'!$Q25,2)</f>
        <v>51905.2</v>
      </c>
      <c r="G24" s="104">
        <f>ROUND('PART MES'!F$9*'CALCULO GARANTIA'!$Q25,2)</f>
        <v>56642.45</v>
      </c>
      <c r="H24" s="104">
        <f>ROUND('PART MES'!F$10*'CALCULO GARANTIA'!$Q25,2)</f>
        <v>11267.35</v>
      </c>
      <c r="I24" s="104">
        <f>ROUND(+'PART MES'!F$11*'COEF Art 14 F II'!L26,2)</f>
        <v>20454.25</v>
      </c>
      <c r="J24" s="104">
        <f>+'ISR FEBRERO '!I25</f>
        <v>0</v>
      </c>
      <c r="K24" s="104">
        <f>+ISAI!D22</f>
        <v>607.64506735588486</v>
      </c>
      <c r="L24" s="104">
        <f>ROUND('PART MES'!I$4*'CALCULO GARANTIA'!$Q25,2)</f>
        <v>60568.39</v>
      </c>
      <c r="M24" s="104">
        <f>ROUND('PART MES'!I$5*'CALCULO GARANTIA'!$Q25,2)</f>
        <v>16356.34</v>
      </c>
      <c r="N24" s="104">
        <f>ROUND('PART MES'!I$8*'CALCULO GARANTIA'!$Q25,2)</f>
        <v>190.27</v>
      </c>
      <c r="O24" s="95">
        <f t="shared" si="0"/>
        <v>3354114.131412887</v>
      </c>
    </row>
    <row r="25" spans="1:15">
      <c r="A25" s="22" t="s">
        <v>20</v>
      </c>
      <c r="B25" s="104">
        <f>ROUND('PART MES'!F$4*'CALCULO GARANTIA'!$Q26,2)</f>
        <v>32678228.93</v>
      </c>
      <c r="C25" s="104">
        <f>ROUND('PART MES'!F$5*'CALCULO GARANTIA'!$Q26,2)</f>
        <v>4659291.7699999996</v>
      </c>
      <c r="D25" s="104">
        <f>+'Art.14 Frac.III'!P24</f>
        <v>1127636.6955843405</v>
      </c>
      <c r="E25" s="104">
        <f>ROUND('PART MES'!F$7*'CALCULO GARANTIA'!$Q26,2)</f>
        <v>1366823.67</v>
      </c>
      <c r="F25" s="104">
        <f>ROUND('PART MES'!F$8*'CALCULO GARANTIA'!$Q26,2)</f>
        <v>709513.34</v>
      </c>
      <c r="G25" s="104">
        <f>ROUND('PART MES'!F$9*'CALCULO GARANTIA'!$Q26,2)</f>
        <v>774268.8</v>
      </c>
      <c r="H25" s="104">
        <f>ROUND('PART MES'!F$10*'CALCULO GARANTIA'!$Q26,2)</f>
        <v>154017.95000000001</v>
      </c>
      <c r="I25" s="104">
        <f>ROUND(+'PART MES'!F$11*'COEF Art 14 F II'!L27,2)</f>
        <v>982305.12</v>
      </c>
      <c r="J25" s="104">
        <f>+'ISR FEBRERO '!I26</f>
        <v>0</v>
      </c>
      <c r="K25" s="104">
        <f>+ISAI!D23</f>
        <v>244294.94855035419</v>
      </c>
      <c r="L25" s="104">
        <f>ROUND('PART MES'!I$4*'CALCULO GARANTIA'!$Q26,2)</f>
        <v>827934.01</v>
      </c>
      <c r="M25" s="104">
        <f>ROUND('PART MES'!I$5*'CALCULO GARANTIA'!$Q26,2)</f>
        <v>223581.46</v>
      </c>
      <c r="N25" s="104">
        <f>ROUND('PART MES'!I$8*'CALCULO GARANTIA'!$Q26,2)</f>
        <v>2600.9299999999998</v>
      </c>
      <c r="O25" s="95">
        <f t="shared" si="0"/>
        <v>43750497.624134697</v>
      </c>
    </row>
    <row r="26" spans="1:15">
      <c r="A26" s="22" t="s">
        <v>21</v>
      </c>
      <c r="B26" s="104">
        <f>ROUND('PART MES'!F$4*'CALCULO GARANTIA'!$Q27,2)</f>
        <v>4824816.99</v>
      </c>
      <c r="C26" s="104">
        <f>ROUND('PART MES'!F$5*'CALCULO GARANTIA'!$Q27,2)</f>
        <v>687926.82</v>
      </c>
      <c r="D26" s="104">
        <f>+'Art.14 Frac.III'!P25</f>
        <v>876278.09043172363</v>
      </c>
      <c r="E26" s="104">
        <f>ROUND('PART MES'!F$7*'CALCULO GARANTIA'!$Q27,2)</f>
        <v>201806.35</v>
      </c>
      <c r="F26" s="104">
        <f>ROUND('PART MES'!F$8*'CALCULO GARANTIA'!$Q27,2)</f>
        <v>104756.96</v>
      </c>
      <c r="G26" s="104">
        <f>ROUND('PART MES'!F$9*'CALCULO GARANTIA'!$Q27,2)</f>
        <v>114317.86</v>
      </c>
      <c r="H26" s="104">
        <f>ROUND('PART MES'!F$10*'CALCULO GARANTIA'!$Q27,2)</f>
        <v>22740.17</v>
      </c>
      <c r="I26" s="104">
        <f>ROUND(+'PART MES'!F$11*'COEF Art 14 F II'!L28,2)</f>
        <v>51261.21</v>
      </c>
      <c r="J26" s="104">
        <f>+'ISR FEBRERO '!I27</f>
        <v>0</v>
      </c>
      <c r="K26" s="104">
        <f>+ISAI!D24</f>
        <v>6860.9897229878907</v>
      </c>
      <c r="L26" s="104">
        <f>ROUND('PART MES'!I$4*'CALCULO GARANTIA'!$Q27,2)</f>
        <v>122241.33</v>
      </c>
      <c r="M26" s="104">
        <f>ROUND('PART MES'!I$5*'CALCULO GARANTIA'!$Q27,2)</f>
        <v>33010.959999999999</v>
      </c>
      <c r="N26" s="104">
        <f>ROUND('PART MES'!I$8*'CALCULO GARANTIA'!$Q27,2)</f>
        <v>384.02</v>
      </c>
      <c r="O26" s="95">
        <f t="shared" si="0"/>
        <v>7046401.7501547113</v>
      </c>
    </row>
    <row r="27" spans="1:15">
      <c r="A27" s="22" t="s">
        <v>22</v>
      </c>
      <c r="B27" s="104">
        <f>ROUND('PART MES'!F$4*'CALCULO GARANTIA'!$Q28,2)</f>
        <v>773902.69</v>
      </c>
      <c r="C27" s="104">
        <f>ROUND('PART MES'!F$5*'CALCULO GARANTIA'!$Q28,2)</f>
        <v>110343.75</v>
      </c>
      <c r="D27" s="104">
        <f>+'Art.14 Frac.III'!P26</f>
        <v>1148331.0730909361</v>
      </c>
      <c r="E27" s="104">
        <f>ROUND('PART MES'!F$7*'CALCULO GARANTIA'!$Q28,2)</f>
        <v>32369.82</v>
      </c>
      <c r="F27" s="104">
        <f>ROUND('PART MES'!F$8*'CALCULO GARANTIA'!$Q28,2)</f>
        <v>16803.060000000001</v>
      </c>
      <c r="G27" s="104">
        <f>ROUND('PART MES'!F$9*'CALCULO GARANTIA'!$Q28,2)</f>
        <v>18336.63</v>
      </c>
      <c r="H27" s="104">
        <f>ROUND('PART MES'!F$10*'CALCULO GARANTIA'!$Q28,2)</f>
        <v>3647.53</v>
      </c>
      <c r="I27" s="104">
        <f>ROUND(+'PART MES'!F$11*'COEF Art 14 F II'!L29,2)</f>
        <v>4818.49</v>
      </c>
      <c r="J27" s="104">
        <f>+'ISR FEBRERO '!I28</f>
        <v>0</v>
      </c>
      <c r="K27" s="104">
        <f>+ISAI!D25</f>
        <v>618.79194972983566</v>
      </c>
      <c r="L27" s="104">
        <f>ROUND('PART MES'!I$4*'CALCULO GARANTIA'!$Q28,2)</f>
        <v>19607.560000000001</v>
      </c>
      <c r="M27" s="104">
        <f>ROUND('PART MES'!I$5*'CALCULO GARANTIA'!$Q28,2)</f>
        <v>5294.97</v>
      </c>
      <c r="N27" s="104">
        <f>ROUND('PART MES'!I$8*'CALCULO GARANTIA'!$Q28,2)</f>
        <v>61.6</v>
      </c>
      <c r="O27" s="95">
        <f t="shared" si="0"/>
        <v>2134135.9650406665</v>
      </c>
    </row>
    <row r="28" spans="1:15">
      <c r="A28" s="22" t="s">
        <v>23</v>
      </c>
      <c r="B28" s="104">
        <f>ROUND('PART MES'!F$4*'CALCULO GARANTIA'!$Q29,2)</f>
        <v>3583936.79</v>
      </c>
      <c r="C28" s="104">
        <f>ROUND('PART MES'!F$5*'CALCULO GARANTIA'!$Q29,2)</f>
        <v>511000.99</v>
      </c>
      <c r="D28" s="104">
        <f>+'Art.14 Frac.III'!P27</f>
        <v>0</v>
      </c>
      <c r="E28" s="104">
        <f>ROUND('PART MES'!F$7*'CALCULO GARANTIA'!$Q29,2)</f>
        <v>149904.38</v>
      </c>
      <c r="F28" s="104">
        <f>ROUND('PART MES'!F$8*'CALCULO GARANTIA'!$Q29,2)</f>
        <v>77814.83</v>
      </c>
      <c r="G28" s="104">
        <f>ROUND('PART MES'!F$9*'CALCULO GARANTIA'!$Q29,2)</f>
        <v>84916.79</v>
      </c>
      <c r="H28" s="104">
        <f>ROUND('PART MES'!F$10*'CALCULO GARANTIA'!$Q29,2)</f>
        <v>16891.689999999999</v>
      </c>
      <c r="I28" s="104">
        <f>ROUND(+'PART MES'!F$11*'COEF Art 14 F II'!L30,2)</f>
        <v>31762.41</v>
      </c>
      <c r="J28" s="104">
        <f>+'ISR FEBRERO '!I29</f>
        <v>0</v>
      </c>
      <c r="K28" s="104">
        <f>+ISAI!D26</f>
        <v>92.284292964420843</v>
      </c>
      <c r="L28" s="104">
        <f>ROUND('PART MES'!I$4*'CALCULO GARANTIA'!$Q29,2)</f>
        <v>90802.45</v>
      </c>
      <c r="M28" s="104">
        <f>ROUND('PART MES'!I$5*'CALCULO GARANTIA'!$Q29,2)</f>
        <v>24520.97</v>
      </c>
      <c r="N28" s="104">
        <f>ROUND('PART MES'!I$8*'CALCULO GARANTIA'!$Q29,2)</f>
        <v>285.25</v>
      </c>
      <c r="O28" s="95">
        <f t="shared" si="0"/>
        <v>4571928.834292965</v>
      </c>
    </row>
    <row r="29" spans="1:15">
      <c r="A29" s="22" t="s">
        <v>24</v>
      </c>
      <c r="B29" s="104">
        <f>ROUND('PART MES'!F$4*'CALCULO GARANTIA'!$Q30,2)</f>
        <v>3492096.12</v>
      </c>
      <c r="C29" s="104">
        <f>ROUND('PART MES'!F$5*'CALCULO GARANTIA'!$Q30,2)</f>
        <v>497906.26</v>
      </c>
      <c r="D29" s="104">
        <f>+'Art.14 Frac.III'!P28</f>
        <v>188090.94947856059</v>
      </c>
      <c r="E29" s="104">
        <f>ROUND('PART MES'!F$7*'CALCULO GARANTIA'!$Q30,2)</f>
        <v>146062.98000000001</v>
      </c>
      <c r="F29" s="104">
        <f>ROUND('PART MES'!F$8*'CALCULO GARANTIA'!$Q30,2)</f>
        <v>75820.78</v>
      </c>
      <c r="G29" s="104">
        <f>ROUND('PART MES'!F$9*'CALCULO GARANTIA'!$Q30,2)</f>
        <v>82740.75</v>
      </c>
      <c r="H29" s="104">
        <f>ROUND('PART MES'!F$10*'CALCULO GARANTIA'!$Q30,2)</f>
        <v>16458.830000000002</v>
      </c>
      <c r="I29" s="104">
        <f>ROUND(+'PART MES'!F$11*'COEF Art 14 F II'!L31,2)</f>
        <v>183798.19</v>
      </c>
      <c r="J29" s="104">
        <f>+'ISR FEBRERO '!I30</f>
        <v>0</v>
      </c>
      <c r="K29" s="104">
        <f>+ISAI!D27</f>
        <v>8530.181828434992</v>
      </c>
      <c r="L29" s="104">
        <f>ROUND('PART MES'!I$4*'CALCULO GARANTIA'!$Q30,2)</f>
        <v>88475.58</v>
      </c>
      <c r="M29" s="104">
        <f>ROUND('PART MES'!I$5*'CALCULO GARANTIA'!$Q30,2)</f>
        <v>23892.6</v>
      </c>
      <c r="N29" s="104">
        <f>ROUND('PART MES'!I$8*'CALCULO GARANTIA'!$Q30,2)</f>
        <v>277.94</v>
      </c>
      <c r="O29" s="95">
        <f t="shared" si="0"/>
        <v>4804151.1613069959</v>
      </c>
    </row>
    <row r="30" spans="1:15">
      <c r="A30" s="22" t="s">
        <v>25</v>
      </c>
      <c r="B30" s="104">
        <f>ROUND('PART MES'!F$4*'CALCULO GARANTIA'!$Q31,2)</f>
        <v>55890052.789999999</v>
      </c>
      <c r="C30" s="104">
        <f>ROUND('PART MES'!F$5*'CALCULO GARANTIA'!$Q31,2)</f>
        <v>7968854.8399999999</v>
      </c>
      <c r="D30" s="104">
        <f>+'Art.14 Frac.III'!P29</f>
        <v>1658074.1757381698</v>
      </c>
      <c r="E30" s="104">
        <f>ROUND('PART MES'!F$7*'CALCULO GARANTIA'!$Q31,2)</f>
        <v>2337698.5099999998</v>
      </c>
      <c r="F30" s="104">
        <f>ROUND('PART MES'!F$8*'CALCULO GARANTIA'!$Q31,2)</f>
        <v>1213491.04</v>
      </c>
      <c r="G30" s="104">
        <f>ROUND('PART MES'!F$9*'CALCULO GARANTIA'!$Q31,2)</f>
        <v>1324243.25</v>
      </c>
      <c r="H30" s="104">
        <f>ROUND('PART MES'!F$10*'CALCULO GARANTIA'!$Q31,2)</f>
        <v>263419.15999999997</v>
      </c>
      <c r="I30" s="104">
        <f>ROUND(+'PART MES'!F$11*'COEF Art 14 F II'!L32,2)</f>
        <v>1439435.01</v>
      </c>
      <c r="J30" s="104">
        <f>+'ISR FEBRERO '!I31</f>
        <v>-339987</v>
      </c>
      <c r="K30" s="104">
        <f>+ISAI!D28</f>
        <v>543683.32414250658</v>
      </c>
      <c r="L30" s="104">
        <f>ROUND('PART MES'!I$4*'CALCULO GARANTIA'!$Q31,2)</f>
        <v>1416027.64</v>
      </c>
      <c r="M30" s="104">
        <f>ROUND('PART MES'!I$5*'CALCULO GARANTIA'!$Q31,2)</f>
        <v>382394.64</v>
      </c>
      <c r="N30" s="104">
        <f>ROUND('PART MES'!I$8*'CALCULO GARANTIA'!$Q31,2)</f>
        <v>4448.3999999999996</v>
      </c>
      <c r="O30" s="95">
        <f t="shared" si="0"/>
        <v>74101835.779880688</v>
      </c>
    </row>
    <row r="31" spans="1:15">
      <c r="A31" s="22" t="s">
        <v>26</v>
      </c>
      <c r="B31" s="104">
        <f>ROUND('PART MES'!F$4*'CALCULO GARANTIA'!$Q32,2)</f>
        <v>1439145.91</v>
      </c>
      <c r="C31" s="104">
        <f>ROUND('PART MES'!F$5*'CALCULO GARANTIA'!$Q32,2)</f>
        <v>205194.74</v>
      </c>
      <c r="D31" s="104">
        <f>+'Art.14 Frac.III'!P30</f>
        <v>839811.06807926728</v>
      </c>
      <c r="E31" s="104">
        <f>ROUND('PART MES'!F$7*'CALCULO GARANTIA'!$Q32,2)</f>
        <v>60194.78</v>
      </c>
      <c r="F31" s="104">
        <f>ROUND('PART MES'!F$8*'CALCULO GARANTIA'!$Q32,2)</f>
        <v>31246.9</v>
      </c>
      <c r="G31" s="104">
        <f>ROUND('PART MES'!F$9*'CALCULO GARANTIA'!$Q32,2)</f>
        <v>34098.720000000001</v>
      </c>
      <c r="H31" s="104">
        <f>ROUND('PART MES'!F$10*'CALCULO GARANTIA'!$Q32,2)</f>
        <v>6782.94</v>
      </c>
      <c r="I31" s="104">
        <f>ROUND(+'PART MES'!F$11*'COEF Art 14 F II'!L33,2)</f>
        <v>8925.3799999999992</v>
      </c>
      <c r="J31" s="104">
        <f>+'ISR FEBRERO '!I32</f>
        <v>89268</v>
      </c>
      <c r="K31" s="104">
        <f>+ISAI!D29</f>
        <v>7.1096914704174052</v>
      </c>
      <c r="L31" s="104">
        <f>ROUND('PART MES'!I$4*'CALCULO GARANTIA'!$Q32,2)</f>
        <v>36462.129999999997</v>
      </c>
      <c r="M31" s="104">
        <f>ROUND('PART MES'!I$5*'CALCULO GARANTIA'!$Q32,2)</f>
        <v>9846.5</v>
      </c>
      <c r="N31" s="104">
        <f>ROUND('PART MES'!I$8*'CALCULO GARANTIA'!$Q32,2)</f>
        <v>114.54</v>
      </c>
      <c r="O31" s="95">
        <f t="shared" si="0"/>
        <v>2761098.7177707371</v>
      </c>
    </row>
    <row r="32" spans="1:15">
      <c r="A32" s="22" t="s">
        <v>27</v>
      </c>
      <c r="B32" s="104">
        <f>ROUND('PART MES'!F$4*'CALCULO GARANTIA'!$Q33,2)</f>
        <v>2477267.15</v>
      </c>
      <c r="C32" s="104">
        <f>ROUND('PART MES'!F$5*'CALCULO GARANTIA'!$Q33,2)</f>
        <v>353211.02</v>
      </c>
      <c r="D32" s="104">
        <f>+'Art.14 Frac.III'!P31</f>
        <v>280432.70130953885</v>
      </c>
      <c r="E32" s="104">
        <f>ROUND('PART MES'!F$7*'CALCULO GARANTIA'!$Q33,2)</f>
        <v>103616</v>
      </c>
      <c r="F32" s="104">
        <f>ROUND('PART MES'!F$8*'CALCULO GARANTIA'!$Q33,2)</f>
        <v>53786.7</v>
      </c>
      <c r="G32" s="104">
        <f>ROUND('PART MES'!F$9*'CALCULO GARANTIA'!$Q33,2)</f>
        <v>58695.67</v>
      </c>
      <c r="H32" s="104">
        <f>ROUND('PART MES'!F$10*'CALCULO GARANTIA'!$Q33,2)</f>
        <v>11675.77</v>
      </c>
      <c r="I32" s="104">
        <f>ROUND(+'PART MES'!F$11*'COEF Art 14 F II'!L34,2)</f>
        <v>39700.28</v>
      </c>
      <c r="J32" s="104">
        <f>+'ISR FEBRERO '!I33</f>
        <v>0</v>
      </c>
      <c r="K32" s="104">
        <f>+ISAI!D30</f>
        <v>442.27698530896714</v>
      </c>
      <c r="L32" s="104">
        <f>ROUND('PART MES'!I$4*'CALCULO GARANTIA'!$Q33,2)</f>
        <v>62763.92</v>
      </c>
      <c r="M32" s="104">
        <f>ROUND('PART MES'!I$5*'CALCULO GARANTIA'!$Q33,2)</f>
        <v>16949.240000000002</v>
      </c>
      <c r="N32" s="104">
        <f>ROUND('PART MES'!I$8*'CALCULO GARANTIA'!$Q33,2)</f>
        <v>197.17</v>
      </c>
      <c r="O32" s="95">
        <f t="shared" si="0"/>
        <v>3458737.8982948479</v>
      </c>
    </row>
    <row r="33" spans="1:15">
      <c r="A33" s="22" t="s">
        <v>28</v>
      </c>
      <c r="B33" s="104">
        <f>ROUND('PART MES'!F$4*'CALCULO GARANTIA'!$Q34,2)</f>
        <v>1421762.74</v>
      </c>
      <c r="C33" s="104">
        <f>ROUND('PART MES'!F$5*'CALCULO GARANTIA'!$Q34,2)</f>
        <v>202716.23</v>
      </c>
      <c r="D33" s="104">
        <f>+'Art.14 Frac.III'!P32</f>
        <v>768169.62868610641</v>
      </c>
      <c r="E33" s="104">
        <f>ROUND('PART MES'!F$7*'CALCULO GARANTIA'!$Q34,2)</f>
        <v>59467.7</v>
      </c>
      <c r="F33" s="104">
        <f>ROUND('PART MES'!F$8*'CALCULO GARANTIA'!$Q34,2)</f>
        <v>30869.47</v>
      </c>
      <c r="G33" s="104">
        <f>ROUND('PART MES'!F$9*'CALCULO GARANTIA'!$Q34,2)</f>
        <v>33686.85</v>
      </c>
      <c r="H33" s="104">
        <f>ROUND('PART MES'!F$10*'CALCULO GARANTIA'!$Q34,2)</f>
        <v>6701.01</v>
      </c>
      <c r="I33" s="104">
        <f>ROUND(+'PART MES'!F$11*'COEF Art 14 F II'!L35,2)</f>
        <v>11118.03</v>
      </c>
      <c r="J33" s="104">
        <f>+'ISR FEBRERO '!I34</f>
        <v>104618</v>
      </c>
      <c r="K33" s="104">
        <f>+ISAI!D31</f>
        <v>229.01742904302861</v>
      </c>
      <c r="L33" s="104">
        <f>ROUND('PART MES'!I$4*'CALCULO GARANTIA'!$Q34,2)</f>
        <v>36021.71</v>
      </c>
      <c r="M33" s="104">
        <f>ROUND('PART MES'!I$5*'CALCULO GARANTIA'!$Q34,2)</f>
        <v>9727.57</v>
      </c>
      <c r="N33" s="104">
        <f>ROUND('PART MES'!I$8*'CALCULO GARANTIA'!$Q34,2)</f>
        <v>113.16</v>
      </c>
      <c r="O33" s="95">
        <f t="shared" si="0"/>
        <v>2685201.1161151496</v>
      </c>
    </row>
    <row r="34" spans="1:15">
      <c r="A34" s="22" t="s">
        <v>29</v>
      </c>
      <c r="B34" s="104">
        <f>ROUND('PART MES'!F$4*'CALCULO GARANTIA'!$Q35,2)</f>
        <v>1983202.05</v>
      </c>
      <c r="C34" s="104">
        <f>ROUND('PART MES'!F$5*'CALCULO GARANTIA'!$Q35,2)</f>
        <v>282766.76</v>
      </c>
      <c r="D34" s="104">
        <f>+'Art.14 Frac.III'!P33</f>
        <v>709193.53751776426</v>
      </c>
      <c r="E34" s="104">
        <f>ROUND('PART MES'!F$7*'CALCULO GARANTIA'!$Q35,2)</f>
        <v>82950.87</v>
      </c>
      <c r="F34" s="104">
        <f>ROUND('PART MES'!F$8*'CALCULO GARANTIA'!$Q35,2)</f>
        <v>43059.5</v>
      </c>
      <c r="G34" s="104">
        <f>ROUND('PART MES'!F$9*'CALCULO GARANTIA'!$Q35,2)</f>
        <v>46989.43</v>
      </c>
      <c r="H34" s="104">
        <f>ROUND('PART MES'!F$10*'CALCULO GARANTIA'!$Q35,2)</f>
        <v>9347.16</v>
      </c>
      <c r="I34" s="104">
        <f>ROUND(+'PART MES'!F$11*'COEF Art 14 F II'!L36,2)</f>
        <v>21704.080000000002</v>
      </c>
      <c r="J34" s="104">
        <f>+'ISR FEBRERO '!I35</f>
        <v>0</v>
      </c>
      <c r="K34" s="104">
        <f>+ISAI!D32</f>
        <v>452.43156804439178</v>
      </c>
      <c r="L34" s="104">
        <f>ROUND('PART MES'!I$4*'CALCULO GARANTIA'!$Q35,2)</f>
        <v>50246.31</v>
      </c>
      <c r="M34" s="104">
        <f>ROUND('PART MES'!I$5*'CALCULO GARANTIA'!$Q35,2)</f>
        <v>13568.89</v>
      </c>
      <c r="N34" s="104">
        <f>ROUND('PART MES'!I$8*'CALCULO GARANTIA'!$Q35,2)</f>
        <v>157.85</v>
      </c>
      <c r="O34" s="95">
        <f t="shared" si="0"/>
        <v>3243638.8690858092</v>
      </c>
    </row>
    <row r="35" spans="1:15">
      <c r="A35" s="22" t="s">
        <v>30</v>
      </c>
      <c r="B35" s="104">
        <f>ROUND('PART MES'!F$4*'CALCULO GARANTIA'!$Q36,2)</f>
        <v>1866662.46</v>
      </c>
      <c r="C35" s="104">
        <f>ROUND('PART MES'!F$5*'CALCULO GARANTIA'!$Q36,2)</f>
        <v>266150.44</v>
      </c>
      <c r="D35" s="104">
        <f>+'Art.14 Frac.III'!P34</f>
        <v>253310.007938644</v>
      </c>
      <c r="E35" s="104">
        <f>ROUND('PART MES'!F$7*'CALCULO GARANTIA'!$Q36,2)</f>
        <v>78076.399999999994</v>
      </c>
      <c r="F35" s="104">
        <f>ROUND('PART MES'!F$8*'CALCULO GARANTIA'!$Q36,2)</f>
        <v>40529.18</v>
      </c>
      <c r="G35" s="104">
        <f>ROUND('PART MES'!F$9*'CALCULO GARANTIA'!$Q36,2)</f>
        <v>44228.18</v>
      </c>
      <c r="H35" s="104">
        <f>ROUND('PART MES'!F$10*'CALCULO GARANTIA'!$Q36,2)</f>
        <v>8797.89</v>
      </c>
      <c r="I35" s="104">
        <f>ROUND(+'PART MES'!F$11*'COEF Art 14 F II'!L37,2)</f>
        <v>17016.39</v>
      </c>
      <c r="J35" s="104">
        <f>+'ISR FEBRERO '!I36</f>
        <v>46511</v>
      </c>
      <c r="K35" s="104">
        <f>+ISAI!D33</f>
        <v>12.496467707836992</v>
      </c>
      <c r="L35" s="104">
        <f>ROUND('PART MES'!I$4*'CALCULO GARANTIA'!$Q36,2)</f>
        <v>47293.67</v>
      </c>
      <c r="M35" s="104">
        <f>ROUND('PART MES'!I$5*'CALCULO GARANTIA'!$Q36,2)</f>
        <v>12771.53</v>
      </c>
      <c r="N35" s="104">
        <f>ROUND('PART MES'!I$8*'CALCULO GARANTIA'!$Q36,2)</f>
        <v>148.57</v>
      </c>
      <c r="O35" s="95">
        <f t="shared" si="0"/>
        <v>2681508.2144063516</v>
      </c>
    </row>
    <row r="36" spans="1:15">
      <c r="A36" s="22" t="s">
        <v>31</v>
      </c>
      <c r="B36" s="104">
        <f>ROUND('PART MES'!F$4*'CALCULO GARANTIA'!$Q37,2)</f>
        <v>17340203.300000001</v>
      </c>
      <c r="C36" s="104">
        <f>ROUND('PART MES'!F$5*'CALCULO GARANTIA'!$Q37,2)</f>
        <v>2472382.04</v>
      </c>
      <c r="D36" s="104">
        <f>+'Art.14 Frac.III'!P35</f>
        <v>0</v>
      </c>
      <c r="E36" s="104">
        <f>ROUND('PART MES'!F$7*'CALCULO GARANTIA'!$Q37,2)</f>
        <v>725284.11</v>
      </c>
      <c r="F36" s="104">
        <f>ROUND('PART MES'!F$8*'CALCULO GARANTIA'!$Q37,2)</f>
        <v>376492.42</v>
      </c>
      <c r="G36" s="104">
        <f>ROUND('PART MES'!F$9*'CALCULO GARANTIA'!$Q37,2)</f>
        <v>410853.92</v>
      </c>
      <c r="H36" s="104">
        <f>ROUND('PART MES'!F$10*'CALCULO GARANTIA'!$Q37,2)</f>
        <v>81727.28</v>
      </c>
      <c r="I36" s="104">
        <f>ROUND(+'PART MES'!F$11*'COEF Art 14 F II'!L38,2)</f>
        <v>855545.44</v>
      </c>
      <c r="J36" s="104">
        <f>+'ISR FEBRERO '!I37</f>
        <v>-26859</v>
      </c>
      <c r="K36" s="104">
        <f>+ISAI!D34</f>
        <v>151022.1658414744</v>
      </c>
      <c r="L36" s="104">
        <f>ROUND('PART MES'!I$4*'CALCULO GARANTIA'!$Q37,2)</f>
        <v>439330.54</v>
      </c>
      <c r="M36" s="104">
        <f>ROUND('PART MES'!I$5*'CALCULO GARANTIA'!$Q37,2)</f>
        <v>118640.09</v>
      </c>
      <c r="N36" s="104">
        <f>ROUND('PART MES'!I$8*'CALCULO GARANTIA'!$Q37,2)</f>
        <v>1380.14</v>
      </c>
      <c r="O36" s="95">
        <f t="shared" si="0"/>
        <v>22946002.44584148</v>
      </c>
    </row>
    <row r="37" spans="1:15">
      <c r="A37" s="22" t="s">
        <v>32</v>
      </c>
      <c r="B37" s="104">
        <f>ROUND('PART MES'!F$4*'CALCULO GARANTIA'!$Q38,2)</f>
        <v>3379212.23</v>
      </c>
      <c r="C37" s="104">
        <f>ROUND('PART MES'!F$5*'CALCULO GARANTIA'!$Q38,2)</f>
        <v>481811.17</v>
      </c>
      <c r="D37" s="104">
        <f>+'Art.14 Frac.III'!P36</f>
        <v>819805.22185089625</v>
      </c>
      <c r="E37" s="104">
        <f>ROUND('PART MES'!F$7*'CALCULO GARANTIA'!$Q38,2)</f>
        <v>141341.42000000001</v>
      </c>
      <c r="F37" s="104">
        <f>ROUND('PART MES'!F$8*'CALCULO GARANTIA'!$Q38,2)</f>
        <v>73369.83</v>
      </c>
      <c r="G37" s="104">
        <f>ROUND('PART MES'!F$9*'CALCULO GARANTIA'!$Q38,2)</f>
        <v>80066.11</v>
      </c>
      <c r="H37" s="104">
        <f>ROUND('PART MES'!F$10*'CALCULO GARANTIA'!$Q38,2)</f>
        <v>15926.79</v>
      </c>
      <c r="I37" s="104">
        <f>ROUND(+'PART MES'!F$11*'COEF Art 14 F II'!L39,2)</f>
        <v>27311.11</v>
      </c>
      <c r="J37" s="104">
        <f>+'ISR FEBRERO '!I38</f>
        <v>0</v>
      </c>
      <c r="K37" s="104">
        <f>+ISAI!D35</f>
        <v>1138.0247331930038</v>
      </c>
      <c r="L37" s="104">
        <f>ROUND('PART MES'!I$4*'CALCULO GARANTIA'!$Q38,2)</f>
        <v>85615.56</v>
      </c>
      <c r="M37" s="104">
        <f>ROUND('PART MES'!I$5*'CALCULO GARANTIA'!$Q38,2)</f>
        <v>23120.26</v>
      </c>
      <c r="N37" s="104">
        <f>ROUND('PART MES'!I$8*'CALCULO GARANTIA'!$Q38,2)</f>
        <v>268.95999999999998</v>
      </c>
      <c r="O37" s="95">
        <f t="shared" si="0"/>
        <v>5128986.6865840899</v>
      </c>
    </row>
    <row r="38" spans="1:15">
      <c r="A38" s="22" t="s">
        <v>33</v>
      </c>
      <c r="B38" s="104">
        <f>ROUND('PART MES'!F$4*'CALCULO GARANTIA'!$Q39,2)</f>
        <v>12389568.49</v>
      </c>
      <c r="C38" s="104">
        <f>ROUND('PART MES'!F$5*'CALCULO GARANTIA'!$Q39,2)</f>
        <v>1766516.01</v>
      </c>
      <c r="D38" s="104">
        <f>+'Art.14 Frac.III'!P37</f>
        <v>546270.99892303592</v>
      </c>
      <c r="E38" s="104">
        <f>ROUND('PART MES'!F$7*'CALCULO GARANTIA'!$Q39,2)</f>
        <v>518215.22</v>
      </c>
      <c r="F38" s="104">
        <f>ROUND('PART MES'!F$8*'CALCULO GARANTIA'!$Q39,2)</f>
        <v>269003.69</v>
      </c>
      <c r="G38" s="104">
        <f>ROUND('PART MES'!F$9*'CALCULO GARANTIA'!$Q39,2)</f>
        <v>293554.96000000002</v>
      </c>
      <c r="H38" s="104">
        <f>ROUND('PART MES'!F$10*'CALCULO GARANTIA'!$Q39,2)</f>
        <v>58394.11</v>
      </c>
      <c r="I38" s="104">
        <f>ROUND(+'PART MES'!F$11*'COEF Art 14 F II'!L40,2)</f>
        <v>212733.93</v>
      </c>
      <c r="J38" s="104">
        <f>+'ISR FEBRERO '!I39</f>
        <v>834680</v>
      </c>
      <c r="K38" s="104">
        <f>+ISAI!D36</f>
        <v>21133.553606301881</v>
      </c>
      <c r="L38" s="104">
        <f>ROUND('PART MES'!I$4*'CALCULO GARANTIA'!$Q39,2)</f>
        <v>313901.5</v>
      </c>
      <c r="M38" s="104">
        <f>ROUND('PART MES'!I$5*'CALCULO GARANTIA'!$Q39,2)</f>
        <v>84768.3</v>
      </c>
      <c r="N38" s="104">
        <f>ROUND('PART MES'!I$8*'CALCULO GARANTIA'!$Q39,2)</f>
        <v>986.11</v>
      </c>
      <c r="O38" s="95">
        <f t="shared" si="0"/>
        <v>17309726.872529339</v>
      </c>
    </row>
    <row r="39" spans="1:15">
      <c r="A39" s="22" t="s">
        <v>34</v>
      </c>
      <c r="B39" s="104">
        <f>ROUND('PART MES'!F$4*'CALCULO GARANTIA'!$Q40,2)</f>
        <v>2643515.79</v>
      </c>
      <c r="C39" s="104">
        <f>ROUND('PART MES'!F$5*'CALCULO GARANTIA'!$Q40,2)</f>
        <v>376914.9</v>
      </c>
      <c r="D39" s="104">
        <f>+'Art.14 Frac.III'!P38</f>
        <v>2713692.3874855828</v>
      </c>
      <c r="E39" s="104">
        <f>ROUND('PART MES'!F$7*'CALCULO GARANTIA'!$Q40,2)</f>
        <v>110569.64</v>
      </c>
      <c r="F39" s="104">
        <f>ROUND('PART MES'!F$8*'CALCULO GARANTIA'!$Q40,2)</f>
        <v>57396.31</v>
      </c>
      <c r="G39" s="104">
        <f>ROUND('PART MES'!F$9*'CALCULO GARANTIA'!$Q40,2)</f>
        <v>62634.720000000001</v>
      </c>
      <c r="H39" s="104">
        <f>ROUND('PART MES'!F$10*'CALCULO GARANTIA'!$Q40,2)</f>
        <v>12459.33</v>
      </c>
      <c r="I39" s="104">
        <f>ROUND(+'PART MES'!F$11*'COEF Art 14 F II'!L41,2)</f>
        <v>25993.66</v>
      </c>
      <c r="J39" s="104">
        <f>+'ISR FEBRERO '!I40</f>
        <v>0</v>
      </c>
      <c r="K39" s="104">
        <f>+ISAI!D37</f>
        <v>5537.9508395015946</v>
      </c>
      <c r="L39" s="104">
        <f>ROUND('PART MES'!I$4*'CALCULO GARANTIA'!$Q40,2)</f>
        <v>66975.990000000005</v>
      </c>
      <c r="M39" s="104">
        <f>ROUND('PART MES'!I$5*'CALCULO GARANTIA'!$Q40,2)</f>
        <v>18086.689999999999</v>
      </c>
      <c r="N39" s="104">
        <f>ROUND('PART MES'!I$8*'CALCULO GARANTIA'!$Q40,2)</f>
        <v>210.4</v>
      </c>
      <c r="O39" s="95">
        <f t="shared" si="0"/>
        <v>6093987.7683250848</v>
      </c>
    </row>
    <row r="40" spans="1:15">
      <c r="A40" s="22" t="s">
        <v>35</v>
      </c>
      <c r="B40" s="104">
        <f>ROUND('PART MES'!F$4*'CALCULO GARANTIA'!$Q41,2)</f>
        <v>2540956.15</v>
      </c>
      <c r="C40" s="104">
        <f>ROUND('PART MES'!F$5*'CALCULO GARANTIA'!$Q41,2)</f>
        <v>362291.85</v>
      </c>
      <c r="D40" s="104">
        <f>+'Art.14 Frac.III'!P39</f>
        <v>688235.27945864422</v>
      </c>
      <c r="E40" s="104">
        <f>ROUND('PART MES'!F$7*'CALCULO GARANTIA'!$Q41,2)</f>
        <v>106279.9</v>
      </c>
      <c r="F40" s="104">
        <f>ROUND('PART MES'!F$8*'CALCULO GARANTIA'!$Q41,2)</f>
        <v>55169.52</v>
      </c>
      <c r="G40" s="104">
        <f>ROUND('PART MES'!F$9*'CALCULO GARANTIA'!$Q41,2)</f>
        <v>60204.7</v>
      </c>
      <c r="H40" s="104">
        <f>ROUND('PART MES'!F$10*'CALCULO GARANTIA'!$Q41,2)</f>
        <v>11975.95</v>
      </c>
      <c r="I40" s="104">
        <f>ROUND(+'PART MES'!F$11*'COEF Art 14 F II'!L42,2)</f>
        <v>17661.71</v>
      </c>
      <c r="J40" s="104">
        <f>+'ISR FEBRERO '!I41</f>
        <v>266636</v>
      </c>
      <c r="K40" s="104">
        <f>+ISAI!D38</f>
        <v>454.35727537709744</v>
      </c>
      <c r="L40" s="104">
        <f>ROUND('PART MES'!I$4*'CALCULO GARANTIA'!$Q41,2)</f>
        <v>64377.54</v>
      </c>
      <c r="M40" s="104">
        <f>ROUND('PART MES'!I$5*'CALCULO GARANTIA'!$Q41,2)</f>
        <v>17384.990000000002</v>
      </c>
      <c r="N40" s="104">
        <f>ROUND('PART MES'!I$8*'CALCULO GARANTIA'!$Q41,2)</f>
        <v>202.24</v>
      </c>
      <c r="O40" s="95">
        <f t="shared" si="0"/>
        <v>4191830.1867340221</v>
      </c>
    </row>
    <row r="41" spans="1:15">
      <c r="A41" s="22" t="s">
        <v>36</v>
      </c>
      <c r="B41" s="104">
        <f>ROUND('PART MES'!F$4*'CALCULO GARANTIA'!$Q42,2)</f>
        <v>2667973.12</v>
      </c>
      <c r="C41" s="104">
        <f>ROUND('PART MES'!F$5*'CALCULO GARANTIA'!$Q42,2)</f>
        <v>380402.05</v>
      </c>
      <c r="D41" s="104">
        <f>+'Art.14 Frac.III'!P40</f>
        <v>126490.69159214312</v>
      </c>
      <c r="E41" s="104">
        <f>ROUND('PART MES'!F$7*'CALCULO GARANTIA'!$Q42,2)</f>
        <v>111592.61</v>
      </c>
      <c r="F41" s="104">
        <f>ROUND('PART MES'!F$8*'CALCULO GARANTIA'!$Q42,2)</f>
        <v>57927.33</v>
      </c>
      <c r="G41" s="104">
        <f>ROUND('PART MES'!F$9*'CALCULO GARANTIA'!$Q42,2)</f>
        <v>63214.21</v>
      </c>
      <c r="H41" s="104">
        <f>ROUND('PART MES'!F$10*'CALCULO GARANTIA'!$Q42,2)</f>
        <v>12574.6</v>
      </c>
      <c r="I41" s="104">
        <f>ROUND(+'PART MES'!F$11*'COEF Art 14 F II'!L43,2)</f>
        <v>28244.37</v>
      </c>
      <c r="J41" s="104">
        <f>+'ISR FEBRERO '!I42</f>
        <v>183813</v>
      </c>
      <c r="K41" s="104">
        <f>+ISAI!D39</f>
        <v>5.6024368786889154</v>
      </c>
      <c r="L41" s="104">
        <f>ROUND('PART MES'!I$4*'CALCULO GARANTIA'!$Q42,2)</f>
        <v>67595.64</v>
      </c>
      <c r="M41" s="104">
        <f>ROUND('PART MES'!I$5*'CALCULO GARANTIA'!$Q42,2)</f>
        <v>18254.03</v>
      </c>
      <c r="N41" s="104">
        <f>ROUND('PART MES'!I$8*'CALCULO GARANTIA'!$Q42,2)</f>
        <v>212.35</v>
      </c>
      <c r="O41" s="95">
        <f t="shared" si="0"/>
        <v>3718299.6040290217</v>
      </c>
    </row>
    <row r="42" spans="1:15">
      <c r="A42" s="22" t="s">
        <v>37</v>
      </c>
      <c r="B42" s="104">
        <f>ROUND('PART MES'!F$4*'CALCULO GARANTIA'!$Q43,2)</f>
        <v>3757955.79</v>
      </c>
      <c r="C42" s="104">
        <f>ROUND('PART MES'!F$5*'CALCULO GARANTIA'!$Q43,2)</f>
        <v>535812.77</v>
      </c>
      <c r="D42" s="104">
        <f>+'Art.14 Frac.III'!P41</f>
        <v>970841.46617973037</v>
      </c>
      <c r="E42" s="104">
        <f>ROUND('PART MES'!F$7*'CALCULO GARANTIA'!$Q43,2)</f>
        <v>157183.03</v>
      </c>
      <c r="F42" s="104">
        <f>ROUND('PART MES'!F$8*'CALCULO GARANTIA'!$Q43,2)</f>
        <v>81593.149999999994</v>
      </c>
      <c r="G42" s="104">
        <f>ROUND('PART MES'!F$9*'CALCULO GARANTIA'!$Q43,2)</f>
        <v>89039.95</v>
      </c>
      <c r="H42" s="104">
        <f>ROUND('PART MES'!F$10*'CALCULO GARANTIA'!$Q43,2)</f>
        <v>17711.87</v>
      </c>
      <c r="I42" s="104">
        <f>ROUND(+'PART MES'!F$11*'COEF Art 14 F II'!L44,2)</f>
        <v>29744.79</v>
      </c>
      <c r="J42" s="104">
        <f>+'ISR FEBRERO '!I43</f>
        <v>0</v>
      </c>
      <c r="K42" s="104">
        <f>+ISAI!D40</f>
        <v>2407.9201422741676</v>
      </c>
      <c r="L42" s="104">
        <f>ROUND('PART MES'!I$4*'CALCULO GARANTIA'!$Q43,2)</f>
        <v>95211.38</v>
      </c>
      <c r="M42" s="104">
        <f>ROUND('PART MES'!I$5*'CALCULO GARANTIA'!$Q43,2)</f>
        <v>25711.59</v>
      </c>
      <c r="N42" s="104">
        <f>ROUND('PART MES'!I$8*'CALCULO GARANTIA'!$Q43,2)</f>
        <v>299.10000000000002</v>
      </c>
      <c r="O42" s="95">
        <f t="shared" si="0"/>
        <v>5763512.8063220056</v>
      </c>
    </row>
    <row r="43" spans="1:15">
      <c r="A43" s="22" t="s">
        <v>38</v>
      </c>
      <c r="B43" s="104">
        <f>ROUND('PART MES'!F$4*'CALCULO GARANTIA'!$Q44,2)</f>
        <v>8816511.3100000005</v>
      </c>
      <c r="C43" s="104">
        <f>ROUND('PART MES'!F$5*'CALCULO GARANTIA'!$Q44,2)</f>
        <v>1257066.25</v>
      </c>
      <c r="D43" s="104">
        <f>+'Art.14 Frac.III'!P42</f>
        <v>418043.20024527155</v>
      </c>
      <c r="E43" s="104">
        <f>ROUND('PART MES'!F$7*'CALCULO GARANTIA'!$Q44,2)</f>
        <v>368765.9</v>
      </c>
      <c r="F43" s="104">
        <f>ROUND('PART MES'!F$8*'CALCULO GARANTIA'!$Q44,2)</f>
        <v>191425.07</v>
      </c>
      <c r="G43" s="104">
        <f>ROUND('PART MES'!F$9*'CALCULO GARANTIA'!$Q44,2)</f>
        <v>208895.95</v>
      </c>
      <c r="H43" s="104">
        <f>ROUND('PART MES'!F$10*'CALCULO GARANTIA'!$Q44,2)</f>
        <v>41553.69</v>
      </c>
      <c r="I43" s="104">
        <f>ROUND(+'PART MES'!F$11*'COEF Art 14 F II'!L45,2)</f>
        <v>160783.82999999999</v>
      </c>
      <c r="J43" s="104">
        <f>+'ISR FEBRERO '!I44</f>
        <v>771677</v>
      </c>
      <c r="K43" s="104">
        <f>+ISAI!D41</f>
        <v>48893.887820245152</v>
      </c>
      <c r="L43" s="104">
        <f>ROUND('PART MES'!I$4*'CALCULO GARANTIA'!$Q44,2)</f>
        <v>223374.7</v>
      </c>
      <c r="M43" s="104">
        <f>ROUND('PART MES'!I$5*'CALCULO GARANTIA'!$Q44,2)</f>
        <v>60321.77</v>
      </c>
      <c r="N43" s="104">
        <f>ROUND('PART MES'!I$8*'CALCULO GARANTIA'!$Q44,2)</f>
        <v>701.72</v>
      </c>
      <c r="O43" s="95">
        <f t="shared" si="0"/>
        <v>12568014.278065518</v>
      </c>
    </row>
    <row r="44" spans="1:15">
      <c r="A44" s="22" t="s">
        <v>39</v>
      </c>
      <c r="B44" s="104">
        <f>ROUND('PART MES'!F$4*'CALCULO GARANTIA'!$Q45,2)</f>
        <v>182459558.84999999</v>
      </c>
      <c r="C44" s="104">
        <f>ROUND('PART MES'!F$5*'CALCULO GARANTIA'!$Q45,2)</f>
        <v>26015250.760000002</v>
      </c>
      <c r="D44" s="104">
        <f>+'Art.14 Frac.III'!P43</f>
        <v>0</v>
      </c>
      <c r="E44" s="104">
        <f>ROUND('PART MES'!F$7*'CALCULO GARANTIA'!$Q45,2)</f>
        <v>7631687.8899999997</v>
      </c>
      <c r="F44" s="104">
        <f>ROUND('PART MES'!F$8*'CALCULO GARANTIA'!$Q45,2)</f>
        <v>3961582.22</v>
      </c>
      <c r="G44" s="104">
        <f>ROUND('PART MES'!F$9*'CALCULO GARANTIA'!$Q45,2)</f>
        <v>4323145.6399999997</v>
      </c>
      <c r="H44" s="104">
        <f>ROUND('PART MES'!F$10*'CALCULO GARANTIA'!$Q45,2)</f>
        <v>859962.38</v>
      </c>
      <c r="I44" s="104">
        <f>ROUND(+'PART MES'!F$11*'COEF Art 14 F II'!L46,2)</f>
        <v>2938240.01</v>
      </c>
      <c r="J44" s="104">
        <f>+'ISR FEBRERO '!I45</f>
        <v>16604186</v>
      </c>
      <c r="K44" s="104">
        <f>+ISAI!D42</f>
        <v>1856028.7915910922</v>
      </c>
      <c r="L44" s="104">
        <f>ROUND('PART MES'!I$4*'CALCULO GARANTIA'!$Q45,2)</f>
        <v>4622786.46</v>
      </c>
      <c r="M44" s="104">
        <f>ROUND('PART MES'!I$5*'CALCULO GARANTIA'!$Q45,2)</f>
        <v>1248371.6499999999</v>
      </c>
      <c r="N44" s="104">
        <f>ROUND('PART MES'!I$8*'CALCULO GARANTIA'!$Q45,2)</f>
        <v>14522.33</v>
      </c>
      <c r="O44" s="95">
        <f t="shared" si="0"/>
        <v>252535322.98159105</v>
      </c>
    </row>
    <row r="45" spans="1:15">
      <c r="A45" s="22" t="s">
        <v>40</v>
      </c>
      <c r="B45" s="104">
        <f>ROUND('PART MES'!F$4*'CALCULO GARANTIA'!$Q46,2)</f>
        <v>942331.05</v>
      </c>
      <c r="C45" s="104">
        <f>ROUND('PART MES'!F$5*'CALCULO GARANTIA'!$Q46,2)</f>
        <v>134358.42000000001</v>
      </c>
      <c r="D45" s="104">
        <f>+'Art.14 Frac.III'!P44</f>
        <v>468972.80150046363</v>
      </c>
      <c r="E45" s="104">
        <f>ROUND('PART MES'!F$7*'CALCULO GARANTIA'!$Q46,2)</f>
        <v>39414.629999999997</v>
      </c>
      <c r="F45" s="104">
        <f>ROUND('PART MES'!F$8*'CALCULO GARANTIA'!$Q46,2)</f>
        <v>20460</v>
      </c>
      <c r="G45" s="104">
        <f>ROUND('PART MES'!F$9*'CALCULO GARANTIA'!$Q46,2)</f>
        <v>22327.33</v>
      </c>
      <c r="H45" s="104">
        <f>ROUND('PART MES'!F$10*'CALCULO GARANTIA'!$Q46,2)</f>
        <v>4441.3599999999997</v>
      </c>
      <c r="I45" s="104">
        <f>ROUND(+'PART MES'!F$11*'COEF Art 14 F II'!L47,2)</f>
        <v>5833.31</v>
      </c>
      <c r="J45" s="104">
        <f>+'ISR FEBRERO '!I46</f>
        <v>260720</v>
      </c>
      <c r="K45" s="104">
        <f>+ISAI!D43</f>
        <v>173.83854476580146</v>
      </c>
      <c r="L45" s="104">
        <f>ROUND('PART MES'!I$4*'CALCULO GARANTIA'!$Q46,2)</f>
        <v>23874.85</v>
      </c>
      <c r="M45" s="104">
        <f>ROUND('PART MES'!I$5*'CALCULO GARANTIA'!$Q46,2)</f>
        <v>6447.34</v>
      </c>
      <c r="N45" s="104">
        <f>ROUND('PART MES'!I$8*'CALCULO GARANTIA'!$Q46,2)</f>
        <v>75</v>
      </c>
      <c r="O45" s="95">
        <f t="shared" si="0"/>
        <v>1929429.9300452296</v>
      </c>
    </row>
    <row r="46" spans="1:15">
      <c r="A46" s="22" t="s">
        <v>41</v>
      </c>
      <c r="B46" s="104">
        <f>ROUND('PART MES'!F$4*'CALCULO GARANTIA'!$Q47,2)</f>
        <v>3967429.76</v>
      </c>
      <c r="C46" s="104">
        <f>ROUND('PART MES'!F$5*'CALCULO GARANTIA'!$Q47,2)</f>
        <v>565679.76</v>
      </c>
      <c r="D46" s="104">
        <f>+'Art.14 Frac.III'!P45</f>
        <v>321299.5633129935</v>
      </c>
      <c r="E46" s="104">
        <f>ROUND('PART MES'!F$7*'CALCULO GARANTIA'!$Q47,2)</f>
        <v>165944.64000000001</v>
      </c>
      <c r="F46" s="104">
        <f>ROUND('PART MES'!F$8*'CALCULO GARANTIA'!$Q47,2)</f>
        <v>86141.28</v>
      </c>
      <c r="G46" s="104">
        <f>ROUND('PART MES'!F$9*'CALCULO GARANTIA'!$Q47,2)</f>
        <v>94003.17</v>
      </c>
      <c r="H46" s="104">
        <f>ROUND('PART MES'!F$10*'CALCULO GARANTIA'!$Q47,2)</f>
        <v>18699.16</v>
      </c>
      <c r="I46" s="104">
        <f>ROUND(+'PART MES'!F$11*'COEF Art 14 F II'!L48,2)</f>
        <v>250118.26</v>
      </c>
      <c r="J46" s="104">
        <f>+'ISR FEBRERO '!I47</f>
        <v>1346115</v>
      </c>
      <c r="K46" s="104">
        <f>+ISAI!D44</f>
        <v>86808.11422897951</v>
      </c>
      <c r="L46" s="104">
        <f>ROUND('PART MES'!I$4*'CALCULO GARANTIA'!$Q47,2)</f>
        <v>100518.61</v>
      </c>
      <c r="M46" s="104">
        <f>ROUND('PART MES'!I$5*'CALCULO GARANTIA'!$Q47,2)</f>
        <v>27144.79</v>
      </c>
      <c r="N46" s="104">
        <f>ROUND('PART MES'!I$8*'CALCULO GARANTIA'!$Q47,2)</f>
        <v>315.77999999999997</v>
      </c>
      <c r="O46" s="95">
        <f t="shared" si="0"/>
        <v>7030217.887541973</v>
      </c>
    </row>
    <row r="47" spans="1:15">
      <c r="A47" s="22" t="s">
        <v>42</v>
      </c>
      <c r="B47" s="104">
        <f>ROUND('PART MES'!F$4*'CALCULO GARANTIA'!$Q48,2)</f>
        <v>1998655.51</v>
      </c>
      <c r="C47" s="104">
        <f>ROUND('PART MES'!F$5*'CALCULO GARANTIA'!$Q48,2)</f>
        <v>284970.13</v>
      </c>
      <c r="D47" s="104">
        <f>+'Art.14 Frac.III'!P46</f>
        <v>1179372.7788085816</v>
      </c>
      <c r="E47" s="104">
        <f>ROUND('PART MES'!F$7*'CALCULO GARANTIA'!$Q48,2)</f>
        <v>83597.240000000005</v>
      </c>
      <c r="F47" s="104">
        <f>ROUND('PART MES'!F$8*'CALCULO GARANTIA'!$Q48,2)</f>
        <v>43395.03</v>
      </c>
      <c r="G47" s="104">
        <f>ROUND('PART MES'!F$9*'CALCULO GARANTIA'!$Q48,2)</f>
        <v>47355.58</v>
      </c>
      <c r="H47" s="104">
        <f>ROUND('PART MES'!F$10*'CALCULO GARANTIA'!$Q48,2)</f>
        <v>9420</v>
      </c>
      <c r="I47" s="104">
        <f>ROUND(+'PART MES'!F$11*'COEF Art 14 F II'!L49,2)</f>
        <v>16687.650000000001</v>
      </c>
      <c r="J47" s="104">
        <f>+'ISR FEBRERO '!I48</f>
        <v>0</v>
      </c>
      <c r="K47" s="104">
        <f>+ISAI!D45</f>
        <v>2463.4864573385894</v>
      </c>
      <c r="L47" s="104">
        <f>ROUND('PART MES'!I$4*'CALCULO GARANTIA'!$Q48,2)</f>
        <v>50637.84</v>
      </c>
      <c r="M47" s="104">
        <f>ROUND('PART MES'!I$5*'CALCULO GARANTIA'!$Q48,2)</f>
        <v>13674.62</v>
      </c>
      <c r="N47" s="104">
        <f>ROUND('PART MES'!I$8*'CALCULO GARANTIA'!$Q48,2)</f>
        <v>159.08000000000001</v>
      </c>
      <c r="O47" s="95">
        <f t="shared" si="0"/>
        <v>3730388.9452659204</v>
      </c>
    </row>
    <row r="48" spans="1:15">
      <c r="A48" s="22" t="s">
        <v>43</v>
      </c>
      <c r="B48" s="104">
        <f>ROUND('PART MES'!F$4*'CALCULO GARANTIA'!$Q49,2)</f>
        <v>2239642.08</v>
      </c>
      <c r="C48" s="104">
        <f>ROUND('PART MES'!F$5*'CALCULO GARANTIA'!$Q49,2)</f>
        <v>319330.21999999997</v>
      </c>
      <c r="D48" s="104">
        <f>+'Art.14 Frac.III'!P47</f>
        <v>896361.83865533583</v>
      </c>
      <c r="E48" s="104">
        <f>ROUND('PART MES'!F$7*'CALCULO GARANTIA'!$Q49,2)</f>
        <v>93676.92</v>
      </c>
      <c r="F48" s="104">
        <f>ROUND('PART MES'!F$8*'CALCULO GARANTIA'!$Q49,2)</f>
        <v>48627.360000000001</v>
      </c>
      <c r="G48" s="104">
        <f>ROUND('PART MES'!F$9*'CALCULO GARANTIA'!$Q49,2)</f>
        <v>53065.45</v>
      </c>
      <c r="H48" s="104">
        <f>ROUND('PART MES'!F$10*'CALCULO GARANTIA'!$Q49,2)</f>
        <v>10555.81</v>
      </c>
      <c r="I48" s="104">
        <f>ROUND(+'PART MES'!F$11*'COEF Art 14 F II'!L50,2)</f>
        <v>17724.48</v>
      </c>
      <c r="J48" s="104">
        <f>+'ISR FEBRERO '!I49</f>
        <v>0</v>
      </c>
      <c r="K48" s="104">
        <f>+ISAI!D46</f>
        <v>3984.510459634751</v>
      </c>
      <c r="L48" s="104">
        <f>ROUND('PART MES'!I$4*'CALCULO GARANTIA'!$Q49,2)</f>
        <v>56743.46</v>
      </c>
      <c r="M48" s="104">
        <f>ROUND('PART MES'!I$5*'CALCULO GARANTIA'!$Q49,2)</f>
        <v>15323.43</v>
      </c>
      <c r="N48" s="104">
        <f>ROUND('PART MES'!I$8*'CALCULO GARANTIA'!$Q49,2)</f>
        <v>178.26</v>
      </c>
      <c r="O48" s="95">
        <f t="shared" si="0"/>
        <v>3755213.8191149705</v>
      </c>
    </row>
    <row r="49" spans="1:16">
      <c r="A49" s="22" t="s">
        <v>44</v>
      </c>
      <c r="B49" s="104">
        <f>ROUND('PART MES'!F$4*'CALCULO GARANTIA'!$Q50,2)</f>
        <v>6443801.4500000002</v>
      </c>
      <c r="C49" s="104">
        <f>ROUND('PART MES'!F$5*'CALCULO GARANTIA'!$Q50,2)</f>
        <v>918763.1</v>
      </c>
      <c r="D49" s="104">
        <f>+'Art.14 Frac.III'!P48</f>
        <v>1454041.5682553223</v>
      </c>
      <c r="E49" s="104">
        <f>ROUND('PART MES'!F$7*'CALCULO GARANTIA'!$Q50,2)</f>
        <v>269523.19</v>
      </c>
      <c r="F49" s="104">
        <f>ROUND('PART MES'!F$8*'CALCULO GARANTIA'!$Q50,2)</f>
        <v>139908.53</v>
      </c>
      <c r="G49" s="104">
        <f>ROUND('PART MES'!F$9*'CALCULO GARANTIA'!$Q50,2)</f>
        <v>152677.63</v>
      </c>
      <c r="H49" s="104">
        <f>ROUND('PART MES'!F$10*'CALCULO GARANTIA'!$Q50,2)</f>
        <v>30370.71</v>
      </c>
      <c r="I49" s="104">
        <f>ROUND(+'PART MES'!F$11*'COEF Art 14 F II'!L51,2)</f>
        <v>86157.45</v>
      </c>
      <c r="J49" s="104">
        <f>+'ISR FEBRERO '!I50</f>
        <v>7811166</v>
      </c>
      <c r="K49" s="104">
        <f>+ISAI!D47</f>
        <v>8999.30733123547</v>
      </c>
      <c r="L49" s="104">
        <f>ROUND('PART MES'!I$4*'CALCULO GARANTIA'!$Q50,2)</f>
        <v>163259.84</v>
      </c>
      <c r="M49" s="104">
        <f>ROUND('PART MES'!I$5*'CALCULO GARANTIA'!$Q50,2)</f>
        <v>44087.9</v>
      </c>
      <c r="N49" s="104">
        <f>ROUND('PART MES'!I$8*'CALCULO GARANTIA'!$Q50,2)</f>
        <v>512.88</v>
      </c>
      <c r="O49" s="95">
        <f t="shared" si="0"/>
        <v>17523269.555586554</v>
      </c>
    </row>
    <row r="50" spans="1:16">
      <c r="A50" s="22" t="s">
        <v>45</v>
      </c>
      <c r="B50" s="104">
        <f>ROUND('PART MES'!F$4*'CALCULO GARANTIA'!$Q51,2)</f>
        <v>5545228.9800000004</v>
      </c>
      <c r="C50" s="104">
        <f>ROUND('PART MES'!F$5*'CALCULO GARANTIA'!$Q51,2)</f>
        <v>790643.82</v>
      </c>
      <c r="D50" s="104">
        <f>+'Art.14 Frac.III'!P49</f>
        <v>358891.61871609412</v>
      </c>
      <c r="E50" s="104">
        <f>ROUND('PART MES'!F$7*'CALCULO GARANTIA'!$Q51,2)</f>
        <v>231938.83</v>
      </c>
      <c r="F50" s="104">
        <f>ROUND('PART MES'!F$8*'CALCULO GARANTIA'!$Q51,2)</f>
        <v>120398.63</v>
      </c>
      <c r="G50" s="104">
        <f>ROUND('PART MES'!F$9*'CALCULO GARANTIA'!$Q51,2)</f>
        <v>131387.1</v>
      </c>
      <c r="H50" s="104">
        <f>ROUND('PART MES'!F$10*'CALCULO GARANTIA'!$Q51,2)</f>
        <v>26135.59</v>
      </c>
      <c r="I50" s="104">
        <f>ROUND(+'PART MES'!F$11*'COEF Art 14 F II'!L52,2)</f>
        <v>159676.93</v>
      </c>
      <c r="J50" s="104">
        <f>+'ISR FEBRERO '!I51</f>
        <v>499105</v>
      </c>
      <c r="K50" s="104">
        <f>+ISAI!D48</f>
        <v>49455.938222910503</v>
      </c>
      <c r="L50" s="104">
        <f>ROUND('PART MES'!I$4*'CALCULO GARANTIA'!$Q51,2)</f>
        <v>140493.65</v>
      </c>
      <c r="M50" s="104">
        <f>ROUND('PART MES'!I$5*'CALCULO GARANTIA'!$Q51,2)</f>
        <v>37939.949999999997</v>
      </c>
      <c r="N50" s="104">
        <f>ROUND('PART MES'!I$8*'CALCULO GARANTIA'!$Q51,2)</f>
        <v>441.36</v>
      </c>
      <c r="O50" s="95">
        <f t="shared" si="0"/>
        <v>8091737.3969390048</v>
      </c>
    </row>
    <row r="51" spans="1:16">
      <c r="A51" s="22" t="s">
        <v>46</v>
      </c>
      <c r="B51" s="104">
        <f>ROUND('PART MES'!F$4*'CALCULO GARANTIA'!$Q52,2)</f>
        <v>50176282.850000001</v>
      </c>
      <c r="C51" s="104">
        <f>ROUND('PART MES'!F$5*'CALCULO GARANTIA'!$Q52,2)</f>
        <v>7154180.2999999998</v>
      </c>
      <c r="D51" s="104">
        <f>+'Art.14 Frac.III'!P50</f>
        <v>1711864.5386719629</v>
      </c>
      <c r="E51" s="104">
        <f>ROUND('PART MES'!F$7*'CALCULO GARANTIA'!$Q52,2)</f>
        <v>2098710.16</v>
      </c>
      <c r="F51" s="104">
        <f>ROUND('PART MES'!F$8*'CALCULO GARANTIA'!$Q52,2)</f>
        <v>1089433.03</v>
      </c>
      <c r="G51" s="104">
        <f>ROUND('PART MES'!F$9*'CALCULO GARANTIA'!$Q52,2)</f>
        <v>1188862.78</v>
      </c>
      <c r="H51" s="104">
        <f>ROUND('PART MES'!F$10*'CALCULO GARANTIA'!$Q52,2)</f>
        <v>236489.2</v>
      </c>
      <c r="I51" s="104">
        <f>ROUND(+'PART MES'!F$11*'COEF Art 14 F II'!L53,2)</f>
        <v>993319.18</v>
      </c>
      <c r="J51" s="104">
        <f>+'ISR FEBRERO '!I52</f>
        <v>1862089</v>
      </c>
      <c r="K51" s="104">
        <f>+ISAI!D49</f>
        <v>307630.48075615743</v>
      </c>
      <c r="L51" s="104">
        <f>ROUND('PART MES'!I$4*'CALCULO GARANTIA'!$Q52,2)</f>
        <v>1271263.8500000001</v>
      </c>
      <c r="M51" s="104">
        <f>ROUND('PART MES'!I$5*'CALCULO GARANTIA'!$Q52,2)</f>
        <v>343301.55</v>
      </c>
      <c r="N51" s="104">
        <f>ROUND('PART MES'!I$8*'CALCULO GARANTIA'!$Q52,2)</f>
        <v>3993.63</v>
      </c>
      <c r="O51" s="95">
        <f t="shared" si="0"/>
        <v>68437420.549428105</v>
      </c>
    </row>
    <row r="52" spans="1:16">
      <c r="A52" s="22" t="s">
        <v>47</v>
      </c>
      <c r="B52" s="104">
        <f>ROUND('PART MES'!F$4*'CALCULO GARANTIA'!$Q53,2)</f>
        <v>96953366</v>
      </c>
      <c r="C52" s="104">
        <f>ROUND('PART MES'!F$5*'CALCULO GARANTIA'!$Q53,2)</f>
        <v>13823699.59</v>
      </c>
      <c r="D52" s="104">
        <f>+'Art.14 Frac.III'!P51</f>
        <v>3528042.5325919222</v>
      </c>
      <c r="E52" s="104">
        <f>ROUND('PART MES'!F$7*'CALCULO GARANTIA'!$Q53,2)</f>
        <v>4055242.89</v>
      </c>
      <c r="F52" s="104">
        <f>ROUND('PART MES'!F$8*'CALCULO GARANTIA'!$Q53,2)</f>
        <v>2105062.2599999998</v>
      </c>
      <c r="G52" s="104">
        <f>ROUND('PART MES'!F$9*'CALCULO GARANTIA'!$Q53,2)</f>
        <v>2297185.88</v>
      </c>
      <c r="H52" s="104">
        <f>ROUND('PART MES'!F$10*'CALCULO GARANTIA'!$Q53,2)</f>
        <v>456957.41</v>
      </c>
      <c r="I52" s="104">
        <f>ROUND(+'PART MES'!F$11*'COEF Art 14 F II'!L54,2)</f>
        <v>806746.06</v>
      </c>
      <c r="J52" s="104">
        <f>+'ISR FEBRERO '!I53</f>
        <v>450814</v>
      </c>
      <c r="K52" s="104">
        <f>+ISAI!D50</f>
        <v>1318267.2678762905</v>
      </c>
      <c r="L52" s="104">
        <f>ROUND('PART MES'!I$4*'CALCULO GARANTIA'!$Q53,2)</f>
        <v>2456405.7400000002</v>
      </c>
      <c r="M52" s="104">
        <f>ROUND('PART MES'!I$5*'CALCULO GARANTIA'!$Q53,2)</f>
        <v>663346.07999999996</v>
      </c>
      <c r="N52" s="104">
        <f>ROUND('PART MES'!I$8*'CALCULO GARANTIA'!$Q53,2)</f>
        <v>7716.71</v>
      </c>
      <c r="O52" s="95">
        <f t="shared" si="0"/>
        <v>128922852.42046821</v>
      </c>
    </row>
    <row r="53" spans="1:16">
      <c r="A53" s="22" t="s">
        <v>48</v>
      </c>
      <c r="B53" s="104">
        <f>ROUND('PART MES'!F$4*'CALCULO GARANTIA'!$Q54,2)</f>
        <v>26125521.48</v>
      </c>
      <c r="C53" s="104">
        <f>ROUND('PART MES'!F$5*'CALCULO GARANTIA'!$Q54,2)</f>
        <v>3725000.75</v>
      </c>
      <c r="D53" s="104">
        <f>+'Art.14 Frac.III'!P52</f>
        <v>1068924.8626493379</v>
      </c>
      <c r="E53" s="104">
        <f>ROUND('PART MES'!F$7*'CALCULO GARANTIA'!$Q54,2)</f>
        <v>1092745.3</v>
      </c>
      <c r="F53" s="104">
        <f>ROUND('PART MES'!F$8*'CALCULO GARANTIA'!$Q54,2)</f>
        <v>567240.23</v>
      </c>
      <c r="G53" s="104">
        <f>ROUND('PART MES'!F$9*'CALCULO GARANTIA'!$Q54,2)</f>
        <v>619010.78</v>
      </c>
      <c r="H53" s="104">
        <f>ROUND('PART MES'!F$10*'CALCULO GARANTIA'!$Q54,2)</f>
        <v>123133.95</v>
      </c>
      <c r="I53" s="104">
        <f>ROUND(+'PART MES'!F$11*'COEF Art 14 F II'!L55,2)</f>
        <v>666619.04</v>
      </c>
      <c r="J53" s="104">
        <f>+'ISR FEBRERO '!I54</f>
        <v>-203643</v>
      </c>
      <c r="K53" s="104">
        <f>+ISAI!D51</f>
        <v>456074.80883434095</v>
      </c>
      <c r="L53" s="104">
        <f>ROUND('PART MES'!I$4*'CALCULO GARANTIA'!$Q54,2)</f>
        <v>661914.93000000005</v>
      </c>
      <c r="M53" s="104">
        <f>ROUND('PART MES'!I$5*'CALCULO GARANTIA'!$Q54,2)</f>
        <v>178748.43</v>
      </c>
      <c r="N53" s="104">
        <f>ROUND('PART MES'!I$8*'CALCULO GARANTIA'!$Q54,2)</f>
        <v>2079.38</v>
      </c>
      <c r="O53" s="95">
        <f t="shared" si="0"/>
        <v>35083370.941483684</v>
      </c>
    </row>
    <row r="54" spans="1:16">
      <c r="A54" s="22" t="s">
        <v>49</v>
      </c>
      <c r="B54" s="104">
        <f>ROUND('PART MES'!F$4*'CALCULO GARANTIA'!$Q55,2)</f>
        <v>8327427.5599999996</v>
      </c>
      <c r="C54" s="104">
        <f>ROUND('PART MES'!F$5*'CALCULO GARANTIA'!$Q55,2)</f>
        <v>1187332.24</v>
      </c>
      <c r="D54" s="104">
        <f>+'Art.14 Frac.III'!P53</f>
        <v>1186458.0016749639</v>
      </c>
      <c r="E54" s="104">
        <f>ROUND('PART MES'!F$7*'CALCULO GARANTIA'!$Q55,2)</f>
        <v>348309.12</v>
      </c>
      <c r="F54" s="104">
        <f>ROUND('PART MES'!F$8*'CALCULO GARANTIA'!$Q55,2)</f>
        <v>180806.03</v>
      </c>
      <c r="G54" s="104">
        <f>ROUND('PART MES'!F$9*'CALCULO GARANTIA'!$Q55,2)</f>
        <v>197307.73</v>
      </c>
      <c r="H54" s="104">
        <f>ROUND('PART MES'!F$10*'CALCULO GARANTIA'!$Q55,2)</f>
        <v>39248.559999999998</v>
      </c>
      <c r="I54" s="104">
        <f>ROUND(+'PART MES'!F$11*'COEF Art 14 F II'!L56,2)</f>
        <v>140760.75</v>
      </c>
      <c r="J54" s="104">
        <f>+'ISR FEBRERO '!I55</f>
        <v>551802</v>
      </c>
      <c r="K54" s="104">
        <f>+ISAI!D52</f>
        <v>229729.62489623664</v>
      </c>
      <c r="L54" s="104">
        <f>ROUND('PART MES'!I$4*'CALCULO GARANTIA'!$Q55,2)</f>
        <v>210983.3</v>
      </c>
      <c r="M54" s="104">
        <f>ROUND('PART MES'!I$5*'CALCULO GARANTIA'!$Q55,2)</f>
        <v>56975.5</v>
      </c>
      <c r="N54" s="104">
        <f>ROUND('PART MES'!I$8*'CALCULO GARANTIA'!$Q55,2)</f>
        <v>662.8</v>
      </c>
      <c r="O54" s="95">
        <f t="shared" si="0"/>
        <v>12657803.216571199</v>
      </c>
    </row>
    <row r="55" spans="1:16">
      <c r="A55" s="22" t="s">
        <v>50</v>
      </c>
      <c r="B55" s="104">
        <f>ROUND('PART MES'!F$4*'CALCULO GARANTIA'!$Q56,2)</f>
        <v>1673196.38</v>
      </c>
      <c r="C55" s="104">
        <f>ROUND('PART MES'!F$5*'CALCULO GARANTIA'!$Q56,2)</f>
        <v>238565.87</v>
      </c>
      <c r="D55" s="104">
        <f>+'Art.14 Frac.III'!P54</f>
        <v>522884.94474782655</v>
      </c>
      <c r="E55" s="104">
        <f>ROUND('PART MES'!F$7*'CALCULO GARANTIA'!$Q56,2)</f>
        <v>69984.34</v>
      </c>
      <c r="F55" s="104">
        <f>ROUND('PART MES'!F$8*'CALCULO GARANTIA'!$Q56,2)</f>
        <v>36328.629999999997</v>
      </c>
      <c r="G55" s="104">
        <f>ROUND('PART MES'!F$9*'CALCULO GARANTIA'!$Q56,2)</f>
        <v>39644.25</v>
      </c>
      <c r="H55" s="104">
        <f>ROUND('PART MES'!F$10*'CALCULO GARANTIA'!$Q56,2)</f>
        <v>7886.05</v>
      </c>
      <c r="I55" s="104">
        <f>ROUND(+'PART MES'!F$11*'COEF Art 14 F II'!L57,2)</f>
        <v>10079.51</v>
      </c>
      <c r="J55" s="104">
        <f>+'ISR FEBRERO '!I56</f>
        <v>0</v>
      </c>
      <c r="K55" s="104">
        <f>+ISAI!D53</f>
        <v>1315.2478939812404</v>
      </c>
      <c r="L55" s="104">
        <f>ROUND('PART MES'!I$4*'CALCULO GARANTIA'!$Q56,2)</f>
        <v>42392.02</v>
      </c>
      <c r="M55" s="104">
        <f>ROUND('PART MES'!I$5*'CALCULO GARANTIA'!$Q56,2)</f>
        <v>11447.86</v>
      </c>
      <c r="N55" s="104">
        <f>ROUND('PART MES'!I$8*'CALCULO GARANTIA'!$Q56,2)</f>
        <v>133.16999999999999</v>
      </c>
      <c r="O55" s="95">
        <f t="shared" si="0"/>
        <v>2653858.2726418069</v>
      </c>
    </row>
    <row r="56" spans="1:16" ht="13.5" thickBot="1">
      <c r="A56" s="22" t="s">
        <v>51</v>
      </c>
      <c r="B56" s="104">
        <f>ROUND('PART MES'!F$4*'CALCULO GARANTIA'!$Q57,2)</f>
        <v>2305181.19</v>
      </c>
      <c r="C56" s="104">
        <f>ROUND('PART MES'!F$5*'CALCULO GARANTIA'!$Q57,2)</f>
        <v>328674.84000000003</v>
      </c>
      <c r="D56" s="104">
        <f>+'Art.14 Frac.III'!P55</f>
        <v>860422.61136895092</v>
      </c>
      <c r="E56" s="104">
        <f>ROUND('PART MES'!F$7*'CALCULO GARANTIA'!$Q57,2)</f>
        <v>96418.21</v>
      </c>
      <c r="F56" s="104">
        <f>ROUND('PART MES'!F$8*'CALCULO GARANTIA'!$Q57,2)</f>
        <v>50050.35</v>
      </c>
      <c r="G56" s="104">
        <f>ROUND('PART MES'!F$9*'CALCULO GARANTIA'!$Q57,2)</f>
        <v>54618.32</v>
      </c>
      <c r="H56" s="104">
        <f>ROUND('PART MES'!F$10*'CALCULO GARANTIA'!$Q57,2)</f>
        <v>10864.7</v>
      </c>
      <c r="I56" s="104">
        <f>ROUND(+'PART MES'!F$11*'COEF Art 14 F II'!L58,2)</f>
        <v>11680.64</v>
      </c>
      <c r="J56" s="104">
        <f>+'ISR FEBRERO '!I57</f>
        <v>0</v>
      </c>
      <c r="K56" s="104">
        <f>+ISAI!D54</f>
        <v>1079.6587875203325</v>
      </c>
      <c r="L56" s="104">
        <f>ROUND('PART MES'!I$4*'CALCULO GARANTIA'!$Q57,2)</f>
        <v>58403.96</v>
      </c>
      <c r="M56" s="104">
        <f>ROUND('PART MES'!I$5*'CALCULO GARANTIA'!$Q57,2)</f>
        <v>15771.84</v>
      </c>
      <c r="N56" s="104">
        <f>ROUND('PART MES'!I$8*'CALCULO GARANTIA'!$Q57,2)</f>
        <v>183.47</v>
      </c>
      <c r="O56" s="95">
        <f t="shared" si="0"/>
        <v>3793349.7901564711</v>
      </c>
    </row>
    <row r="57" spans="1:16" ht="14.25" thickTop="1" thickBot="1">
      <c r="A57" s="23" t="s">
        <v>52</v>
      </c>
      <c r="B57" s="98">
        <f>SUM(B6:B56)</f>
        <v>693604693.7700001</v>
      </c>
      <c r="C57" s="98">
        <f>SUM(C6:C56)</f>
        <v>98894791.549999997</v>
      </c>
      <c r="D57" s="107">
        <f>SUM(D6:D56)</f>
        <v>40196007.408201687</v>
      </c>
      <c r="E57" s="98">
        <f>SUM(E6:E56)</f>
        <v>29011220.77</v>
      </c>
      <c r="F57" s="98">
        <f>SUM(F6:F56)</f>
        <v>15059622.189999998</v>
      </c>
      <c r="G57" s="98">
        <f t="shared" ref="G57:O57" si="1">SUM(G6:G56)</f>
        <v>16434075.219999997</v>
      </c>
      <c r="H57" s="98">
        <f t="shared" si="1"/>
        <v>3269074.7800000007</v>
      </c>
      <c r="I57" s="98">
        <f t="shared" si="1"/>
        <v>13535142.790000001</v>
      </c>
      <c r="J57" s="98">
        <f t="shared" si="1"/>
        <v>43863486</v>
      </c>
      <c r="K57" s="98">
        <f t="shared" si="1"/>
        <v>7053386</v>
      </c>
      <c r="L57" s="98">
        <f t="shared" si="1"/>
        <v>17573134.600000001</v>
      </c>
      <c r="M57" s="98">
        <f t="shared" si="1"/>
        <v>4745580</v>
      </c>
      <c r="N57" s="98">
        <f t="shared" si="1"/>
        <v>55205.38</v>
      </c>
      <c r="O57" s="96">
        <f t="shared" si="1"/>
        <v>983295420.45820177</v>
      </c>
      <c r="P57" s="19" t="s">
        <v>196</v>
      </c>
    </row>
    <row r="58" spans="1:16" ht="13.5" thickTop="1">
      <c r="A58" s="24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 t="s">
        <v>196</v>
      </c>
    </row>
    <row r="59" spans="1:16" ht="16.5" customHeight="1">
      <c r="A59" s="18" t="s">
        <v>132</v>
      </c>
      <c r="B59" s="87"/>
      <c r="C59" s="87"/>
      <c r="D59" s="87"/>
      <c r="E59" s="87"/>
    </row>
    <row r="60" spans="1:16">
      <c r="A60" s="20"/>
    </row>
    <row r="61" spans="1:16">
      <c r="A61" s="20"/>
    </row>
    <row r="62" spans="1:16" ht="16.5" customHeight="1"/>
  </sheetData>
  <mergeCells count="5">
    <mergeCell ref="A1:O1"/>
    <mergeCell ref="A2:O2"/>
    <mergeCell ref="A3:O3"/>
    <mergeCell ref="A4:J4"/>
    <mergeCell ref="L4:N4"/>
  </mergeCells>
  <printOptions horizontalCentered="1"/>
  <pageMargins left="0.39370078740157483" right="0.39370078740157483" top="0.15748031496062992" bottom="0.15748031496062992" header="0.15748031496062992" footer="0.15748031496062992"/>
  <pageSetup scale="75" orientation="landscape" r:id="rId1"/>
  <headerFooter alignWithMargins="0">
    <oddFooter>&amp;R&amp;D
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95"/>
  <sheetViews>
    <sheetView workbookViewId="0">
      <selection activeCell="A56" sqref="A56"/>
    </sheetView>
  </sheetViews>
  <sheetFormatPr baseColWidth="10" defaultRowHeight="12.75"/>
  <cols>
    <col min="1" max="1" width="24.5703125" customWidth="1"/>
    <col min="2" max="2" width="28.7109375" customWidth="1"/>
    <col min="3" max="3" width="18.5703125" customWidth="1"/>
    <col min="4" max="4" width="17.28515625" customWidth="1"/>
    <col min="5" max="5" width="18.28515625" customWidth="1"/>
  </cols>
  <sheetData>
    <row r="1" spans="1:49" ht="15.75">
      <c r="A1" s="385" t="s">
        <v>267</v>
      </c>
      <c r="B1" s="385" t="s">
        <v>268</v>
      </c>
      <c r="C1" s="385" t="s">
        <v>324</v>
      </c>
      <c r="D1" s="385"/>
      <c r="E1" s="385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  <c r="R1" s="282"/>
      <c r="S1" s="282"/>
      <c r="T1" s="282"/>
      <c r="U1" s="282"/>
      <c r="V1" s="282"/>
      <c r="W1" s="282"/>
      <c r="X1" s="282"/>
      <c r="Y1" s="282"/>
      <c r="Z1" s="282"/>
      <c r="AA1" s="282"/>
      <c r="AB1" s="282"/>
      <c r="AC1" s="282"/>
      <c r="AD1" s="282"/>
      <c r="AE1" s="282"/>
      <c r="AF1" s="282"/>
      <c r="AG1" s="282"/>
      <c r="AH1" s="282"/>
      <c r="AI1" s="282"/>
      <c r="AJ1" s="282"/>
      <c r="AK1" s="282"/>
      <c r="AL1" s="282"/>
      <c r="AM1" s="282"/>
      <c r="AN1" s="282"/>
      <c r="AO1" s="282"/>
      <c r="AP1" s="282"/>
      <c r="AQ1" s="282"/>
      <c r="AR1" s="282"/>
      <c r="AS1" s="282"/>
      <c r="AT1" s="282"/>
      <c r="AU1" s="282"/>
      <c r="AV1" s="282"/>
      <c r="AW1" s="282"/>
    </row>
    <row r="2" spans="1:49" ht="15.75">
      <c r="A2" s="385"/>
      <c r="B2" s="385"/>
      <c r="C2" s="263" t="s">
        <v>269</v>
      </c>
      <c r="D2" s="263" t="s">
        <v>270</v>
      </c>
      <c r="E2" s="263" t="s">
        <v>271</v>
      </c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  <c r="R2" s="282"/>
      <c r="S2" s="282"/>
      <c r="T2" s="282"/>
      <c r="U2" s="282"/>
      <c r="V2" s="282"/>
      <c r="W2" s="282"/>
      <c r="X2" s="282"/>
      <c r="Y2" s="282"/>
      <c r="Z2" s="282"/>
      <c r="AA2" s="282"/>
      <c r="AB2" s="282"/>
      <c r="AC2" s="282"/>
      <c r="AD2" s="282"/>
      <c r="AE2" s="282"/>
      <c r="AF2" s="282"/>
      <c r="AG2" s="282"/>
      <c r="AH2" s="282"/>
      <c r="AI2" s="282"/>
      <c r="AJ2" s="282"/>
      <c r="AK2" s="282"/>
      <c r="AL2" s="282"/>
      <c r="AM2" s="282"/>
      <c r="AN2" s="282"/>
      <c r="AO2" s="282"/>
      <c r="AP2" s="282"/>
      <c r="AQ2" s="282"/>
      <c r="AR2" s="282"/>
      <c r="AS2" s="282"/>
      <c r="AT2" s="282"/>
      <c r="AU2" s="282"/>
      <c r="AV2" s="282"/>
      <c r="AW2" s="282"/>
    </row>
    <row r="3" spans="1:49" ht="15.75">
      <c r="A3" s="264"/>
      <c r="B3" s="265"/>
      <c r="C3" s="265"/>
      <c r="D3" s="265"/>
      <c r="E3" s="266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  <c r="W3" s="282"/>
      <c r="X3" s="282"/>
      <c r="Y3" s="282"/>
      <c r="Z3" s="282"/>
      <c r="AA3" s="282"/>
      <c r="AB3" s="282"/>
      <c r="AC3" s="282"/>
      <c r="AD3" s="282"/>
      <c r="AE3" s="282"/>
      <c r="AF3" s="282"/>
      <c r="AG3" s="282"/>
      <c r="AH3" s="282"/>
      <c r="AI3" s="282"/>
      <c r="AJ3" s="282"/>
      <c r="AK3" s="282"/>
      <c r="AL3" s="282"/>
      <c r="AM3" s="282"/>
      <c r="AN3" s="282"/>
      <c r="AO3" s="282"/>
      <c r="AP3" s="282"/>
      <c r="AQ3" s="282"/>
      <c r="AR3" s="282"/>
      <c r="AS3" s="282"/>
      <c r="AT3" s="282"/>
      <c r="AU3" s="282"/>
      <c r="AV3" s="282"/>
      <c r="AW3" s="282"/>
    </row>
    <row r="4" spans="1:49" ht="15.75">
      <c r="A4" s="267" t="s">
        <v>272</v>
      </c>
      <c r="B4" s="268" t="s">
        <v>269</v>
      </c>
      <c r="C4" s="269">
        <f>SUM(C5:C55)</f>
        <v>5784442</v>
      </c>
      <c r="D4" s="269">
        <f>SUM(D5:D55)</f>
        <v>2890950</v>
      </c>
      <c r="E4" s="269">
        <f>SUM(E5:E55)</f>
        <v>2893492</v>
      </c>
      <c r="F4" s="282"/>
      <c r="G4" s="282"/>
      <c r="H4" s="282"/>
      <c r="I4" s="282"/>
      <c r="J4" s="282"/>
      <c r="K4" s="282"/>
      <c r="L4" s="282"/>
      <c r="M4" s="282"/>
      <c r="N4" s="282"/>
      <c r="O4" s="282"/>
      <c r="P4" s="282"/>
      <c r="Q4" s="282"/>
      <c r="R4" s="282"/>
      <c r="S4" s="282"/>
      <c r="T4" s="282"/>
      <c r="U4" s="282"/>
      <c r="V4" s="282"/>
      <c r="W4" s="282"/>
      <c r="X4" s="282"/>
      <c r="Y4" s="282"/>
      <c r="Z4" s="282"/>
      <c r="AA4" s="282"/>
      <c r="AB4" s="282"/>
      <c r="AC4" s="282"/>
      <c r="AD4" s="282"/>
      <c r="AE4" s="282"/>
      <c r="AF4" s="282"/>
      <c r="AG4" s="282"/>
      <c r="AH4" s="282"/>
      <c r="AI4" s="282"/>
      <c r="AJ4" s="282"/>
      <c r="AK4" s="282"/>
      <c r="AL4" s="282"/>
      <c r="AM4" s="282"/>
      <c r="AN4" s="282"/>
      <c r="AO4" s="282"/>
      <c r="AP4" s="282"/>
      <c r="AQ4" s="282"/>
      <c r="AR4" s="282"/>
      <c r="AS4" s="282"/>
      <c r="AT4" s="282"/>
      <c r="AU4" s="282"/>
      <c r="AV4" s="282"/>
      <c r="AW4" s="282"/>
    </row>
    <row r="5" spans="1:49" ht="15.75">
      <c r="A5" s="270" t="s">
        <v>272</v>
      </c>
      <c r="B5" s="271" t="s">
        <v>273</v>
      </c>
      <c r="C5" s="272">
        <v>2974</v>
      </c>
      <c r="D5" s="272">
        <v>1442</v>
      </c>
      <c r="E5" s="273">
        <v>1532</v>
      </c>
      <c r="F5" s="282"/>
      <c r="G5" s="282"/>
      <c r="H5" s="282"/>
      <c r="I5" s="282"/>
      <c r="J5" s="282"/>
      <c r="K5" s="282"/>
      <c r="L5" s="282"/>
      <c r="M5" s="282"/>
      <c r="N5" s="282"/>
      <c r="O5" s="282"/>
      <c r="P5" s="282"/>
      <c r="Q5" s="282"/>
      <c r="R5" s="282"/>
      <c r="S5" s="282"/>
      <c r="T5" s="282"/>
      <c r="U5" s="282"/>
      <c r="V5" s="282"/>
      <c r="W5" s="282"/>
      <c r="X5" s="282"/>
      <c r="Y5" s="282"/>
      <c r="Z5" s="282"/>
      <c r="AA5" s="282"/>
      <c r="AB5" s="282"/>
      <c r="AC5" s="282"/>
      <c r="AD5" s="282"/>
      <c r="AE5" s="282"/>
      <c r="AF5" s="282"/>
      <c r="AG5" s="282"/>
      <c r="AH5" s="282"/>
      <c r="AI5" s="282"/>
      <c r="AJ5" s="282"/>
      <c r="AK5" s="282"/>
      <c r="AL5" s="282"/>
      <c r="AM5" s="282"/>
      <c r="AN5" s="282"/>
      <c r="AO5" s="282"/>
      <c r="AP5" s="282"/>
      <c r="AQ5" s="282"/>
      <c r="AR5" s="282"/>
      <c r="AS5" s="282"/>
      <c r="AT5" s="282"/>
      <c r="AU5" s="282"/>
      <c r="AV5" s="282"/>
      <c r="AW5" s="282"/>
    </row>
    <row r="6" spans="1:49" ht="15.75">
      <c r="A6" s="274" t="s">
        <v>272</v>
      </c>
      <c r="B6" s="275" t="s">
        <v>274</v>
      </c>
      <c r="C6" s="276">
        <v>3382</v>
      </c>
      <c r="D6" s="276">
        <v>1690</v>
      </c>
      <c r="E6" s="277">
        <v>1692</v>
      </c>
      <c r="F6" s="282"/>
      <c r="G6" s="282"/>
      <c r="H6" s="282"/>
      <c r="I6" s="282"/>
      <c r="J6" s="282"/>
      <c r="K6" s="282"/>
      <c r="L6" s="282"/>
      <c r="M6" s="282"/>
      <c r="N6" s="282"/>
      <c r="O6" s="282"/>
      <c r="P6" s="282"/>
      <c r="Q6" s="282"/>
      <c r="R6" s="282"/>
      <c r="S6" s="282"/>
      <c r="T6" s="282"/>
      <c r="U6" s="282"/>
      <c r="V6" s="282"/>
      <c r="W6" s="282"/>
      <c r="X6" s="282"/>
      <c r="Y6" s="282"/>
      <c r="Z6" s="282"/>
      <c r="AA6" s="282"/>
      <c r="AB6" s="282"/>
      <c r="AC6" s="282"/>
      <c r="AD6" s="282"/>
      <c r="AE6" s="282"/>
      <c r="AF6" s="282"/>
      <c r="AG6" s="282"/>
      <c r="AH6" s="282"/>
      <c r="AI6" s="282"/>
      <c r="AJ6" s="282"/>
      <c r="AK6" s="282"/>
      <c r="AL6" s="282"/>
      <c r="AM6" s="282"/>
      <c r="AN6" s="282"/>
      <c r="AO6" s="282"/>
      <c r="AP6" s="282"/>
      <c r="AQ6" s="282"/>
      <c r="AR6" s="282"/>
      <c r="AS6" s="282"/>
      <c r="AT6" s="282"/>
      <c r="AU6" s="282"/>
      <c r="AV6" s="282"/>
      <c r="AW6" s="282"/>
    </row>
    <row r="7" spans="1:49" ht="15.75">
      <c r="A7" s="270" t="s">
        <v>272</v>
      </c>
      <c r="B7" s="271" t="s">
        <v>275</v>
      </c>
      <c r="C7" s="272">
        <v>35289</v>
      </c>
      <c r="D7" s="272">
        <v>17829</v>
      </c>
      <c r="E7" s="273">
        <v>17460</v>
      </c>
      <c r="F7" s="282"/>
      <c r="G7" s="282"/>
      <c r="H7" s="282"/>
      <c r="I7" s="282"/>
      <c r="J7" s="282"/>
      <c r="K7" s="282"/>
      <c r="L7" s="282"/>
      <c r="M7" s="282"/>
      <c r="N7" s="282"/>
      <c r="O7" s="282"/>
      <c r="P7" s="282"/>
      <c r="Q7" s="282"/>
      <c r="R7" s="282"/>
      <c r="S7" s="282"/>
      <c r="T7" s="282"/>
      <c r="U7" s="282"/>
      <c r="V7" s="282"/>
      <c r="W7" s="282"/>
      <c r="X7" s="282"/>
      <c r="Y7" s="282"/>
      <c r="Z7" s="282"/>
      <c r="AA7" s="282"/>
      <c r="AB7" s="282"/>
      <c r="AC7" s="282"/>
      <c r="AD7" s="282"/>
      <c r="AE7" s="282"/>
      <c r="AF7" s="282"/>
      <c r="AG7" s="282"/>
      <c r="AH7" s="282"/>
      <c r="AI7" s="282"/>
      <c r="AJ7" s="282"/>
      <c r="AK7" s="282"/>
      <c r="AL7" s="282"/>
      <c r="AM7" s="282"/>
      <c r="AN7" s="282"/>
      <c r="AO7" s="282"/>
      <c r="AP7" s="282"/>
      <c r="AQ7" s="282"/>
      <c r="AR7" s="282"/>
      <c r="AS7" s="282"/>
      <c r="AT7" s="282"/>
      <c r="AU7" s="282"/>
      <c r="AV7" s="282"/>
      <c r="AW7" s="282"/>
    </row>
    <row r="8" spans="1:49" ht="15.75">
      <c r="A8" s="274" t="s">
        <v>272</v>
      </c>
      <c r="B8" s="275" t="s">
        <v>276</v>
      </c>
      <c r="C8" s="276">
        <v>18030</v>
      </c>
      <c r="D8" s="276">
        <v>8852</v>
      </c>
      <c r="E8" s="277">
        <v>9178</v>
      </c>
      <c r="F8" s="282"/>
      <c r="G8" s="282"/>
      <c r="H8" s="282"/>
      <c r="I8" s="282"/>
      <c r="J8" s="282"/>
      <c r="K8" s="282"/>
      <c r="L8" s="282"/>
      <c r="M8" s="282"/>
      <c r="N8" s="282"/>
      <c r="O8" s="282"/>
      <c r="P8" s="282"/>
      <c r="Q8" s="282"/>
      <c r="R8" s="282"/>
      <c r="S8" s="282"/>
      <c r="T8" s="282"/>
      <c r="U8" s="282"/>
      <c r="V8" s="282"/>
      <c r="W8" s="282"/>
      <c r="X8" s="282"/>
      <c r="Y8" s="282"/>
      <c r="Z8" s="282"/>
      <c r="AA8" s="282"/>
      <c r="AB8" s="282"/>
      <c r="AC8" s="282"/>
      <c r="AD8" s="282"/>
      <c r="AE8" s="282"/>
      <c r="AF8" s="282"/>
      <c r="AG8" s="282"/>
      <c r="AH8" s="282"/>
      <c r="AI8" s="282"/>
      <c r="AJ8" s="282"/>
      <c r="AK8" s="282"/>
      <c r="AL8" s="282"/>
      <c r="AM8" s="282"/>
      <c r="AN8" s="282"/>
      <c r="AO8" s="282"/>
      <c r="AP8" s="282"/>
      <c r="AQ8" s="282"/>
      <c r="AR8" s="282"/>
      <c r="AS8" s="282"/>
      <c r="AT8" s="282"/>
      <c r="AU8" s="282"/>
      <c r="AV8" s="282"/>
      <c r="AW8" s="282"/>
    </row>
    <row r="9" spans="1:49" ht="15.75">
      <c r="A9" s="270" t="s">
        <v>272</v>
      </c>
      <c r="B9" s="271" t="s">
        <v>277</v>
      </c>
      <c r="C9" s="272">
        <v>656464</v>
      </c>
      <c r="D9" s="272">
        <v>331513</v>
      </c>
      <c r="E9" s="273">
        <v>324951</v>
      </c>
      <c r="F9" s="282"/>
      <c r="G9" s="282"/>
      <c r="H9" s="282"/>
      <c r="I9" s="282"/>
      <c r="J9" s="282"/>
      <c r="K9" s="282"/>
      <c r="L9" s="282"/>
      <c r="M9" s="282"/>
      <c r="N9" s="282"/>
      <c r="O9" s="282"/>
      <c r="P9" s="282"/>
      <c r="Q9" s="282"/>
      <c r="R9" s="282"/>
      <c r="S9" s="282"/>
      <c r="T9" s="282"/>
      <c r="U9" s="282"/>
      <c r="V9" s="282"/>
      <c r="W9" s="282"/>
      <c r="X9" s="282"/>
      <c r="Y9" s="282"/>
      <c r="Z9" s="282"/>
      <c r="AA9" s="282"/>
      <c r="AB9" s="282"/>
      <c r="AC9" s="282"/>
      <c r="AD9" s="282"/>
      <c r="AE9" s="282"/>
      <c r="AF9" s="282"/>
      <c r="AG9" s="282"/>
      <c r="AH9" s="282"/>
      <c r="AI9" s="282"/>
      <c r="AJ9" s="282"/>
      <c r="AK9" s="282"/>
      <c r="AL9" s="282"/>
      <c r="AM9" s="282"/>
      <c r="AN9" s="282"/>
      <c r="AO9" s="282"/>
      <c r="AP9" s="282"/>
      <c r="AQ9" s="282"/>
      <c r="AR9" s="282"/>
      <c r="AS9" s="282"/>
      <c r="AT9" s="282"/>
      <c r="AU9" s="282"/>
      <c r="AV9" s="282"/>
      <c r="AW9" s="282"/>
    </row>
    <row r="10" spans="1:49" ht="15.75">
      <c r="A10" s="274" t="s">
        <v>272</v>
      </c>
      <c r="B10" s="275" t="s">
        <v>278</v>
      </c>
      <c r="C10" s="276">
        <v>14992</v>
      </c>
      <c r="D10" s="276">
        <v>7667</v>
      </c>
      <c r="E10" s="277">
        <v>7325</v>
      </c>
      <c r="F10" s="282"/>
      <c r="G10" s="282"/>
      <c r="H10" s="282"/>
      <c r="I10" s="282"/>
      <c r="J10" s="282"/>
      <c r="K10" s="282"/>
      <c r="L10" s="282"/>
      <c r="M10" s="282"/>
      <c r="N10" s="282"/>
      <c r="O10" s="282"/>
      <c r="P10" s="282"/>
      <c r="Q10" s="282"/>
      <c r="R10" s="282"/>
      <c r="S10" s="282"/>
      <c r="T10" s="282"/>
      <c r="U10" s="282"/>
      <c r="V10" s="282"/>
      <c r="W10" s="282"/>
      <c r="X10" s="282"/>
      <c r="Y10" s="282"/>
      <c r="Z10" s="282"/>
      <c r="AA10" s="282"/>
      <c r="AB10" s="282"/>
      <c r="AC10" s="282"/>
      <c r="AD10" s="282"/>
      <c r="AE10" s="282"/>
      <c r="AF10" s="282"/>
      <c r="AG10" s="282"/>
      <c r="AH10" s="282"/>
      <c r="AI10" s="282"/>
      <c r="AJ10" s="282"/>
      <c r="AK10" s="282"/>
      <c r="AL10" s="282"/>
      <c r="AM10" s="282"/>
      <c r="AN10" s="282"/>
      <c r="AO10" s="282"/>
      <c r="AP10" s="282"/>
      <c r="AQ10" s="282"/>
      <c r="AR10" s="282"/>
      <c r="AS10" s="282"/>
      <c r="AT10" s="282"/>
      <c r="AU10" s="282"/>
      <c r="AV10" s="282"/>
      <c r="AW10" s="282"/>
    </row>
    <row r="11" spans="1:49" ht="15.75">
      <c r="A11" s="270" t="s">
        <v>272</v>
      </c>
      <c r="B11" s="271" t="s">
        <v>279</v>
      </c>
      <c r="C11" s="272">
        <v>3661</v>
      </c>
      <c r="D11" s="272">
        <v>1824</v>
      </c>
      <c r="E11" s="273">
        <v>1837</v>
      </c>
      <c r="F11" s="282"/>
      <c r="G11" s="282"/>
      <c r="H11" s="282"/>
      <c r="I11" s="282"/>
      <c r="J11" s="282"/>
      <c r="K11" s="282"/>
      <c r="L11" s="282"/>
      <c r="M11" s="282"/>
      <c r="N11" s="282"/>
      <c r="O11" s="282"/>
      <c r="P11" s="282"/>
      <c r="Q11" s="282"/>
      <c r="R11" s="282"/>
      <c r="S11" s="282"/>
      <c r="T11" s="282"/>
      <c r="U11" s="282"/>
      <c r="V11" s="282"/>
      <c r="W11" s="282"/>
      <c r="X11" s="282"/>
      <c r="Y11" s="282"/>
      <c r="Z11" s="282"/>
      <c r="AA11" s="282"/>
      <c r="AB11" s="282"/>
      <c r="AC11" s="282"/>
      <c r="AD11" s="282"/>
      <c r="AE11" s="282"/>
      <c r="AF11" s="282"/>
      <c r="AG11" s="282"/>
      <c r="AH11" s="282"/>
      <c r="AI11" s="282"/>
      <c r="AJ11" s="282"/>
      <c r="AK11" s="282"/>
      <c r="AL11" s="282"/>
      <c r="AM11" s="282"/>
      <c r="AN11" s="282"/>
      <c r="AO11" s="282"/>
      <c r="AP11" s="282"/>
      <c r="AQ11" s="282"/>
      <c r="AR11" s="282"/>
      <c r="AS11" s="282"/>
      <c r="AT11" s="282"/>
      <c r="AU11" s="282"/>
      <c r="AV11" s="282"/>
      <c r="AW11" s="282"/>
    </row>
    <row r="12" spans="1:49" ht="15.75">
      <c r="A12" s="274" t="s">
        <v>272</v>
      </c>
      <c r="B12" s="275" t="s">
        <v>280</v>
      </c>
      <c r="C12" s="276">
        <v>122337</v>
      </c>
      <c r="D12" s="276">
        <v>62377</v>
      </c>
      <c r="E12" s="277">
        <v>59960</v>
      </c>
      <c r="F12" s="282"/>
      <c r="G12" s="282"/>
      <c r="H12" s="282"/>
      <c r="I12" s="282"/>
      <c r="J12" s="282"/>
      <c r="K12" s="282"/>
      <c r="L12" s="282"/>
      <c r="M12" s="282"/>
      <c r="N12" s="282"/>
      <c r="O12" s="282"/>
      <c r="P12" s="282"/>
      <c r="Q12" s="282"/>
      <c r="R12" s="282"/>
      <c r="S12" s="282"/>
      <c r="T12" s="282"/>
      <c r="U12" s="282"/>
      <c r="V12" s="282"/>
      <c r="W12" s="282"/>
      <c r="X12" s="282"/>
      <c r="Y12" s="282"/>
      <c r="Z12" s="282"/>
      <c r="AA12" s="282"/>
      <c r="AB12" s="282"/>
      <c r="AC12" s="282"/>
      <c r="AD12" s="282"/>
      <c r="AE12" s="282"/>
      <c r="AF12" s="282"/>
      <c r="AG12" s="282"/>
      <c r="AH12" s="282"/>
      <c r="AI12" s="282"/>
      <c r="AJ12" s="282"/>
      <c r="AK12" s="282"/>
      <c r="AL12" s="282"/>
      <c r="AM12" s="282"/>
      <c r="AN12" s="282"/>
      <c r="AO12" s="282"/>
      <c r="AP12" s="282"/>
      <c r="AQ12" s="282"/>
      <c r="AR12" s="282"/>
      <c r="AS12" s="282"/>
      <c r="AT12" s="282"/>
      <c r="AU12" s="282"/>
      <c r="AV12" s="282"/>
      <c r="AW12" s="282"/>
    </row>
    <row r="13" spans="1:49" ht="15.75">
      <c r="A13" s="270" t="s">
        <v>272</v>
      </c>
      <c r="B13" s="271" t="s">
        <v>281</v>
      </c>
      <c r="C13" s="272">
        <v>7340</v>
      </c>
      <c r="D13" s="272">
        <v>3707</v>
      </c>
      <c r="E13" s="273">
        <v>3633</v>
      </c>
      <c r="F13" s="282"/>
      <c r="G13" s="282"/>
      <c r="H13" s="282"/>
      <c r="I13" s="282"/>
      <c r="J13" s="282"/>
      <c r="K13" s="282"/>
      <c r="L13" s="282"/>
      <c r="M13" s="282"/>
      <c r="N13" s="282"/>
      <c r="O13" s="282"/>
      <c r="P13" s="282"/>
      <c r="Q13" s="282"/>
      <c r="R13" s="282"/>
      <c r="S13" s="282"/>
      <c r="T13" s="282"/>
      <c r="U13" s="282"/>
      <c r="V13" s="282"/>
      <c r="W13" s="282"/>
      <c r="X13" s="282"/>
      <c r="Y13" s="282"/>
      <c r="Z13" s="282"/>
      <c r="AA13" s="282"/>
      <c r="AB13" s="282"/>
      <c r="AC13" s="282"/>
      <c r="AD13" s="282"/>
      <c r="AE13" s="282"/>
      <c r="AF13" s="282"/>
      <c r="AG13" s="282"/>
      <c r="AH13" s="282"/>
      <c r="AI13" s="282"/>
      <c r="AJ13" s="282"/>
      <c r="AK13" s="282"/>
      <c r="AL13" s="282"/>
      <c r="AM13" s="282"/>
      <c r="AN13" s="282"/>
      <c r="AO13" s="282"/>
      <c r="AP13" s="282"/>
      <c r="AQ13" s="282"/>
      <c r="AR13" s="282"/>
      <c r="AS13" s="282"/>
      <c r="AT13" s="282"/>
      <c r="AU13" s="282"/>
      <c r="AV13" s="282"/>
      <c r="AW13" s="282"/>
    </row>
    <row r="14" spans="1:49" ht="15.75">
      <c r="A14" s="274" t="s">
        <v>272</v>
      </c>
      <c r="B14" s="275" t="s">
        <v>282</v>
      </c>
      <c r="C14" s="276">
        <v>9930</v>
      </c>
      <c r="D14" s="276">
        <v>4961</v>
      </c>
      <c r="E14" s="277">
        <v>4969</v>
      </c>
      <c r="F14" s="282"/>
      <c r="G14" s="282"/>
      <c r="H14" s="282"/>
      <c r="I14" s="282"/>
      <c r="J14" s="282"/>
      <c r="K14" s="282"/>
      <c r="L14" s="282"/>
      <c r="M14" s="282"/>
      <c r="N14" s="282"/>
      <c r="O14" s="282"/>
      <c r="P14" s="282"/>
      <c r="Q14" s="282"/>
      <c r="R14" s="282"/>
      <c r="S14" s="282"/>
      <c r="T14" s="282"/>
      <c r="U14" s="282"/>
      <c r="V14" s="282"/>
      <c r="W14" s="282"/>
      <c r="X14" s="282"/>
      <c r="Y14" s="282"/>
      <c r="Z14" s="282"/>
      <c r="AA14" s="282"/>
      <c r="AB14" s="282"/>
      <c r="AC14" s="282"/>
      <c r="AD14" s="282"/>
      <c r="AE14" s="282"/>
      <c r="AF14" s="282"/>
      <c r="AG14" s="282"/>
      <c r="AH14" s="282"/>
      <c r="AI14" s="282"/>
      <c r="AJ14" s="282"/>
      <c r="AK14" s="282"/>
      <c r="AL14" s="282"/>
      <c r="AM14" s="282"/>
      <c r="AN14" s="282"/>
      <c r="AO14" s="282"/>
      <c r="AP14" s="282"/>
      <c r="AQ14" s="282"/>
      <c r="AR14" s="282"/>
      <c r="AS14" s="282"/>
      <c r="AT14" s="282"/>
      <c r="AU14" s="282"/>
      <c r="AV14" s="282"/>
      <c r="AW14" s="282"/>
    </row>
    <row r="15" spans="1:49" ht="15.75">
      <c r="A15" s="270" t="s">
        <v>272</v>
      </c>
      <c r="B15" s="271" t="s">
        <v>283</v>
      </c>
      <c r="C15" s="272">
        <v>68747</v>
      </c>
      <c r="D15" s="272">
        <v>35206</v>
      </c>
      <c r="E15" s="273">
        <v>33541</v>
      </c>
      <c r="F15" s="282"/>
      <c r="G15" s="282"/>
      <c r="H15" s="282"/>
      <c r="I15" s="282"/>
      <c r="J15" s="282"/>
      <c r="K15" s="282"/>
      <c r="L15" s="282"/>
      <c r="M15" s="282"/>
      <c r="N15" s="282"/>
      <c r="O15" s="282"/>
      <c r="P15" s="282"/>
      <c r="Q15" s="282"/>
      <c r="R15" s="282"/>
      <c r="S15" s="282"/>
      <c r="T15" s="282"/>
      <c r="U15" s="282"/>
      <c r="V15" s="282"/>
      <c r="W15" s="282"/>
      <c r="X15" s="282"/>
      <c r="Y15" s="282"/>
      <c r="Z15" s="282"/>
      <c r="AA15" s="282"/>
      <c r="AB15" s="282"/>
      <c r="AC15" s="282"/>
      <c r="AD15" s="282"/>
      <c r="AE15" s="282"/>
      <c r="AF15" s="282"/>
      <c r="AG15" s="282"/>
      <c r="AH15" s="282"/>
      <c r="AI15" s="282"/>
      <c r="AJ15" s="282"/>
      <c r="AK15" s="282"/>
      <c r="AL15" s="282"/>
      <c r="AM15" s="282"/>
      <c r="AN15" s="282"/>
      <c r="AO15" s="282"/>
      <c r="AP15" s="282"/>
      <c r="AQ15" s="282"/>
      <c r="AR15" s="282"/>
      <c r="AS15" s="282"/>
      <c r="AT15" s="282"/>
      <c r="AU15" s="282"/>
      <c r="AV15" s="282"/>
      <c r="AW15" s="282"/>
    </row>
    <row r="16" spans="1:49" ht="15.75">
      <c r="A16" s="274" t="s">
        <v>272</v>
      </c>
      <c r="B16" s="275" t="s">
        <v>284</v>
      </c>
      <c r="C16" s="276">
        <v>36088</v>
      </c>
      <c r="D16" s="276">
        <v>18060</v>
      </c>
      <c r="E16" s="277">
        <v>18028</v>
      </c>
      <c r="F16" s="282"/>
      <c r="G16" s="282"/>
      <c r="H16" s="282"/>
      <c r="I16" s="282"/>
      <c r="J16" s="282"/>
      <c r="K16" s="282"/>
      <c r="L16" s="282"/>
      <c r="M16" s="282"/>
      <c r="N16" s="282"/>
      <c r="O16" s="282"/>
      <c r="P16" s="282"/>
      <c r="Q16" s="282"/>
      <c r="R16" s="282"/>
      <c r="S16" s="282"/>
      <c r="T16" s="282"/>
      <c r="U16" s="282"/>
      <c r="V16" s="282"/>
      <c r="W16" s="282"/>
      <c r="X16" s="282"/>
      <c r="Y16" s="282"/>
      <c r="Z16" s="282"/>
      <c r="AA16" s="282"/>
      <c r="AB16" s="282"/>
      <c r="AC16" s="282"/>
      <c r="AD16" s="282"/>
      <c r="AE16" s="282"/>
      <c r="AF16" s="282"/>
      <c r="AG16" s="282"/>
      <c r="AH16" s="282"/>
      <c r="AI16" s="282"/>
      <c r="AJ16" s="282"/>
      <c r="AK16" s="282"/>
      <c r="AL16" s="282"/>
      <c r="AM16" s="282"/>
      <c r="AN16" s="282"/>
      <c r="AO16" s="282"/>
      <c r="AP16" s="282"/>
      <c r="AQ16" s="282"/>
      <c r="AR16" s="282"/>
      <c r="AS16" s="282"/>
      <c r="AT16" s="282"/>
      <c r="AU16" s="282"/>
      <c r="AV16" s="282"/>
      <c r="AW16" s="282"/>
    </row>
    <row r="17" spans="1:49" ht="15.75">
      <c r="A17" s="270" t="s">
        <v>272</v>
      </c>
      <c r="B17" s="271" t="s">
        <v>285</v>
      </c>
      <c r="C17" s="272">
        <v>1360</v>
      </c>
      <c r="D17" s="272">
        <v>657</v>
      </c>
      <c r="E17" s="273">
        <v>703</v>
      </c>
      <c r="F17" s="282"/>
      <c r="G17" s="282"/>
      <c r="H17" s="282"/>
      <c r="I17" s="282"/>
      <c r="J17" s="282"/>
      <c r="K17" s="282"/>
      <c r="L17" s="282"/>
      <c r="M17" s="282"/>
      <c r="N17" s="282"/>
      <c r="O17" s="282"/>
      <c r="P17" s="282"/>
      <c r="Q17" s="282"/>
      <c r="R17" s="282"/>
      <c r="S17" s="282"/>
      <c r="T17" s="282"/>
      <c r="U17" s="282"/>
      <c r="V17" s="282"/>
      <c r="W17" s="282"/>
      <c r="X17" s="282"/>
      <c r="Y17" s="282"/>
      <c r="Z17" s="282"/>
      <c r="AA17" s="282"/>
      <c r="AB17" s="282"/>
      <c r="AC17" s="282"/>
      <c r="AD17" s="282"/>
      <c r="AE17" s="282"/>
      <c r="AF17" s="282"/>
      <c r="AG17" s="282"/>
      <c r="AH17" s="282"/>
      <c r="AI17" s="282"/>
      <c r="AJ17" s="282"/>
      <c r="AK17" s="282"/>
      <c r="AL17" s="282"/>
      <c r="AM17" s="282"/>
      <c r="AN17" s="282"/>
      <c r="AO17" s="282"/>
      <c r="AP17" s="282"/>
      <c r="AQ17" s="282"/>
      <c r="AR17" s="282"/>
      <c r="AS17" s="282"/>
      <c r="AT17" s="282"/>
      <c r="AU17" s="282"/>
      <c r="AV17" s="282"/>
      <c r="AW17" s="282"/>
    </row>
    <row r="18" spans="1:49" ht="15.75">
      <c r="A18" s="274" t="s">
        <v>272</v>
      </c>
      <c r="B18" s="275" t="s">
        <v>286</v>
      </c>
      <c r="C18" s="276">
        <v>3256</v>
      </c>
      <c r="D18" s="276">
        <v>1672</v>
      </c>
      <c r="E18" s="277">
        <v>1584</v>
      </c>
      <c r="F18" s="282"/>
      <c r="G18" s="282"/>
      <c r="H18" s="282"/>
      <c r="I18" s="282"/>
      <c r="J18" s="282"/>
      <c r="K18" s="282"/>
      <c r="L18" s="282"/>
      <c r="M18" s="282"/>
      <c r="N18" s="282"/>
      <c r="O18" s="282"/>
      <c r="P18" s="282"/>
      <c r="Q18" s="282"/>
      <c r="R18" s="282"/>
      <c r="S18" s="282"/>
      <c r="T18" s="282"/>
      <c r="U18" s="282"/>
      <c r="V18" s="282"/>
      <c r="W18" s="282"/>
      <c r="X18" s="282"/>
      <c r="Y18" s="282"/>
      <c r="Z18" s="282"/>
      <c r="AA18" s="282"/>
      <c r="AB18" s="282"/>
      <c r="AC18" s="282"/>
      <c r="AD18" s="282"/>
      <c r="AE18" s="282"/>
      <c r="AF18" s="282"/>
      <c r="AG18" s="282"/>
      <c r="AH18" s="282"/>
      <c r="AI18" s="282"/>
      <c r="AJ18" s="282"/>
      <c r="AK18" s="282"/>
      <c r="AL18" s="282"/>
      <c r="AM18" s="282"/>
      <c r="AN18" s="282"/>
      <c r="AO18" s="282"/>
      <c r="AP18" s="282"/>
      <c r="AQ18" s="282"/>
      <c r="AR18" s="282"/>
      <c r="AS18" s="282"/>
      <c r="AT18" s="282"/>
      <c r="AU18" s="282"/>
      <c r="AV18" s="282"/>
      <c r="AW18" s="282"/>
    </row>
    <row r="19" spans="1:49" ht="15.75">
      <c r="A19" s="270" t="s">
        <v>272</v>
      </c>
      <c r="B19" s="271" t="s">
        <v>287</v>
      </c>
      <c r="C19" s="272">
        <v>104478</v>
      </c>
      <c r="D19" s="272">
        <v>52883</v>
      </c>
      <c r="E19" s="273">
        <v>51595</v>
      </c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2"/>
      <c r="S19" s="282"/>
      <c r="T19" s="282"/>
      <c r="U19" s="282"/>
      <c r="V19" s="282"/>
      <c r="W19" s="282"/>
      <c r="X19" s="282"/>
      <c r="Y19" s="282"/>
      <c r="Z19" s="282"/>
      <c r="AA19" s="282"/>
      <c r="AB19" s="282"/>
      <c r="AC19" s="282"/>
      <c r="AD19" s="282"/>
      <c r="AE19" s="282"/>
      <c r="AF19" s="282"/>
      <c r="AG19" s="282"/>
      <c r="AH19" s="282"/>
      <c r="AI19" s="282"/>
      <c r="AJ19" s="282"/>
      <c r="AK19" s="282"/>
      <c r="AL19" s="282"/>
      <c r="AM19" s="282"/>
      <c r="AN19" s="282"/>
      <c r="AO19" s="282"/>
      <c r="AP19" s="282"/>
      <c r="AQ19" s="282"/>
      <c r="AR19" s="282"/>
      <c r="AS19" s="282"/>
      <c r="AT19" s="282"/>
      <c r="AU19" s="282"/>
      <c r="AV19" s="282"/>
      <c r="AW19" s="282"/>
    </row>
    <row r="20" spans="1:49" ht="15.75">
      <c r="A20" s="274" t="s">
        <v>272</v>
      </c>
      <c r="B20" s="275" t="s">
        <v>288</v>
      </c>
      <c r="C20" s="276">
        <v>40903</v>
      </c>
      <c r="D20" s="276">
        <v>20444</v>
      </c>
      <c r="E20" s="277">
        <v>20459</v>
      </c>
      <c r="F20" s="282"/>
      <c r="G20" s="282"/>
      <c r="H20" s="282"/>
      <c r="I20" s="282"/>
      <c r="J20" s="282"/>
      <c r="K20" s="282"/>
      <c r="L20" s="282"/>
      <c r="M20" s="282"/>
      <c r="N20" s="282"/>
      <c r="O20" s="282"/>
      <c r="P20" s="282"/>
      <c r="Q20" s="282"/>
      <c r="R20" s="282"/>
      <c r="S20" s="282"/>
      <c r="T20" s="282"/>
      <c r="U20" s="282"/>
      <c r="V20" s="282"/>
      <c r="W20" s="282"/>
      <c r="X20" s="282"/>
      <c r="Y20" s="282"/>
      <c r="Z20" s="282"/>
      <c r="AA20" s="282"/>
      <c r="AB20" s="282"/>
      <c r="AC20" s="282"/>
      <c r="AD20" s="282"/>
      <c r="AE20" s="282"/>
      <c r="AF20" s="282"/>
      <c r="AG20" s="282"/>
      <c r="AH20" s="282"/>
      <c r="AI20" s="282"/>
      <c r="AJ20" s="282"/>
      <c r="AK20" s="282"/>
      <c r="AL20" s="282"/>
      <c r="AM20" s="282"/>
      <c r="AN20" s="282"/>
      <c r="AO20" s="282"/>
      <c r="AP20" s="282"/>
      <c r="AQ20" s="282"/>
      <c r="AR20" s="282"/>
      <c r="AS20" s="282"/>
      <c r="AT20" s="282"/>
      <c r="AU20" s="282"/>
      <c r="AV20" s="282"/>
      <c r="AW20" s="282"/>
    </row>
    <row r="21" spans="1:49" ht="15.75">
      <c r="A21" s="270" t="s">
        <v>272</v>
      </c>
      <c r="B21" s="271" t="s">
        <v>289</v>
      </c>
      <c r="C21" s="272">
        <v>397205</v>
      </c>
      <c r="D21" s="272">
        <v>200708</v>
      </c>
      <c r="E21" s="273">
        <v>196497</v>
      </c>
      <c r="F21" s="282"/>
      <c r="G21" s="282"/>
      <c r="H21" s="282"/>
      <c r="I21" s="282"/>
      <c r="J21" s="282"/>
      <c r="K21" s="282"/>
      <c r="L21" s="282"/>
      <c r="M21" s="282"/>
      <c r="N21" s="282"/>
      <c r="O21" s="282"/>
      <c r="P21" s="282"/>
      <c r="Q21" s="282"/>
      <c r="R21" s="282"/>
      <c r="S21" s="282"/>
      <c r="T21" s="282"/>
      <c r="U21" s="282"/>
      <c r="V21" s="282"/>
      <c r="W21" s="282"/>
      <c r="X21" s="282"/>
      <c r="Y21" s="282"/>
      <c r="Z21" s="282"/>
      <c r="AA21" s="282"/>
      <c r="AB21" s="282"/>
      <c r="AC21" s="282"/>
      <c r="AD21" s="282"/>
      <c r="AE21" s="282"/>
      <c r="AF21" s="282"/>
      <c r="AG21" s="282"/>
      <c r="AH21" s="282"/>
      <c r="AI21" s="282"/>
      <c r="AJ21" s="282"/>
      <c r="AK21" s="282"/>
      <c r="AL21" s="282"/>
      <c r="AM21" s="282"/>
      <c r="AN21" s="282"/>
      <c r="AO21" s="282"/>
      <c r="AP21" s="282"/>
      <c r="AQ21" s="282"/>
      <c r="AR21" s="282"/>
      <c r="AS21" s="282"/>
      <c r="AT21" s="282"/>
      <c r="AU21" s="282"/>
      <c r="AV21" s="282"/>
      <c r="AW21" s="282"/>
    </row>
    <row r="22" spans="1:49" ht="15.75">
      <c r="A22" s="274" t="s">
        <v>272</v>
      </c>
      <c r="B22" s="275" t="s">
        <v>290</v>
      </c>
      <c r="C22" s="276">
        <v>5506</v>
      </c>
      <c r="D22" s="276">
        <v>2796</v>
      </c>
      <c r="E22" s="277">
        <v>2710</v>
      </c>
      <c r="F22" s="282"/>
      <c r="G22" s="282"/>
      <c r="H22" s="282"/>
      <c r="I22" s="282"/>
      <c r="J22" s="282"/>
      <c r="K22" s="282"/>
      <c r="L22" s="282"/>
      <c r="M22" s="282"/>
      <c r="N22" s="282"/>
      <c r="O22" s="282"/>
      <c r="P22" s="282"/>
      <c r="Q22" s="282"/>
      <c r="R22" s="282"/>
      <c r="S22" s="282"/>
      <c r="T22" s="282"/>
      <c r="U22" s="282"/>
      <c r="V22" s="282"/>
      <c r="W22" s="282"/>
      <c r="X22" s="282"/>
      <c r="Y22" s="282"/>
      <c r="Z22" s="282"/>
      <c r="AA22" s="282"/>
      <c r="AB22" s="282"/>
      <c r="AC22" s="282"/>
      <c r="AD22" s="282"/>
      <c r="AE22" s="282"/>
      <c r="AF22" s="282"/>
      <c r="AG22" s="282"/>
      <c r="AH22" s="282"/>
      <c r="AI22" s="282"/>
      <c r="AJ22" s="282"/>
      <c r="AK22" s="282"/>
      <c r="AL22" s="282"/>
      <c r="AM22" s="282"/>
      <c r="AN22" s="282"/>
      <c r="AO22" s="282"/>
      <c r="AP22" s="282"/>
      <c r="AQ22" s="282"/>
      <c r="AR22" s="282"/>
      <c r="AS22" s="282"/>
      <c r="AT22" s="282"/>
      <c r="AU22" s="282"/>
      <c r="AV22" s="282"/>
      <c r="AW22" s="282"/>
    </row>
    <row r="23" spans="1:49" ht="15.75">
      <c r="A23" s="270" t="s">
        <v>272</v>
      </c>
      <c r="B23" s="271" t="s">
        <v>291</v>
      </c>
      <c r="C23" s="272">
        <v>481213</v>
      </c>
      <c r="D23" s="272">
        <v>242161</v>
      </c>
      <c r="E23" s="273">
        <v>239052</v>
      </c>
      <c r="F23" s="282"/>
      <c r="G23" s="282"/>
      <c r="H23" s="282"/>
      <c r="I23" s="282"/>
      <c r="J23" s="282"/>
      <c r="K23" s="282"/>
      <c r="L23" s="282"/>
      <c r="M23" s="282"/>
      <c r="N23" s="282"/>
      <c r="O23" s="282"/>
      <c r="P23" s="282"/>
      <c r="Q23" s="282"/>
      <c r="R23" s="282"/>
      <c r="S23" s="282"/>
      <c r="T23" s="282"/>
      <c r="U23" s="282"/>
      <c r="V23" s="282"/>
      <c r="W23" s="282"/>
      <c r="X23" s="282"/>
      <c r="Y23" s="282"/>
      <c r="Z23" s="282"/>
      <c r="AA23" s="282"/>
      <c r="AB23" s="282"/>
      <c r="AC23" s="282"/>
      <c r="AD23" s="282"/>
      <c r="AE23" s="282"/>
      <c r="AF23" s="282"/>
      <c r="AG23" s="282"/>
      <c r="AH23" s="282"/>
      <c r="AI23" s="282"/>
      <c r="AJ23" s="282"/>
      <c r="AK23" s="282"/>
      <c r="AL23" s="282"/>
      <c r="AM23" s="282"/>
      <c r="AN23" s="282"/>
      <c r="AO23" s="282"/>
      <c r="AP23" s="282"/>
      <c r="AQ23" s="282"/>
      <c r="AR23" s="282"/>
      <c r="AS23" s="282"/>
      <c r="AT23" s="282"/>
      <c r="AU23" s="282"/>
      <c r="AV23" s="282"/>
      <c r="AW23" s="282"/>
    </row>
    <row r="24" spans="1:49" ht="15.75">
      <c r="A24" s="274" t="s">
        <v>272</v>
      </c>
      <c r="B24" s="275" t="s">
        <v>292</v>
      </c>
      <c r="C24" s="276">
        <v>14109</v>
      </c>
      <c r="D24" s="276">
        <v>7115</v>
      </c>
      <c r="E24" s="277">
        <v>6994</v>
      </c>
      <c r="F24" s="282"/>
      <c r="G24" s="282"/>
      <c r="H24" s="282"/>
      <c r="I24" s="282"/>
      <c r="J24" s="282"/>
      <c r="K24" s="282"/>
      <c r="L24" s="282"/>
      <c r="M24" s="282"/>
      <c r="N24" s="282"/>
      <c r="O24" s="282"/>
      <c r="P24" s="282"/>
      <c r="Q24" s="282"/>
      <c r="R24" s="282"/>
      <c r="S24" s="282"/>
      <c r="T24" s="282"/>
      <c r="U24" s="282"/>
      <c r="V24" s="282"/>
      <c r="W24" s="282"/>
      <c r="X24" s="282"/>
      <c r="Y24" s="282"/>
      <c r="Z24" s="282"/>
      <c r="AA24" s="282"/>
      <c r="AB24" s="282"/>
      <c r="AC24" s="282"/>
      <c r="AD24" s="282"/>
      <c r="AE24" s="282"/>
      <c r="AF24" s="282"/>
      <c r="AG24" s="282"/>
      <c r="AH24" s="282"/>
      <c r="AI24" s="282"/>
      <c r="AJ24" s="282"/>
      <c r="AK24" s="282"/>
      <c r="AL24" s="282"/>
      <c r="AM24" s="282"/>
      <c r="AN24" s="282"/>
      <c r="AO24" s="282"/>
      <c r="AP24" s="282"/>
      <c r="AQ24" s="282"/>
      <c r="AR24" s="282"/>
      <c r="AS24" s="282"/>
      <c r="AT24" s="282"/>
      <c r="AU24" s="282"/>
      <c r="AV24" s="282"/>
      <c r="AW24" s="282"/>
    </row>
    <row r="25" spans="1:49" ht="15.75">
      <c r="A25" s="270" t="s">
        <v>272</v>
      </c>
      <c r="B25" s="271" t="s">
        <v>293</v>
      </c>
      <c r="C25" s="272">
        <v>1808</v>
      </c>
      <c r="D25" s="272">
        <v>890</v>
      </c>
      <c r="E25" s="273">
        <v>918</v>
      </c>
      <c r="F25" s="282"/>
      <c r="G25" s="282"/>
      <c r="H25" s="282"/>
      <c r="I25" s="282"/>
      <c r="J25" s="282"/>
      <c r="K25" s="282"/>
      <c r="L25" s="282"/>
      <c r="M25" s="282"/>
      <c r="N25" s="282"/>
      <c r="O25" s="282"/>
      <c r="P25" s="282"/>
      <c r="Q25" s="282"/>
      <c r="R25" s="282"/>
      <c r="S25" s="282"/>
      <c r="T25" s="282"/>
      <c r="U25" s="282"/>
      <c r="V25" s="282"/>
      <c r="W25" s="282"/>
      <c r="X25" s="282"/>
      <c r="Y25" s="282"/>
      <c r="Z25" s="282"/>
      <c r="AA25" s="282"/>
      <c r="AB25" s="282"/>
      <c r="AC25" s="282"/>
      <c r="AD25" s="282"/>
      <c r="AE25" s="282"/>
      <c r="AF25" s="282"/>
      <c r="AG25" s="282"/>
      <c r="AH25" s="282"/>
      <c r="AI25" s="282"/>
      <c r="AJ25" s="282"/>
      <c r="AK25" s="282"/>
      <c r="AL25" s="282"/>
      <c r="AM25" s="282"/>
      <c r="AN25" s="282"/>
      <c r="AO25" s="282"/>
      <c r="AP25" s="282"/>
      <c r="AQ25" s="282"/>
      <c r="AR25" s="282"/>
      <c r="AS25" s="282"/>
      <c r="AT25" s="282"/>
      <c r="AU25" s="282"/>
      <c r="AV25" s="282"/>
      <c r="AW25" s="282"/>
    </row>
    <row r="26" spans="1:49" ht="15.75">
      <c r="A26" s="274" t="s">
        <v>272</v>
      </c>
      <c r="B26" s="275" t="s">
        <v>294</v>
      </c>
      <c r="C26" s="276">
        <v>6282</v>
      </c>
      <c r="D26" s="276">
        <v>3224</v>
      </c>
      <c r="E26" s="277">
        <v>3058</v>
      </c>
      <c r="F26" s="282"/>
      <c r="G26" s="282"/>
      <c r="H26" s="282"/>
      <c r="I26" s="282"/>
      <c r="J26" s="282"/>
      <c r="K26" s="282"/>
      <c r="L26" s="282"/>
      <c r="M26" s="282"/>
      <c r="N26" s="282"/>
      <c r="O26" s="282"/>
      <c r="P26" s="282"/>
      <c r="Q26" s="282"/>
      <c r="R26" s="282"/>
      <c r="S26" s="282"/>
      <c r="T26" s="282"/>
      <c r="U26" s="282"/>
      <c r="V26" s="282"/>
      <c r="W26" s="282"/>
      <c r="X26" s="282"/>
      <c r="Y26" s="282"/>
      <c r="Z26" s="282"/>
      <c r="AA26" s="282"/>
      <c r="AB26" s="282"/>
      <c r="AC26" s="282"/>
      <c r="AD26" s="282"/>
      <c r="AE26" s="282"/>
      <c r="AF26" s="282"/>
      <c r="AG26" s="282"/>
      <c r="AH26" s="282"/>
      <c r="AI26" s="282"/>
      <c r="AJ26" s="282"/>
      <c r="AK26" s="282"/>
      <c r="AL26" s="282"/>
      <c r="AM26" s="282"/>
      <c r="AN26" s="282"/>
      <c r="AO26" s="282"/>
      <c r="AP26" s="282"/>
      <c r="AQ26" s="282"/>
      <c r="AR26" s="282"/>
      <c r="AS26" s="282"/>
      <c r="AT26" s="282"/>
      <c r="AU26" s="282"/>
      <c r="AV26" s="282"/>
      <c r="AW26" s="282"/>
    </row>
    <row r="27" spans="1:49" ht="15.75">
      <c r="A27" s="270" t="s">
        <v>272</v>
      </c>
      <c r="B27" s="271" t="s">
        <v>295</v>
      </c>
      <c r="C27" s="272">
        <v>102149</v>
      </c>
      <c r="D27" s="272">
        <v>51844</v>
      </c>
      <c r="E27" s="273">
        <v>50305</v>
      </c>
      <c r="F27" s="282"/>
      <c r="G27" s="282"/>
      <c r="H27" s="282"/>
      <c r="I27" s="282"/>
      <c r="J27" s="282"/>
      <c r="K27" s="282"/>
      <c r="L27" s="282"/>
      <c r="M27" s="282"/>
      <c r="N27" s="282"/>
      <c r="O27" s="282"/>
      <c r="P27" s="282"/>
      <c r="Q27" s="282"/>
      <c r="R27" s="282"/>
      <c r="S27" s="282"/>
      <c r="T27" s="282"/>
      <c r="U27" s="282"/>
      <c r="V27" s="282"/>
      <c r="W27" s="282"/>
      <c r="X27" s="282"/>
      <c r="Y27" s="282"/>
      <c r="Z27" s="282"/>
      <c r="AA27" s="282"/>
      <c r="AB27" s="282"/>
      <c r="AC27" s="282"/>
      <c r="AD27" s="282"/>
      <c r="AE27" s="282"/>
      <c r="AF27" s="282"/>
      <c r="AG27" s="282"/>
      <c r="AH27" s="282"/>
      <c r="AI27" s="282"/>
      <c r="AJ27" s="282"/>
      <c r="AK27" s="282"/>
      <c r="AL27" s="282"/>
      <c r="AM27" s="282"/>
      <c r="AN27" s="282"/>
      <c r="AO27" s="282"/>
      <c r="AP27" s="282"/>
      <c r="AQ27" s="282"/>
      <c r="AR27" s="282"/>
      <c r="AS27" s="282"/>
      <c r="AT27" s="282"/>
      <c r="AU27" s="282"/>
      <c r="AV27" s="282"/>
      <c r="AW27" s="282"/>
    </row>
    <row r="28" spans="1:49" ht="15.75">
      <c r="A28" s="274" t="s">
        <v>272</v>
      </c>
      <c r="B28" s="275" t="s">
        <v>296</v>
      </c>
      <c r="C28" s="276">
        <v>643143</v>
      </c>
      <c r="D28" s="276">
        <v>318993</v>
      </c>
      <c r="E28" s="277">
        <v>324150</v>
      </c>
      <c r="F28" s="282"/>
      <c r="G28" s="282"/>
      <c r="H28" s="282"/>
      <c r="I28" s="282"/>
      <c r="J28" s="282"/>
      <c r="K28" s="282"/>
      <c r="L28" s="282"/>
      <c r="M28" s="282"/>
      <c r="N28" s="282"/>
      <c r="O28" s="282"/>
      <c r="P28" s="282"/>
      <c r="Q28" s="282"/>
      <c r="R28" s="282"/>
      <c r="S28" s="282"/>
      <c r="T28" s="282"/>
      <c r="U28" s="282"/>
      <c r="V28" s="282"/>
      <c r="W28" s="282"/>
      <c r="X28" s="282"/>
      <c r="Y28" s="282"/>
      <c r="Z28" s="282"/>
      <c r="AA28" s="282"/>
      <c r="AB28" s="282"/>
      <c r="AC28" s="282"/>
      <c r="AD28" s="282"/>
      <c r="AE28" s="282"/>
      <c r="AF28" s="282"/>
      <c r="AG28" s="282"/>
      <c r="AH28" s="282"/>
      <c r="AI28" s="282"/>
      <c r="AJ28" s="282"/>
      <c r="AK28" s="282"/>
      <c r="AL28" s="282"/>
      <c r="AM28" s="282"/>
      <c r="AN28" s="282"/>
      <c r="AO28" s="282"/>
      <c r="AP28" s="282"/>
      <c r="AQ28" s="282"/>
      <c r="AR28" s="282"/>
      <c r="AS28" s="282"/>
      <c r="AT28" s="282"/>
      <c r="AU28" s="282"/>
      <c r="AV28" s="282"/>
      <c r="AW28" s="282"/>
    </row>
    <row r="29" spans="1:49" ht="15.75">
      <c r="A29" s="270" t="s">
        <v>272</v>
      </c>
      <c r="B29" s="271" t="s">
        <v>297</v>
      </c>
      <c r="C29" s="272">
        <v>16086</v>
      </c>
      <c r="D29" s="272">
        <v>8082</v>
      </c>
      <c r="E29" s="273">
        <v>8004</v>
      </c>
      <c r="F29" s="282"/>
      <c r="G29" s="282"/>
      <c r="H29" s="282"/>
      <c r="I29" s="282"/>
      <c r="J29" s="282"/>
      <c r="K29" s="282"/>
      <c r="L29" s="282"/>
      <c r="M29" s="282"/>
      <c r="N29" s="282"/>
      <c r="O29" s="282"/>
      <c r="P29" s="282"/>
      <c r="Q29" s="282"/>
      <c r="R29" s="282"/>
      <c r="S29" s="282"/>
      <c r="T29" s="282"/>
      <c r="U29" s="282"/>
      <c r="V29" s="282"/>
      <c r="W29" s="282"/>
      <c r="X29" s="282"/>
      <c r="Y29" s="282"/>
      <c r="Z29" s="282"/>
      <c r="AA29" s="282"/>
      <c r="AB29" s="282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82"/>
      <c r="AO29" s="282"/>
      <c r="AP29" s="282"/>
      <c r="AQ29" s="282"/>
      <c r="AR29" s="282"/>
      <c r="AS29" s="282"/>
      <c r="AT29" s="282"/>
      <c r="AU29" s="282"/>
      <c r="AV29" s="282"/>
      <c r="AW29" s="282"/>
    </row>
    <row r="30" spans="1:49" ht="15.75">
      <c r="A30" s="274" t="s">
        <v>272</v>
      </c>
      <c r="B30" s="275" t="s">
        <v>298</v>
      </c>
      <c r="C30" s="276">
        <v>1386</v>
      </c>
      <c r="D30" s="276">
        <v>724</v>
      </c>
      <c r="E30" s="277">
        <v>662</v>
      </c>
      <c r="F30" s="282"/>
      <c r="G30" s="282"/>
      <c r="H30" s="282"/>
      <c r="I30" s="282"/>
      <c r="J30" s="282"/>
      <c r="K30" s="282"/>
      <c r="L30" s="282"/>
      <c r="M30" s="282"/>
      <c r="N30" s="282"/>
      <c r="O30" s="282"/>
      <c r="P30" s="282"/>
      <c r="Q30" s="282"/>
      <c r="R30" s="282"/>
      <c r="S30" s="282"/>
      <c r="T30" s="282"/>
      <c r="U30" s="282"/>
      <c r="V30" s="282"/>
      <c r="W30" s="282"/>
      <c r="X30" s="282"/>
      <c r="Y30" s="282"/>
      <c r="Z30" s="282"/>
      <c r="AA30" s="282"/>
      <c r="AB30" s="282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82"/>
      <c r="AO30" s="282"/>
      <c r="AP30" s="282"/>
      <c r="AQ30" s="282"/>
      <c r="AR30" s="282"/>
      <c r="AS30" s="282"/>
      <c r="AT30" s="282"/>
      <c r="AU30" s="282"/>
      <c r="AV30" s="282"/>
      <c r="AW30" s="282"/>
    </row>
    <row r="31" spans="1:49" ht="15.75">
      <c r="A31" s="270" t="s">
        <v>272</v>
      </c>
      <c r="B31" s="271" t="s">
        <v>299</v>
      </c>
      <c r="C31" s="272">
        <v>7026</v>
      </c>
      <c r="D31" s="272">
        <v>3480</v>
      </c>
      <c r="E31" s="273">
        <v>3546</v>
      </c>
      <c r="F31" s="282"/>
      <c r="G31" s="282"/>
      <c r="H31" s="282"/>
      <c r="I31" s="282"/>
      <c r="J31" s="282"/>
      <c r="K31" s="282"/>
      <c r="L31" s="282"/>
      <c r="M31" s="282"/>
      <c r="N31" s="282"/>
      <c r="O31" s="282"/>
      <c r="P31" s="282"/>
      <c r="Q31" s="282"/>
      <c r="R31" s="282"/>
      <c r="S31" s="282"/>
      <c r="T31" s="282"/>
      <c r="U31" s="282"/>
      <c r="V31" s="282"/>
      <c r="W31" s="282"/>
      <c r="X31" s="282"/>
      <c r="Y31" s="282"/>
      <c r="Z31" s="282"/>
      <c r="AA31" s="282"/>
      <c r="AB31" s="282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82"/>
      <c r="AO31" s="282"/>
      <c r="AP31" s="282"/>
      <c r="AQ31" s="282"/>
      <c r="AR31" s="282"/>
      <c r="AS31" s="282"/>
      <c r="AT31" s="282"/>
      <c r="AU31" s="282"/>
      <c r="AV31" s="282"/>
      <c r="AW31" s="282"/>
    </row>
    <row r="32" spans="1:49" ht="15.75">
      <c r="A32" s="274" t="s">
        <v>272</v>
      </c>
      <c r="B32" s="275" t="s">
        <v>300</v>
      </c>
      <c r="C32" s="276">
        <v>3298</v>
      </c>
      <c r="D32" s="276">
        <v>1716</v>
      </c>
      <c r="E32" s="277">
        <v>1582</v>
      </c>
      <c r="F32" s="282"/>
      <c r="G32" s="282"/>
      <c r="H32" s="282"/>
      <c r="I32" s="282"/>
      <c r="J32" s="282"/>
      <c r="K32" s="282"/>
      <c r="L32" s="282"/>
      <c r="M32" s="282"/>
      <c r="N32" s="282"/>
      <c r="O32" s="282"/>
      <c r="P32" s="282"/>
      <c r="Q32" s="282"/>
      <c r="R32" s="282"/>
      <c r="S32" s="282"/>
      <c r="T32" s="282"/>
      <c r="U32" s="282"/>
      <c r="V32" s="282"/>
      <c r="W32" s="282"/>
      <c r="X32" s="282"/>
      <c r="Y32" s="282"/>
      <c r="Z32" s="282"/>
      <c r="AA32" s="282"/>
      <c r="AB32" s="282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2"/>
      <c r="AN32" s="282"/>
      <c r="AO32" s="282"/>
      <c r="AP32" s="282"/>
      <c r="AQ32" s="282"/>
      <c r="AR32" s="282"/>
      <c r="AS32" s="282"/>
      <c r="AT32" s="282"/>
      <c r="AU32" s="282"/>
      <c r="AV32" s="282"/>
      <c r="AW32" s="282"/>
    </row>
    <row r="33" spans="1:49" ht="15.75">
      <c r="A33" s="270" t="s">
        <v>272</v>
      </c>
      <c r="B33" s="271" t="s">
        <v>301</v>
      </c>
      <c r="C33" s="272">
        <v>471523</v>
      </c>
      <c r="D33" s="272">
        <v>237717</v>
      </c>
      <c r="E33" s="273">
        <v>233806</v>
      </c>
      <c r="F33" s="282"/>
      <c r="G33" s="282"/>
      <c r="H33" s="282"/>
      <c r="I33" s="282"/>
      <c r="J33" s="282"/>
      <c r="K33" s="282"/>
      <c r="L33" s="282"/>
      <c r="M33" s="282"/>
      <c r="N33" s="282"/>
      <c r="O33" s="282"/>
      <c r="P33" s="282"/>
      <c r="Q33" s="282"/>
      <c r="R33" s="282"/>
      <c r="S33" s="282"/>
      <c r="T33" s="282"/>
      <c r="U33" s="282"/>
      <c r="V33" s="282"/>
      <c r="W33" s="282"/>
      <c r="X33" s="282"/>
      <c r="Y33" s="282"/>
      <c r="Z33" s="282"/>
      <c r="AA33" s="282"/>
      <c r="AB33" s="282"/>
      <c r="AC33" s="282"/>
      <c r="AD33" s="282"/>
      <c r="AE33" s="282"/>
      <c r="AF33" s="282"/>
      <c r="AG33" s="282"/>
      <c r="AH33" s="282"/>
      <c r="AI33" s="282"/>
      <c r="AJ33" s="282"/>
      <c r="AK33" s="282"/>
      <c r="AL33" s="282"/>
      <c r="AM33" s="282"/>
      <c r="AN33" s="282"/>
      <c r="AO33" s="282"/>
      <c r="AP33" s="282"/>
      <c r="AQ33" s="282"/>
      <c r="AR33" s="282"/>
      <c r="AS33" s="282"/>
      <c r="AT33" s="282"/>
      <c r="AU33" s="282"/>
      <c r="AV33" s="282"/>
      <c r="AW33" s="282"/>
    </row>
    <row r="34" spans="1:49" ht="15.75">
      <c r="A34" s="274" t="s">
        <v>272</v>
      </c>
      <c r="B34" s="275" t="s">
        <v>302</v>
      </c>
      <c r="C34" s="276">
        <v>5351</v>
      </c>
      <c r="D34" s="276">
        <v>2657</v>
      </c>
      <c r="E34" s="277">
        <v>2694</v>
      </c>
      <c r="F34" s="282"/>
      <c r="G34" s="282"/>
      <c r="H34" s="282"/>
      <c r="I34" s="282"/>
      <c r="J34" s="282"/>
      <c r="K34" s="282"/>
      <c r="L34" s="282"/>
      <c r="M34" s="282"/>
      <c r="N34" s="282"/>
      <c r="O34" s="282"/>
      <c r="P34" s="282"/>
      <c r="Q34" s="282"/>
      <c r="R34" s="282"/>
      <c r="S34" s="282"/>
      <c r="T34" s="282"/>
      <c r="U34" s="282"/>
      <c r="V34" s="282"/>
      <c r="W34" s="282"/>
      <c r="X34" s="282"/>
      <c r="Y34" s="282"/>
      <c r="Z34" s="282"/>
      <c r="AA34" s="282"/>
      <c r="AB34" s="282"/>
      <c r="AC34" s="282"/>
      <c r="AD34" s="282"/>
      <c r="AE34" s="282"/>
      <c r="AF34" s="282"/>
      <c r="AG34" s="282"/>
      <c r="AH34" s="282"/>
      <c r="AI34" s="282"/>
      <c r="AJ34" s="282"/>
      <c r="AK34" s="282"/>
      <c r="AL34" s="282"/>
      <c r="AM34" s="282"/>
      <c r="AN34" s="282"/>
      <c r="AO34" s="282"/>
      <c r="AP34" s="282"/>
      <c r="AQ34" s="282"/>
      <c r="AR34" s="282"/>
      <c r="AS34" s="282"/>
      <c r="AT34" s="282"/>
      <c r="AU34" s="282"/>
      <c r="AV34" s="282"/>
      <c r="AW34" s="282"/>
    </row>
    <row r="35" spans="1:49" ht="15.75">
      <c r="A35" s="270" t="s">
        <v>272</v>
      </c>
      <c r="B35" s="271" t="s">
        <v>303</v>
      </c>
      <c r="C35" s="272">
        <v>84666</v>
      </c>
      <c r="D35" s="272">
        <v>41878</v>
      </c>
      <c r="E35" s="273">
        <v>42788</v>
      </c>
      <c r="F35" s="282"/>
      <c r="G35" s="282"/>
      <c r="H35" s="282"/>
      <c r="I35" s="282"/>
      <c r="J35" s="282"/>
      <c r="K35" s="282"/>
      <c r="L35" s="282"/>
      <c r="M35" s="282"/>
      <c r="N35" s="282"/>
      <c r="O35" s="282"/>
      <c r="P35" s="282"/>
      <c r="Q35" s="282"/>
      <c r="R35" s="282"/>
      <c r="S35" s="282"/>
      <c r="T35" s="282"/>
      <c r="U35" s="282"/>
      <c r="V35" s="282"/>
      <c r="W35" s="282"/>
      <c r="X35" s="282"/>
      <c r="Y35" s="282"/>
      <c r="Z35" s="282"/>
      <c r="AA35" s="282"/>
      <c r="AB35" s="282"/>
      <c r="AC35" s="282"/>
      <c r="AD35" s="282"/>
      <c r="AE35" s="282"/>
      <c r="AF35" s="282"/>
      <c r="AG35" s="282"/>
      <c r="AH35" s="282"/>
      <c r="AI35" s="282"/>
      <c r="AJ35" s="282"/>
      <c r="AK35" s="282"/>
      <c r="AL35" s="282"/>
      <c r="AM35" s="282"/>
      <c r="AN35" s="282"/>
      <c r="AO35" s="282"/>
      <c r="AP35" s="282"/>
      <c r="AQ35" s="282"/>
      <c r="AR35" s="282"/>
      <c r="AS35" s="282"/>
      <c r="AT35" s="282"/>
      <c r="AU35" s="282"/>
      <c r="AV35" s="282"/>
      <c r="AW35" s="282"/>
    </row>
    <row r="36" spans="1:49" ht="15.75">
      <c r="A36" s="274" t="s">
        <v>272</v>
      </c>
      <c r="B36" s="275" t="s">
        <v>304</v>
      </c>
      <c r="C36" s="276">
        <v>1407</v>
      </c>
      <c r="D36" s="276">
        <v>699</v>
      </c>
      <c r="E36" s="277">
        <v>708</v>
      </c>
      <c r="F36" s="282"/>
      <c r="G36" s="282"/>
      <c r="H36" s="282"/>
      <c r="I36" s="282"/>
      <c r="J36" s="282"/>
      <c r="K36" s="282"/>
      <c r="L36" s="282"/>
      <c r="M36" s="282"/>
      <c r="N36" s="282"/>
      <c r="O36" s="282"/>
      <c r="P36" s="282"/>
      <c r="Q36" s="282"/>
      <c r="R36" s="282"/>
      <c r="S36" s="282"/>
      <c r="T36" s="282"/>
      <c r="U36" s="282"/>
      <c r="V36" s="282"/>
      <c r="W36" s="282"/>
      <c r="X36" s="282"/>
      <c r="Y36" s="282"/>
      <c r="Z36" s="282"/>
      <c r="AA36" s="282"/>
      <c r="AB36" s="282"/>
      <c r="AC36" s="282"/>
      <c r="AD36" s="282"/>
      <c r="AE36" s="282"/>
      <c r="AF36" s="282"/>
      <c r="AG36" s="282"/>
      <c r="AH36" s="282"/>
      <c r="AI36" s="282"/>
      <c r="AJ36" s="282"/>
      <c r="AK36" s="282"/>
      <c r="AL36" s="282"/>
      <c r="AM36" s="282"/>
      <c r="AN36" s="282"/>
      <c r="AO36" s="282"/>
      <c r="AP36" s="282"/>
      <c r="AQ36" s="282"/>
      <c r="AR36" s="282"/>
      <c r="AS36" s="282"/>
      <c r="AT36" s="282"/>
      <c r="AU36" s="282"/>
      <c r="AV36" s="282"/>
      <c r="AW36" s="282"/>
    </row>
    <row r="37" spans="1:49" ht="15.75">
      <c r="A37" s="270" t="s">
        <v>272</v>
      </c>
      <c r="B37" s="271" t="s">
        <v>305</v>
      </c>
      <c r="C37" s="272">
        <v>1959</v>
      </c>
      <c r="D37" s="272">
        <v>989</v>
      </c>
      <c r="E37" s="273">
        <v>970</v>
      </c>
      <c r="F37" s="282"/>
      <c r="G37" s="282"/>
      <c r="H37" s="282"/>
      <c r="I37" s="282"/>
      <c r="J37" s="282"/>
      <c r="K37" s="282"/>
      <c r="L37" s="282"/>
      <c r="M37" s="282"/>
      <c r="N37" s="282"/>
      <c r="O37" s="282"/>
      <c r="P37" s="282"/>
      <c r="Q37" s="282"/>
      <c r="R37" s="282"/>
      <c r="S37" s="282"/>
      <c r="T37" s="282"/>
      <c r="U37" s="282"/>
      <c r="V37" s="282"/>
      <c r="W37" s="282"/>
      <c r="X37" s="282"/>
      <c r="Y37" s="282"/>
      <c r="Z37" s="282"/>
      <c r="AA37" s="282"/>
      <c r="AB37" s="282"/>
      <c r="AC37" s="282"/>
      <c r="AD37" s="282"/>
      <c r="AE37" s="282"/>
      <c r="AF37" s="282"/>
      <c r="AG37" s="282"/>
      <c r="AH37" s="282"/>
      <c r="AI37" s="282"/>
      <c r="AJ37" s="282"/>
      <c r="AK37" s="282"/>
      <c r="AL37" s="282"/>
      <c r="AM37" s="282"/>
      <c r="AN37" s="282"/>
      <c r="AO37" s="282"/>
      <c r="AP37" s="282"/>
      <c r="AQ37" s="282"/>
      <c r="AR37" s="282"/>
      <c r="AS37" s="282"/>
      <c r="AT37" s="282"/>
      <c r="AU37" s="282"/>
      <c r="AV37" s="282"/>
      <c r="AW37" s="282"/>
    </row>
    <row r="38" spans="1:49" ht="15.75">
      <c r="A38" s="274" t="s">
        <v>272</v>
      </c>
      <c r="B38" s="275" t="s">
        <v>306</v>
      </c>
      <c r="C38" s="276">
        <v>5389</v>
      </c>
      <c r="D38" s="276">
        <v>2776</v>
      </c>
      <c r="E38" s="277">
        <v>2613</v>
      </c>
      <c r="F38" s="282"/>
      <c r="G38" s="282"/>
      <c r="H38" s="282"/>
      <c r="I38" s="282"/>
      <c r="J38" s="282"/>
      <c r="K38" s="282"/>
      <c r="L38" s="282"/>
      <c r="M38" s="282"/>
      <c r="N38" s="282"/>
      <c r="O38" s="282"/>
      <c r="P38" s="282"/>
      <c r="Q38" s="282"/>
      <c r="R38" s="282"/>
      <c r="S38" s="282"/>
      <c r="T38" s="282"/>
      <c r="U38" s="282"/>
      <c r="V38" s="282"/>
      <c r="W38" s="282"/>
      <c r="X38" s="282"/>
      <c r="Y38" s="282"/>
      <c r="Z38" s="282"/>
      <c r="AA38" s="282"/>
      <c r="AB38" s="282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82"/>
      <c r="AO38" s="282"/>
      <c r="AP38" s="282"/>
      <c r="AQ38" s="282"/>
      <c r="AR38" s="282"/>
      <c r="AS38" s="282"/>
      <c r="AT38" s="282"/>
      <c r="AU38" s="282"/>
      <c r="AV38" s="282"/>
      <c r="AW38" s="282"/>
    </row>
    <row r="39" spans="1:49" ht="15.75">
      <c r="A39" s="270" t="s">
        <v>272</v>
      </c>
      <c r="B39" s="271" t="s">
        <v>307</v>
      </c>
      <c r="C39" s="272">
        <v>5119</v>
      </c>
      <c r="D39" s="272">
        <v>2639</v>
      </c>
      <c r="E39" s="273">
        <v>2480</v>
      </c>
      <c r="F39" s="282"/>
      <c r="G39" s="282"/>
      <c r="H39" s="282"/>
      <c r="I39" s="282"/>
      <c r="J39" s="282"/>
      <c r="K39" s="282"/>
      <c r="L39" s="282"/>
      <c r="M39" s="282"/>
      <c r="N39" s="282"/>
      <c r="O39" s="282"/>
      <c r="P39" s="282"/>
      <c r="Q39" s="282"/>
      <c r="R39" s="282"/>
      <c r="S39" s="282"/>
      <c r="T39" s="282"/>
      <c r="U39" s="282"/>
      <c r="V39" s="282"/>
      <c r="W39" s="282"/>
      <c r="X39" s="282"/>
      <c r="Y39" s="282"/>
      <c r="Z39" s="282"/>
      <c r="AA39" s="282"/>
      <c r="AB39" s="282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82"/>
      <c r="AO39" s="282"/>
      <c r="AP39" s="282"/>
      <c r="AQ39" s="282"/>
      <c r="AR39" s="282"/>
      <c r="AS39" s="282"/>
      <c r="AT39" s="282"/>
      <c r="AU39" s="282"/>
      <c r="AV39" s="282"/>
      <c r="AW39" s="282"/>
    </row>
    <row r="40" spans="1:49" ht="15.75">
      <c r="A40" s="274" t="s">
        <v>272</v>
      </c>
      <c r="B40" s="275" t="s">
        <v>308</v>
      </c>
      <c r="C40" s="276">
        <v>1483</v>
      </c>
      <c r="D40" s="276">
        <v>764</v>
      </c>
      <c r="E40" s="277">
        <v>719</v>
      </c>
      <c r="F40" s="282"/>
      <c r="G40" s="282"/>
      <c r="H40" s="282"/>
      <c r="I40" s="282"/>
      <c r="J40" s="282"/>
      <c r="K40" s="282"/>
      <c r="L40" s="282"/>
      <c r="M40" s="282"/>
      <c r="N40" s="282"/>
      <c r="O40" s="282"/>
      <c r="P40" s="282"/>
      <c r="Q40" s="282"/>
      <c r="R40" s="282"/>
      <c r="S40" s="282"/>
      <c r="T40" s="282"/>
      <c r="U40" s="282"/>
      <c r="V40" s="282"/>
      <c r="W40" s="282"/>
      <c r="X40" s="282"/>
      <c r="Y40" s="282"/>
      <c r="Z40" s="282"/>
      <c r="AA40" s="282"/>
      <c r="AB40" s="282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82"/>
      <c r="AO40" s="282"/>
      <c r="AP40" s="282"/>
      <c r="AQ40" s="282"/>
      <c r="AR40" s="282"/>
      <c r="AS40" s="282"/>
      <c r="AT40" s="282"/>
      <c r="AU40" s="282"/>
      <c r="AV40" s="282"/>
      <c r="AW40" s="282"/>
    </row>
    <row r="41" spans="1:49" ht="15.75">
      <c r="A41" s="270" t="s">
        <v>272</v>
      </c>
      <c r="B41" s="271" t="s">
        <v>309</v>
      </c>
      <c r="C41" s="272">
        <v>7652</v>
      </c>
      <c r="D41" s="272">
        <v>3795</v>
      </c>
      <c r="E41" s="273">
        <v>3857</v>
      </c>
      <c r="F41" s="282"/>
      <c r="G41" s="282"/>
      <c r="H41" s="282"/>
      <c r="I41" s="282"/>
      <c r="J41" s="282"/>
      <c r="K41" s="282"/>
      <c r="L41" s="282"/>
      <c r="M41" s="282"/>
      <c r="N41" s="282"/>
      <c r="O41" s="282"/>
      <c r="P41" s="282"/>
      <c r="Q41" s="282"/>
      <c r="R41" s="282"/>
      <c r="S41" s="282"/>
      <c r="T41" s="282"/>
      <c r="U41" s="282"/>
      <c r="V41" s="282"/>
      <c r="W41" s="282"/>
      <c r="X41" s="282"/>
      <c r="Y41" s="282"/>
      <c r="Z41" s="282"/>
      <c r="AA41" s="282"/>
      <c r="AB41" s="282"/>
      <c r="AC41" s="282"/>
      <c r="AD41" s="282"/>
      <c r="AE41" s="282"/>
      <c r="AF41" s="282"/>
      <c r="AG41" s="282"/>
      <c r="AH41" s="282"/>
      <c r="AI41" s="282"/>
      <c r="AJ41" s="282"/>
      <c r="AK41" s="282"/>
      <c r="AL41" s="282"/>
      <c r="AM41" s="282"/>
      <c r="AN41" s="282"/>
      <c r="AO41" s="282"/>
      <c r="AP41" s="282"/>
      <c r="AQ41" s="282"/>
      <c r="AR41" s="282"/>
      <c r="AS41" s="282"/>
      <c r="AT41" s="282"/>
      <c r="AU41" s="282"/>
      <c r="AV41" s="282"/>
      <c r="AW41" s="282"/>
    </row>
    <row r="42" spans="1:49" ht="15.75">
      <c r="A42" s="274" t="s">
        <v>272</v>
      </c>
      <c r="B42" s="275" t="s">
        <v>310</v>
      </c>
      <c r="C42" s="276">
        <v>6048</v>
      </c>
      <c r="D42" s="276">
        <v>3056</v>
      </c>
      <c r="E42" s="277">
        <v>2992</v>
      </c>
      <c r="F42" s="282"/>
      <c r="G42" s="282"/>
      <c r="H42" s="282"/>
      <c r="I42" s="282"/>
      <c r="J42" s="282"/>
      <c r="K42" s="282"/>
      <c r="L42" s="282"/>
      <c r="M42" s="282"/>
      <c r="N42" s="282"/>
      <c r="O42" s="282"/>
      <c r="P42" s="282"/>
      <c r="Q42" s="282"/>
      <c r="R42" s="282"/>
      <c r="S42" s="282"/>
      <c r="T42" s="282"/>
      <c r="U42" s="282"/>
      <c r="V42" s="282"/>
      <c r="W42" s="282"/>
      <c r="X42" s="282"/>
      <c r="Y42" s="282"/>
      <c r="Z42" s="282"/>
      <c r="AA42" s="282"/>
      <c r="AB42" s="282"/>
      <c r="AC42" s="282"/>
      <c r="AD42" s="282"/>
      <c r="AE42" s="282"/>
      <c r="AF42" s="282"/>
      <c r="AG42" s="282"/>
      <c r="AH42" s="282"/>
      <c r="AI42" s="282"/>
      <c r="AJ42" s="282"/>
      <c r="AK42" s="282"/>
      <c r="AL42" s="282"/>
      <c r="AM42" s="282"/>
      <c r="AN42" s="282"/>
      <c r="AO42" s="282"/>
      <c r="AP42" s="282"/>
      <c r="AQ42" s="282"/>
      <c r="AR42" s="282"/>
      <c r="AS42" s="282"/>
      <c r="AT42" s="282"/>
      <c r="AU42" s="282"/>
      <c r="AV42" s="282"/>
      <c r="AW42" s="282"/>
    </row>
    <row r="43" spans="1:49" ht="15.75">
      <c r="A43" s="270" t="s">
        <v>272</v>
      </c>
      <c r="B43" s="271" t="s">
        <v>311</v>
      </c>
      <c r="C43" s="272">
        <v>67428</v>
      </c>
      <c r="D43" s="272">
        <v>33569</v>
      </c>
      <c r="E43" s="273">
        <v>33859</v>
      </c>
      <c r="F43" s="282"/>
      <c r="G43" s="282"/>
      <c r="H43" s="282"/>
      <c r="I43" s="282"/>
      <c r="J43" s="282"/>
      <c r="K43" s="282"/>
      <c r="L43" s="282"/>
      <c r="M43" s="282"/>
      <c r="N43" s="282"/>
      <c r="O43" s="282"/>
      <c r="P43" s="282"/>
      <c r="Q43" s="282"/>
      <c r="R43" s="282"/>
      <c r="S43" s="282"/>
      <c r="T43" s="282"/>
      <c r="U43" s="282"/>
      <c r="V43" s="282"/>
      <c r="W43" s="282"/>
      <c r="X43" s="282"/>
      <c r="Y43" s="282"/>
      <c r="Z43" s="282"/>
      <c r="AA43" s="282"/>
      <c r="AB43" s="282"/>
      <c r="AC43" s="282"/>
      <c r="AD43" s="282"/>
      <c r="AE43" s="282"/>
      <c r="AF43" s="282"/>
      <c r="AG43" s="282"/>
      <c r="AH43" s="282"/>
      <c r="AI43" s="282"/>
      <c r="AJ43" s="282"/>
      <c r="AK43" s="282"/>
      <c r="AL43" s="282"/>
      <c r="AM43" s="282"/>
      <c r="AN43" s="282"/>
      <c r="AO43" s="282"/>
      <c r="AP43" s="282"/>
      <c r="AQ43" s="282"/>
      <c r="AR43" s="282"/>
      <c r="AS43" s="282"/>
      <c r="AT43" s="282"/>
      <c r="AU43" s="282"/>
      <c r="AV43" s="282"/>
      <c r="AW43" s="282"/>
    </row>
    <row r="44" spans="1:49" ht="15.75">
      <c r="A44" s="274" t="s">
        <v>272</v>
      </c>
      <c r="B44" s="275" t="s">
        <v>312</v>
      </c>
      <c r="C44" s="276">
        <v>1142994</v>
      </c>
      <c r="D44" s="276">
        <v>564805</v>
      </c>
      <c r="E44" s="277">
        <v>578189</v>
      </c>
      <c r="F44" s="282"/>
      <c r="G44" s="282"/>
      <c r="H44" s="282"/>
      <c r="I44" s="282"/>
      <c r="J44" s="282"/>
      <c r="K44" s="282"/>
      <c r="L44" s="282"/>
      <c r="M44" s="282"/>
      <c r="N44" s="282"/>
      <c r="O44" s="282"/>
      <c r="P44" s="282"/>
      <c r="Q44" s="282"/>
      <c r="R44" s="282"/>
      <c r="S44" s="282"/>
      <c r="T44" s="282"/>
      <c r="U44" s="282"/>
      <c r="V44" s="282"/>
      <c r="W44" s="282"/>
      <c r="X44" s="282"/>
      <c r="Y44" s="282"/>
      <c r="Z44" s="282"/>
      <c r="AA44" s="282"/>
      <c r="AB44" s="282"/>
      <c r="AC44" s="282"/>
      <c r="AD44" s="282"/>
      <c r="AE44" s="282"/>
      <c r="AF44" s="282"/>
      <c r="AG44" s="282"/>
      <c r="AH44" s="282"/>
      <c r="AI44" s="282"/>
      <c r="AJ44" s="282"/>
      <c r="AK44" s="282"/>
      <c r="AL44" s="282"/>
      <c r="AM44" s="282"/>
      <c r="AN44" s="282"/>
      <c r="AO44" s="282"/>
      <c r="AP44" s="282"/>
      <c r="AQ44" s="282"/>
      <c r="AR44" s="282"/>
      <c r="AS44" s="282"/>
      <c r="AT44" s="282"/>
      <c r="AU44" s="282"/>
      <c r="AV44" s="282"/>
      <c r="AW44" s="282"/>
    </row>
    <row r="45" spans="1:49" ht="15.75">
      <c r="A45" s="270" t="s">
        <v>272</v>
      </c>
      <c r="B45" s="271" t="s">
        <v>313</v>
      </c>
      <c r="C45" s="272">
        <v>906</v>
      </c>
      <c r="D45" s="272">
        <v>457</v>
      </c>
      <c r="E45" s="273">
        <v>449</v>
      </c>
      <c r="F45" s="282"/>
      <c r="G45" s="282"/>
      <c r="H45" s="282"/>
      <c r="I45" s="282"/>
      <c r="J45" s="282"/>
      <c r="K45" s="282"/>
      <c r="L45" s="282"/>
      <c r="M45" s="282"/>
      <c r="N45" s="282"/>
      <c r="O45" s="282"/>
      <c r="P45" s="282"/>
      <c r="Q45" s="282"/>
      <c r="R45" s="282"/>
      <c r="S45" s="282"/>
      <c r="T45" s="282"/>
      <c r="U45" s="282"/>
      <c r="V45" s="282"/>
      <c r="W45" s="282"/>
      <c r="X45" s="282"/>
      <c r="Y45" s="282"/>
      <c r="Z45" s="282"/>
      <c r="AA45" s="282"/>
      <c r="AB45" s="282"/>
      <c r="AC45" s="282"/>
      <c r="AD45" s="282"/>
      <c r="AE45" s="282"/>
      <c r="AF45" s="282"/>
      <c r="AG45" s="282"/>
      <c r="AH45" s="282"/>
      <c r="AI45" s="282"/>
      <c r="AJ45" s="282"/>
      <c r="AK45" s="282"/>
      <c r="AL45" s="282"/>
      <c r="AM45" s="282"/>
      <c r="AN45" s="282"/>
      <c r="AO45" s="282"/>
      <c r="AP45" s="282"/>
      <c r="AQ45" s="282"/>
      <c r="AR45" s="282"/>
      <c r="AS45" s="282"/>
      <c r="AT45" s="282"/>
      <c r="AU45" s="282"/>
      <c r="AV45" s="282"/>
      <c r="AW45" s="282"/>
    </row>
    <row r="46" spans="1:49" ht="15.75">
      <c r="A46" s="274" t="s">
        <v>272</v>
      </c>
      <c r="B46" s="275" t="s">
        <v>314</v>
      </c>
      <c r="C46" s="276">
        <v>147624</v>
      </c>
      <c r="D46" s="276">
        <v>76004</v>
      </c>
      <c r="E46" s="277">
        <v>71620</v>
      </c>
      <c r="F46" s="282"/>
      <c r="G46" s="282"/>
      <c r="H46" s="282"/>
      <c r="I46" s="282"/>
      <c r="J46" s="282"/>
      <c r="K46" s="282"/>
      <c r="L46" s="282"/>
      <c r="M46" s="282"/>
      <c r="N46" s="282"/>
      <c r="O46" s="282"/>
      <c r="P46" s="282"/>
      <c r="Q46" s="282"/>
      <c r="R46" s="282"/>
      <c r="S46" s="282"/>
      <c r="T46" s="282"/>
      <c r="U46" s="282"/>
      <c r="V46" s="282"/>
      <c r="W46" s="282"/>
      <c r="X46" s="282"/>
      <c r="Y46" s="282"/>
      <c r="Z46" s="282"/>
      <c r="AA46" s="282"/>
      <c r="AB46" s="282"/>
      <c r="AC46" s="282"/>
      <c r="AD46" s="282"/>
      <c r="AE46" s="282"/>
      <c r="AF46" s="282"/>
      <c r="AG46" s="282"/>
      <c r="AH46" s="282"/>
      <c r="AI46" s="282"/>
      <c r="AJ46" s="282"/>
      <c r="AK46" s="282"/>
      <c r="AL46" s="282"/>
      <c r="AM46" s="282"/>
      <c r="AN46" s="282"/>
      <c r="AO46" s="282"/>
      <c r="AP46" s="282"/>
      <c r="AQ46" s="282"/>
      <c r="AR46" s="282"/>
      <c r="AS46" s="282"/>
      <c r="AT46" s="282"/>
      <c r="AU46" s="282"/>
      <c r="AV46" s="282"/>
      <c r="AW46" s="282"/>
    </row>
    <row r="47" spans="1:49" ht="15.75">
      <c r="A47" s="270" t="s">
        <v>272</v>
      </c>
      <c r="B47" s="271" t="s">
        <v>315</v>
      </c>
      <c r="C47" s="272">
        <v>2377</v>
      </c>
      <c r="D47" s="272">
        <v>1230</v>
      </c>
      <c r="E47" s="273">
        <v>1147</v>
      </c>
      <c r="F47" s="282"/>
      <c r="G47" s="282"/>
      <c r="H47" s="282"/>
      <c r="I47" s="282"/>
      <c r="J47" s="282"/>
      <c r="K47" s="282"/>
      <c r="L47" s="282"/>
      <c r="M47" s="282"/>
      <c r="N47" s="282"/>
      <c r="O47" s="282"/>
      <c r="P47" s="282"/>
      <c r="Q47" s="282"/>
      <c r="R47" s="282"/>
      <c r="S47" s="282"/>
      <c r="T47" s="282"/>
      <c r="U47" s="282"/>
      <c r="V47" s="282"/>
      <c r="W47" s="282"/>
      <c r="X47" s="282"/>
      <c r="Y47" s="282"/>
      <c r="Z47" s="282"/>
      <c r="AA47" s="282"/>
      <c r="AB47" s="282"/>
      <c r="AC47" s="282"/>
      <c r="AD47" s="282"/>
      <c r="AE47" s="282"/>
      <c r="AF47" s="282"/>
      <c r="AG47" s="282"/>
      <c r="AH47" s="282"/>
      <c r="AI47" s="282"/>
      <c r="AJ47" s="282"/>
      <c r="AK47" s="282"/>
      <c r="AL47" s="282"/>
      <c r="AM47" s="282"/>
      <c r="AN47" s="282"/>
      <c r="AO47" s="282"/>
      <c r="AP47" s="282"/>
      <c r="AQ47" s="282"/>
      <c r="AR47" s="282"/>
      <c r="AS47" s="282"/>
      <c r="AT47" s="282"/>
      <c r="AU47" s="282"/>
      <c r="AV47" s="282"/>
      <c r="AW47" s="282"/>
    </row>
    <row r="48" spans="1:49" ht="15.75">
      <c r="A48" s="274" t="s">
        <v>272</v>
      </c>
      <c r="B48" s="275" t="s">
        <v>316</v>
      </c>
      <c r="C48" s="276">
        <v>34709</v>
      </c>
      <c r="D48" s="276">
        <v>17035</v>
      </c>
      <c r="E48" s="277">
        <v>17674</v>
      </c>
      <c r="F48" s="282"/>
      <c r="G48" s="282"/>
      <c r="H48" s="282"/>
      <c r="I48" s="282"/>
      <c r="J48" s="282"/>
      <c r="K48" s="282"/>
      <c r="L48" s="282"/>
      <c r="M48" s="282"/>
      <c r="N48" s="282"/>
      <c r="O48" s="282"/>
      <c r="P48" s="282"/>
      <c r="Q48" s="282"/>
      <c r="R48" s="282"/>
      <c r="S48" s="282"/>
      <c r="T48" s="282"/>
      <c r="U48" s="282"/>
      <c r="V48" s="282"/>
      <c r="W48" s="282"/>
      <c r="X48" s="282"/>
      <c r="Y48" s="282"/>
      <c r="Z48" s="282"/>
      <c r="AA48" s="282"/>
      <c r="AB48" s="282"/>
      <c r="AC48" s="282"/>
      <c r="AD48" s="282"/>
      <c r="AE48" s="282"/>
      <c r="AF48" s="282"/>
      <c r="AG48" s="282"/>
      <c r="AH48" s="282"/>
      <c r="AI48" s="282"/>
      <c r="AJ48" s="282"/>
      <c r="AK48" s="282"/>
      <c r="AL48" s="282"/>
      <c r="AM48" s="282"/>
      <c r="AN48" s="282"/>
      <c r="AO48" s="282"/>
      <c r="AP48" s="282"/>
      <c r="AQ48" s="282"/>
      <c r="AR48" s="282"/>
      <c r="AS48" s="282"/>
      <c r="AT48" s="282"/>
      <c r="AU48" s="282"/>
      <c r="AV48" s="282"/>
      <c r="AW48" s="282"/>
    </row>
    <row r="49" spans="1:49" ht="15.75">
      <c r="A49" s="270" t="s">
        <v>272</v>
      </c>
      <c r="B49" s="271" t="s">
        <v>317</v>
      </c>
      <c r="C49" s="272">
        <v>86766</v>
      </c>
      <c r="D49" s="272">
        <v>44135</v>
      </c>
      <c r="E49" s="273">
        <v>42631</v>
      </c>
      <c r="F49" s="282"/>
      <c r="G49" s="282"/>
      <c r="H49" s="282"/>
      <c r="I49" s="282"/>
      <c r="J49" s="282"/>
      <c r="K49" s="282"/>
      <c r="L49" s="282"/>
      <c r="M49" s="282"/>
      <c r="N49" s="282"/>
      <c r="O49" s="282"/>
      <c r="P49" s="282"/>
      <c r="Q49" s="282"/>
      <c r="R49" s="282"/>
      <c r="S49" s="282"/>
      <c r="T49" s="282"/>
      <c r="U49" s="282"/>
      <c r="V49" s="282"/>
      <c r="W49" s="282"/>
      <c r="X49" s="282"/>
      <c r="Y49" s="282"/>
      <c r="Z49" s="282"/>
      <c r="AA49" s="282"/>
      <c r="AB49" s="282"/>
      <c r="AC49" s="282"/>
      <c r="AD49" s="282"/>
      <c r="AE49" s="282"/>
      <c r="AF49" s="282"/>
      <c r="AG49" s="282"/>
      <c r="AH49" s="282"/>
      <c r="AI49" s="282"/>
      <c r="AJ49" s="282"/>
      <c r="AK49" s="282"/>
      <c r="AL49" s="282"/>
      <c r="AM49" s="282"/>
      <c r="AN49" s="282"/>
      <c r="AO49" s="282"/>
      <c r="AP49" s="282"/>
      <c r="AQ49" s="282"/>
      <c r="AR49" s="282"/>
      <c r="AS49" s="282"/>
      <c r="AT49" s="282"/>
      <c r="AU49" s="282"/>
      <c r="AV49" s="282"/>
      <c r="AW49" s="282"/>
    </row>
    <row r="50" spans="1:49" ht="15.75">
      <c r="A50" s="274" t="s">
        <v>272</v>
      </c>
      <c r="B50" s="275" t="s">
        <v>318</v>
      </c>
      <c r="C50" s="276">
        <v>412199</v>
      </c>
      <c r="D50" s="276">
        <v>202958</v>
      </c>
      <c r="E50" s="277">
        <v>209241</v>
      </c>
      <c r="F50" s="282"/>
      <c r="G50" s="282"/>
      <c r="H50" s="282"/>
      <c r="I50" s="282"/>
      <c r="J50" s="282"/>
      <c r="K50" s="282"/>
      <c r="L50" s="282"/>
      <c r="M50" s="282"/>
      <c r="N50" s="282"/>
      <c r="O50" s="282"/>
      <c r="P50" s="282"/>
      <c r="Q50" s="282"/>
      <c r="R50" s="282"/>
      <c r="S50" s="282"/>
      <c r="T50" s="282"/>
      <c r="U50" s="282"/>
      <c r="V50" s="282"/>
      <c r="W50" s="282"/>
      <c r="X50" s="282"/>
      <c r="Y50" s="282"/>
      <c r="Z50" s="282"/>
      <c r="AA50" s="282"/>
      <c r="AB50" s="282"/>
      <c r="AC50" s="282"/>
      <c r="AD50" s="282"/>
      <c r="AE50" s="282"/>
      <c r="AF50" s="282"/>
      <c r="AG50" s="282"/>
      <c r="AH50" s="282"/>
      <c r="AI50" s="282"/>
      <c r="AJ50" s="282"/>
      <c r="AK50" s="282"/>
      <c r="AL50" s="282"/>
      <c r="AM50" s="282"/>
      <c r="AN50" s="282"/>
      <c r="AO50" s="282"/>
      <c r="AP50" s="282"/>
      <c r="AQ50" s="282"/>
      <c r="AR50" s="282"/>
      <c r="AS50" s="282"/>
      <c r="AT50" s="282"/>
      <c r="AU50" s="282"/>
      <c r="AV50" s="282"/>
      <c r="AW50" s="282"/>
    </row>
    <row r="51" spans="1:49" ht="15.75">
      <c r="A51" s="270" t="s">
        <v>272</v>
      </c>
      <c r="B51" s="271" t="s">
        <v>319</v>
      </c>
      <c r="C51" s="272">
        <v>132169</v>
      </c>
      <c r="D51" s="272">
        <v>62586</v>
      </c>
      <c r="E51" s="273">
        <v>69583</v>
      </c>
      <c r="F51" s="282"/>
      <c r="G51" s="282"/>
      <c r="H51" s="282"/>
      <c r="I51" s="282"/>
      <c r="J51" s="282"/>
      <c r="K51" s="282"/>
      <c r="L51" s="282"/>
      <c r="M51" s="282"/>
      <c r="N51" s="282"/>
      <c r="O51" s="282"/>
      <c r="P51" s="282"/>
      <c r="Q51" s="282"/>
      <c r="R51" s="282"/>
      <c r="S51" s="282"/>
      <c r="T51" s="282"/>
      <c r="U51" s="282"/>
      <c r="V51" s="282"/>
      <c r="W51" s="282"/>
      <c r="X51" s="282"/>
      <c r="Y51" s="282"/>
      <c r="Z51" s="282"/>
      <c r="AA51" s="282"/>
      <c r="AB51" s="282"/>
      <c r="AC51" s="282"/>
      <c r="AD51" s="282"/>
      <c r="AE51" s="282"/>
      <c r="AF51" s="282"/>
      <c r="AG51" s="282"/>
      <c r="AH51" s="282"/>
      <c r="AI51" s="282"/>
      <c r="AJ51" s="282"/>
      <c r="AK51" s="282"/>
      <c r="AL51" s="282"/>
      <c r="AM51" s="282"/>
      <c r="AN51" s="282"/>
      <c r="AO51" s="282"/>
      <c r="AP51" s="282"/>
      <c r="AQ51" s="282"/>
      <c r="AR51" s="282"/>
      <c r="AS51" s="282"/>
      <c r="AT51" s="282"/>
      <c r="AU51" s="282"/>
      <c r="AV51" s="282"/>
      <c r="AW51" s="282"/>
    </row>
    <row r="52" spans="1:49" ht="15.75">
      <c r="A52" s="274" t="s">
        <v>272</v>
      </c>
      <c r="B52" s="275" t="s">
        <v>320</v>
      </c>
      <c r="C52" s="276">
        <v>306322</v>
      </c>
      <c r="D52" s="276">
        <v>152617</v>
      </c>
      <c r="E52" s="277">
        <v>153705</v>
      </c>
      <c r="F52" s="282"/>
      <c r="G52" s="282"/>
      <c r="H52" s="282"/>
      <c r="I52" s="282"/>
      <c r="J52" s="282"/>
      <c r="K52" s="282"/>
      <c r="L52" s="282"/>
      <c r="M52" s="282"/>
      <c r="N52" s="282"/>
      <c r="O52" s="282"/>
      <c r="P52" s="282"/>
      <c r="Q52" s="282"/>
      <c r="R52" s="282"/>
      <c r="S52" s="282"/>
      <c r="T52" s="282"/>
      <c r="U52" s="282"/>
      <c r="V52" s="282"/>
      <c r="W52" s="282"/>
      <c r="X52" s="282"/>
      <c r="Y52" s="282"/>
      <c r="Z52" s="282"/>
      <c r="AA52" s="282"/>
      <c r="AB52" s="282"/>
      <c r="AC52" s="282"/>
      <c r="AD52" s="282"/>
      <c r="AE52" s="282"/>
      <c r="AF52" s="282"/>
      <c r="AG52" s="282"/>
      <c r="AH52" s="282"/>
      <c r="AI52" s="282"/>
      <c r="AJ52" s="282"/>
      <c r="AK52" s="282"/>
      <c r="AL52" s="282"/>
      <c r="AM52" s="282"/>
      <c r="AN52" s="282"/>
      <c r="AO52" s="282"/>
      <c r="AP52" s="282"/>
      <c r="AQ52" s="282"/>
      <c r="AR52" s="282"/>
      <c r="AS52" s="282"/>
      <c r="AT52" s="282"/>
      <c r="AU52" s="282"/>
      <c r="AV52" s="282"/>
      <c r="AW52" s="282"/>
    </row>
    <row r="53" spans="1:49" ht="15.75">
      <c r="A53" s="270" t="s">
        <v>272</v>
      </c>
      <c r="B53" s="271" t="s">
        <v>321</v>
      </c>
      <c r="C53" s="272">
        <v>46784</v>
      </c>
      <c r="D53" s="272">
        <v>23460</v>
      </c>
      <c r="E53" s="273">
        <v>23324</v>
      </c>
      <c r="F53" s="282"/>
      <c r="G53" s="282"/>
      <c r="H53" s="282"/>
      <c r="I53" s="282"/>
      <c r="J53" s="282"/>
      <c r="K53" s="282"/>
      <c r="L53" s="282"/>
      <c r="M53" s="282"/>
      <c r="N53" s="282"/>
      <c r="O53" s="282"/>
      <c r="P53" s="282"/>
      <c r="Q53" s="282"/>
      <c r="R53" s="282"/>
      <c r="S53" s="282"/>
      <c r="T53" s="282"/>
      <c r="U53" s="282"/>
      <c r="V53" s="282"/>
      <c r="W53" s="282"/>
      <c r="X53" s="282"/>
      <c r="Y53" s="282"/>
      <c r="Z53" s="282"/>
      <c r="AA53" s="282"/>
      <c r="AB53" s="282"/>
      <c r="AC53" s="282"/>
      <c r="AD53" s="282"/>
      <c r="AE53" s="282"/>
      <c r="AF53" s="282"/>
      <c r="AG53" s="282"/>
      <c r="AH53" s="282"/>
      <c r="AI53" s="282"/>
      <c r="AJ53" s="282"/>
      <c r="AK53" s="282"/>
      <c r="AL53" s="282"/>
      <c r="AM53" s="282"/>
      <c r="AN53" s="282"/>
      <c r="AO53" s="282"/>
      <c r="AP53" s="282"/>
      <c r="AQ53" s="282"/>
      <c r="AR53" s="282"/>
      <c r="AS53" s="282"/>
      <c r="AT53" s="282"/>
      <c r="AU53" s="282"/>
      <c r="AV53" s="282"/>
      <c r="AW53" s="282"/>
    </row>
    <row r="54" spans="1:49" ht="15.75">
      <c r="A54" s="274" t="s">
        <v>272</v>
      </c>
      <c r="B54" s="275" t="s">
        <v>322</v>
      </c>
      <c r="C54" s="276">
        <v>1552</v>
      </c>
      <c r="D54" s="276">
        <v>820</v>
      </c>
      <c r="E54" s="277">
        <v>732</v>
      </c>
      <c r="F54" s="282"/>
      <c r="G54" s="282"/>
      <c r="H54" s="282"/>
      <c r="I54" s="282"/>
      <c r="J54" s="282"/>
      <c r="K54" s="282"/>
      <c r="L54" s="282"/>
      <c r="M54" s="282"/>
      <c r="N54" s="282"/>
      <c r="O54" s="282"/>
      <c r="P54" s="282"/>
      <c r="Q54" s="282"/>
      <c r="R54" s="282"/>
      <c r="S54" s="282"/>
      <c r="T54" s="282"/>
      <c r="U54" s="282"/>
      <c r="V54" s="282"/>
      <c r="W54" s="282"/>
      <c r="X54" s="282"/>
      <c r="Y54" s="282"/>
      <c r="Z54" s="282"/>
      <c r="AA54" s="282"/>
      <c r="AB54" s="282"/>
      <c r="AC54" s="282"/>
      <c r="AD54" s="282"/>
      <c r="AE54" s="282"/>
      <c r="AF54" s="282"/>
      <c r="AG54" s="282"/>
      <c r="AH54" s="282"/>
      <c r="AI54" s="282"/>
      <c r="AJ54" s="282"/>
      <c r="AK54" s="282"/>
      <c r="AL54" s="282"/>
      <c r="AM54" s="282"/>
      <c r="AN54" s="282"/>
      <c r="AO54" s="282"/>
      <c r="AP54" s="282"/>
      <c r="AQ54" s="282"/>
      <c r="AR54" s="282"/>
      <c r="AS54" s="282"/>
      <c r="AT54" s="282"/>
      <c r="AU54" s="282"/>
      <c r="AV54" s="282"/>
      <c r="AW54" s="282"/>
    </row>
    <row r="55" spans="1:49" ht="15.75">
      <c r="A55" s="278" t="s">
        <v>272</v>
      </c>
      <c r="B55" s="279" t="s">
        <v>323</v>
      </c>
      <c r="C55" s="280">
        <v>3573</v>
      </c>
      <c r="D55" s="280">
        <v>1787</v>
      </c>
      <c r="E55" s="281">
        <v>1786</v>
      </c>
      <c r="F55" s="282"/>
      <c r="G55" s="282"/>
      <c r="H55" s="282"/>
      <c r="I55" s="282"/>
      <c r="J55" s="282"/>
      <c r="K55" s="282"/>
      <c r="L55" s="282"/>
      <c r="M55" s="282"/>
      <c r="N55" s="282"/>
      <c r="O55" s="282"/>
      <c r="P55" s="282"/>
      <c r="Q55" s="282"/>
      <c r="R55" s="282"/>
      <c r="S55" s="282"/>
      <c r="T55" s="282"/>
      <c r="U55" s="282"/>
      <c r="V55" s="282"/>
      <c r="W55" s="282"/>
      <c r="X55" s="282"/>
      <c r="Y55" s="282"/>
      <c r="Z55" s="282"/>
      <c r="AA55" s="282"/>
      <c r="AB55" s="282"/>
      <c r="AC55" s="282"/>
      <c r="AD55" s="282"/>
      <c r="AE55" s="282"/>
      <c r="AF55" s="282"/>
      <c r="AG55" s="282"/>
      <c r="AH55" s="282"/>
      <c r="AI55" s="282"/>
      <c r="AJ55" s="282"/>
      <c r="AK55" s="282"/>
      <c r="AL55" s="282"/>
      <c r="AM55" s="282"/>
      <c r="AN55" s="282"/>
      <c r="AO55" s="282"/>
      <c r="AP55" s="282"/>
      <c r="AQ55" s="282"/>
      <c r="AR55" s="282"/>
      <c r="AS55" s="282"/>
      <c r="AT55" s="282"/>
      <c r="AU55" s="282"/>
      <c r="AV55" s="282"/>
      <c r="AW55" s="282"/>
    </row>
    <row r="56" spans="1:49">
      <c r="A56" s="284" t="s">
        <v>326</v>
      </c>
      <c r="B56" s="282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2"/>
      <c r="N56" s="282"/>
      <c r="O56" s="282"/>
      <c r="P56" s="282"/>
      <c r="Q56" s="282"/>
      <c r="R56" s="282"/>
      <c r="S56" s="282"/>
      <c r="T56" s="282"/>
      <c r="U56" s="282"/>
      <c r="V56" s="282"/>
      <c r="W56" s="282"/>
      <c r="X56" s="282"/>
      <c r="Y56" s="282"/>
      <c r="Z56" s="282"/>
      <c r="AA56" s="282"/>
      <c r="AB56" s="282"/>
      <c r="AC56" s="282"/>
      <c r="AD56" s="282"/>
      <c r="AE56" s="282"/>
      <c r="AF56" s="282"/>
      <c r="AG56" s="282"/>
      <c r="AH56" s="282"/>
      <c r="AI56" s="282"/>
      <c r="AJ56" s="282"/>
      <c r="AK56" s="282"/>
      <c r="AL56" s="282"/>
      <c r="AM56" s="282"/>
      <c r="AN56" s="282"/>
      <c r="AO56" s="282"/>
      <c r="AP56" s="282"/>
      <c r="AQ56" s="282"/>
      <c r="AR56" s="282"/>
      <c r="AS56" s="282"/>
      <c r="AT56" s="282"/>
      <c r="AU56" s="282"/>
      <c r="AV56" s="282"/>
      <c r="AW56" s="282"/>
    </row>
    <row r="57" spans="1:49">
      <c r="A57" s="282"/>
      <c r="B57" s="282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2"/>
      <c r="N57" s="282"/>
      <c r="O57" s="282"/>
      <c r="P57" s="282"/>
      <c r="Q57" s="282"/>
      <c r="R57" s="282"/>
      <c r="S57" s="282"/>
      <c r="T57" s="282"/>
      <c r="U57" s="282"/>
      <c r="V57" s="282"/>
      <c r="W57" s="282"/>
      <c r="X57" s="282"/>
      <c r="Y57" s="282"/>
      <c r="Z57" s="282"/>
      <c r="AA57" s="282"/>
      <c r="AB57" s="282"/>
      <c r="AC57" s="282"/>
      <c r="AD57" s="282"/>
      <c r="AE57" s="282"/>
      <c r="AF57" s="282"/>
      <c r="AG57" s="282"/>
      <c r="AH57" s="282"/>
      <c r="AI57" s="282"/>
      <c r="AJ57" s="282"/>
      <c r="AK57" s="282"/>
      <c r="AL57" s="282"/>
      <c r="AM57" s="282"/>
      <c r="AN57" s="282"/>
      <c r="AO57" s="282"/>
      <c r="AP57" s="282"/>
      <c r="AQ57" s="282"/>
      <c r="AR57" s="282"/>
      <c r="AS57" s="282"/>
      <c r="AT57" s="282"/>
      <c r="AU57" s="282"/>
      <c r="AV57" s="282"/>
      <c r="AW57" s="282"/>
    </row>
    <row r="58" spans="1:49">
      <c r="A58" s="282"/>
      <c r="B58" s="282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2"/>
      <c r="N58" s="282"/>
      <c r="O58" s="282"/>
      <c r="P58" s="282"/>
      <c r="Q58" s="282"/>
      <c r="R58" s="282"/>
      <c r="S58" s="282"/>
      <c r="T58" s="282"/>
      <c r="U58" s="282"/>
      <c r="V58" s="282"/>
      <c r="W58" s="282"/>
      <c r="X58" s="282"/>
      <c r="Y58" s="282"/>
      <c r="Z58" s="282"/>
      <c r="AA58" s="282"/>
      <c r="AB58" s="282"/>
      <c r="AC58" s="282"/>
      <c r="AD58" s="282"/>
      <c r="AE58" s="282"/>
      <c r="AF58" s="282"/>
      <c r="AG58" s="282"/>
      <c r="AH58" s="282"/>
      <c r="AI58" s="282"/>
      <c r="AJ58" s="282"/>
      <c r="AK58" s="282"/>
      <c r="AL58" s="282"/>
      <c r="AM58" s="282"/>
      <c r="AN58" s="282"/>
      <c r="AO58" s="282"/>
      <c r="AP58" s="282"/>
      <c r="AQ58" s="282"/>
      <c r="AR58" s="282"/>
      <c r="AS58" s="282"/>
      <c r="AT58" s="282"/>
      <c r="AU58" s="282"/>
      <c r="AV58" s="282"/>
      <c r="AW58" s="282"/>
    </row>
    <row r="59" spans="1:49">
      <c r="A59" s="282"/>
      <c r="B59" s="282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2"/>
      <c r="N59" s="282"/>
      <c r="O59" s="282"/>
      <c r="P59" s="282"/>
      <c r="Q59" s="282"/>
      <c r="R59" s="282"/>
      <c r="S59" s="282"/>
      <c r="T59" s="282"/>
      <c r="U59" s="282"/>
      <c r="V59" s="282"/>
      <c r="W59" s="282"/>
      <c r="X59" s="282"/>
      <c r="Y59" s="282"/>
      <c r="Z59" s="282"/>
      <c r="AA59" s="282"/>
      <c r="AB59" s="282"/>
      <c r="AC59" s="282"/>
      <c r="AD59" s="282"/>
      <c r="AE59" s="282"/>
      <c r="AF59" s="282"/>
      <c r="AG59" s="282"/>
      <c r="AH59" s="282"/>
      <c r="AI59" s="282"/>
      <c r="AJ59" s="282"/>
      <c r="AK59" s="282"/>
      <c r="AL59" s="282"/>
      <c r="AM59" s="282"/>
      <c r="AN59" s="282"/>
      <c r="AO59" s="282"/>
      <c r="AP59" s="282"/>
      <c r="AQ59" s="282"/>
      <c r="AR59" s="282"/>
      <c r="AS59" s="282"/>
      <c r="AT59" s="282"/>
      <c r="AU59" s="282"/>
      <c r="AV59" s="282"/>
      <c r="AW59" s="282"/>
    </row>
    <row r="60" spans="1:49">
      <c r="A60" s="282"/>
      <c r="B60" s="282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2"/>
      <c r="N60" s="282"/>
      <c r="O60" s="282"/>
      <c r="P60" s="282"/>
      <c r="Q60" s="282"/>
      <c r="R60" s="282"/>
      <c r="S60" s="282"/>
      <c r="T60" s="282"/>
      <c r="U60" s="282"/>
      <c r="V60" s="282"/>
      <c r="W60" s="282"/>
      <c r="X60" s="282"/>
      <c r="Y60" s="282"/>
      <c r="Z60" s="282"/>
      <c r="AA60" s="282"/>
      <c r="AB60" s="282"/>
      <c r="AC60" s="282"/>
      <c r="AD60" s="282"/>
      <c r="AE60" s="282"/>
      <c r="AF60" s="282"/>
      <c r="AG60" s="282"/>
      <c r="AH60" s="282"/>
      <c r="AI60" s="282"/>
      <c r="AJ60" s="282"/>
      <c r="AK60" s="282"/>
      <c r="AL60" s="282"/>
      <c r="AM60" s="282"/>
      <c r="AN60" s="282"/>
      <c r="AO60" s="282"/>
      <c r="AP60" s="282"/>
      <c r="AQ60" s="282"/>
      <c r="AR60" s="282"/>
      <c r="AS60" s="282"/>
      <c r="AT60" s="282"/>
      <c r="AU60" s="282"/>
      <c r="AV60" s="282"/>
      <c r="AW60" s="282"/>
    </row>
    <row r="61" spans="1:49">
      <c r="A61" s="282"/>
      <c r="B61" s="282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2"/>
      <c r="N61" s="282"/>
      <c r="O61" s="282"/>
      <c r="P61" s="282"/>
      <c r="Q61" s="282"/>
      <c r="R61" s="282"/>
      <c r="S61" s="282"/>
      <c r="T61" s="282"/>
      <c r="U61" s="282"/>
      <c r="V61" s="282"/>
      <c r="W61" s="282"/>
      <c r="X61" s="282"/>
      <c r="Y61" s="282"/>
      <c r="Z61" s="282"/>
      <c r="AA61" s="282"/>
      <c r="AB61" s="282"/>
      <c r="AC61" s="282"/>
      <c r="AD61" s="282"/>
      <c r="AE61" s="282"/>
      <c r="AF61" s="282"/>
      <c r="AG61" s="282"/>
      <c r="AH61" s="282"/>
      <c r="AI61" s="282"/>
      <c r="AJ61" s="282"/>
      <c r="AK61" s="282"/>
      <c r="AL61" s="282"/>
      <c r="AM61" s="282"/>
      <c r="AN61" s="282"/>
      <c r="AO61" s="282"/>
      <c r="AP61" s="282"/>
      <c r="AQ61" s="282"/>
      <c r="AR61" s="282"/>
      <c r="AS61" s="282"/>
      <c r="AT61" s="282"/>
      <c r="AU61" s="282"/>
      <c r="AV61" s="282"/>
      <c r="AW61" s="282"/>
    </row>
    <row r="62" spans="1:49">
      <c r="A62" s="282"/>
      <c r="B62" s="282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2"/>
      <c r="N62" s="282"/>
      <c r="O62" s="282"/>
      <c r="P62" s="282"/>
      <c r="Q62" s="282"/>
      <c r="R62" s="282"/>
      <c r="S62" s="282"/>
      <c r="T62" s="282"/>
      <c r="U62" s="282"/>
      <c r="V62" s="282"/>
      <c r="W62" s="282"/>
      <c r="X62" s="282"/>
      <c r="Y62" s="282"/>
      <c r="Z62" s="282"/>
      <c r="AA62" s="282"/>
      <c r="AB62" s="282"/>
      <c r="AC62" s="282"/>
      <c r="AD62" s="282"/>
      <c r="AE62" s="282"/>
      <c r="AF62" s="282"/>
      <c r="AG62" s="282"/>
      <c r="AH62" s="282"/>
      <c r="AI62" s="282"/>
      <c r="AJ62" s="282"/>
      <c r="AK62" s="282"/>
      <c r="AL62" s="282"/>
      <c r="AM62" s="282"/>
      <c r="AN62" s="282"/>
      <c r="AO62" s="282"/>
      <c r="AP62" s="282"/>
      <c r="AQ62" s="282"/>
      <c r="AR62" s="282"/>
      <c r="AS62" s="282"/>
      <c r="AT62" s="282"/>
      <c r="AU62" s="282"/>
      <c r="AV62" s="282"/>
      <c r="AW62" s="282"/>
    </row>
    <row r="63" spans="1:49">
      <c r="A63" s="282"/>
      <c r="B63" s="282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2"/>
      <c r="N63" s="282"/>
      <c r="O63" s="282"/>
      <c r="P63" s="282"/>
      <c r="Q63" s="282"/>
      <c r="R63" s="282"/>
      <c r="S63" s="282"/>
      <c r="T63" s="282"/>
      <c r="U63" s="282"/>
      <c r="V63" s="282"/>
      <c r="W63" s="282"/>
      <c r="X63" s="282"/>
      <c r="Y63" s="282"/>
      <c r="Z63" s="282"/>
      <c r="AA63" s="282"/>
      <c r="AB63" s="282"/>
      <c r="AC63" s="282"/>
      <c r="AD63" s="282"/>
      <c r="AE63" s="282"/>
      <c r="AF63" s="282"/>
      <c r="AG63" s="282"/>
      <c r="AH63" s="282"/>
      <c r="AI63" s="282"/>
      <c r="AJ63" s="282"/>
      <c r="AK63" s="282"/>
      <c r="AL63" s="282"/>
      <c r="AM63" s="282"/>
      <c r="AN63" s="282"/>
      <c r="AO63" s="282"/>
      <c r="AP63" s="282"/>
      <c r="AQ63" s="282"/>
      <c r="AR63" s="282"/>
      <c r="AS63" s="282"/>
      <c r="AT63" s="282"/>
      <c r="AU63" s="282"/>
      <c r="AV63" s="282"/>
      <c r="AW63" s="282"/>
    </row>
    <row r="64" spans="1:49">
      <c r="A64" s="282"/>
      <c r="B64" s="282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2"/>
      <c r="N64" s="282"/>
      <c r="O64" s="282"/>
      <c r="P64" s="282"/>
      <c r="Q64" s="282"/>
      <c r="R64" s="282"/>
      <c r="S64" s="282"/>
      <c r="T64" s="282"/>
      <c r="U64" s="282"/>
      <c r="V64" s="282"/>
      <c r="W64" s="282"/>
      <c r="X64" s="282"/>
      <c r="Y64" s="282"/>
      <c r="Z64" s="282"/>
      <c r="AA64" s="282"/>
      <c r="AB64" s="282"/>
      <c r="AC64" s="282"/>
      <c r="AD64" s="282"/>
      <c r="AE64" s="282"/>
      <c r="AF64" s="282"/>
      <c r="AG64" s="282"/>
      <c r="AH64" s="282"/>
      <c r="AI64" s="282"/>
      <c r="AJ64" s="282"/>
      <c r="AK64" s="282"/>
      <c r="AL64" s="282"/>
      <c r="AM64" s="282"/>
      <c r="AN64" s="282"/>
      <c r="AO64" s="282"/>
      <c r="AP64" s="282"/>
      <c r="AQ64" s="282"/>
      <c r="AR64" s="282"/>
      <c r="AS64" s="282"/>
      <c r="AT64" s="282"/>
      <c r="AU64" s="282"/>
      <c r="AV64" s="282"/>
      <c r="AW64" s="282"/>
    </row>
    <row r="65" spans="1:49">
      <c r="A65" s="282"/>
      <c r="B65" s="282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2"/>
      <c r="N65" s="282"/>
      <c r="O65" s="282"/>
      <c r="P65" s="282"/>
      <c r="Q65" s="282"/>
      <c r="R65" s="282"/>
      <c r="S65" s="282"/>
      <c r="T65" s="282"/>
      <c r="U65" s="282"/>
      <c r="V65" s="282"/>
      <c r="W65" s="282"/>
      <c r="X65" s="282"/>
      <c r="Y65" s="282"/>
      <c r="Z65" s="282"/>
      <c r="AA65" s="282"/>
      <c r="AB65" s="282"/>
      <c r="AC65" s="282"/>
      <c r="AD65" s="282"/>
      <c r="AE65" s="282"/>
      <c r="AF65" s="282"/>
      <c r="AG65" s="282"/>
      <c r="AH65" s="282"/>
      <c r="AI65" s="282"/>
      <c r="AJ65" s="282"/>
      <c r="AK65" s="282"/>
      <c r="AL65" s="282"/>
      <c r="AM65" s="282"/>
      <c r="AN65" s="282"/>
      <c r="AO65" s="282"/>
      <c r="AP65" s="282"/>
      <c r="AQ65" s="282"/>
      <c r="AR65" s="282"/>
      <c r="AS65" s="282"/>
      <c r="AT65" s="282"/>
      <c r="AU65" s="282"/>
      <c r="AV65" s="282"/>
      <c r="AW65" s="282"/>
    </row>
    <row r="66" spans="1:49">
      <c r="A66" s="282"/>
      <c r="B66" s="282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2"/>
      <c r="N66" s="282"/>
      <c r="O66" s="282"/>
      <c r="P66" s="282"/>
      <c r="Q66" s="282"/>
      <c r="R66" s="282"/>
      <c r="S66" s="282"/>
      <c r="T66" s="282"/>
      <c r="U66" s="282"/>
      <c r="V66" s="282"/>
      <c r="W66" s="282"/>
      <c r="X66" s="282"/>
      <c r="Y66" s="282"/>
      <c r="Z66" s="282"/>
      <c r="AA66" s="282"/>
      <c r="AB66" s="282"/>
      <c r="AC66" s="282"/>
      <c r="AD66" s="282"/>
      <c r="AE66" s="282"/>
      <c r="AF66" s="282"/>
      <c r="AG66" s="282"/>
      <c r="AH66" s="282"/>
      <c r="AI66" s="282"/>
      <c r="AJ66" s="282"/>
      <c r="AK66" s="282"/>
      <c r="AL66" s="282"/>
      <c r="AM66" s="282"/>
      <c r="AN66" s="282"/>
      <c r="AO66" s="282"/>
      <c r="AP66" s="282"/>
      <c r="AQ66" s="282"/>
      <c r="AR66" s="282"/>
      <c r="AS66" s="282"/>
      <c r="AT66" s="282"/>
      <c r="AU66" s="282"/>
      <c r="AV66" s="282"/>
      <c r="AW66" s="282"/>
    </row>
    <row r="67" spans="1:49">
      <c r="A67" s="282"/>
      <c r="B67" s="282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2"/>
      <c r="N67" s="282"/>
      <c r="O67" s="282"/>
      <c r="P67" s="282"/>
      <c r="Q67" s="282"/>
      <c r="R67" s="282"/>
      <c r="S67" s="282"/>
      <c r="T67" s="282"/>
      <c r="U67" s="282"/>
      <c r="V67" s="282"/>
      <c r="W67" s="282"/>
      <c r="X67" s="282"/>
      <c r="Y67" s="282"/>
      <c r="Z67" s="282"/>
      <c r="AA67" s="282"/>
      <c r="AB67" s="282"/>
      <c r="AC67" s="282"/>
      <c r="AD67" s="282"/>
      <c r="AE67" s="282"/>
      <c r="AF67" s="282"/>
      <c r="AG67" s="282"/>
      <c r="AH67" s="282"/>
      <c r="AI67" s="282"/>
      <c r="AJ67" s="282"/>
      <c r="AK67" s="282"/>
      <c r="AL67" s="282"/>
      <c r="AM67" s="282"/>
      <c r="AN67" s="282"/>
      <c r="AO67" s="282"/>
      <c r="AP67" s="282"/>
      <c r="AQ67" s="282"/>
      <c r="AR67" s="282"/>
      <c r="AS67" s="282"/>
      <c r="AT67" s="282"/>
      <c r="AU67" s="282"/>
      <c r="AV67" s="282"/>
      <c r="AW67" s="282"/>
    </row>
    <row r="68" spans="1:49">
      <c r="A68" s="282"/>
      <c r="B68" s="282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2"/>
      <c r="N68" s="282"/>
      <c r="O68" s="282"/>
      <c r="P68" s="282"/>
      <c r="Q68" s="282"/>
      <c r="R68" s="282"/>
      <c r="S68" s="282"/>
      <c r="T68" s="282"/>
      <c r="U68" s="282"/>
      <c r="V68" s="282"/>
      <c r="W68" s="282"/>
      <c r="X68" s="282"/>
      <c r="Y68" s="282"/>
      <c r="Z68" s="282"/>
      <c r="AA68" s="282"/>
      <c r="AB68" s="282"/>
      <c r="AC68" s="282"/>
      <c r="AD68" s="282"/>
      <c r="AE68" s="282"/>
      <c r="AF68" s="282"/>
      <c r="AG68" s="282"/>
      <c r="AH68" s="282"/>
      <c r="AI68" s="282"/>
      <c r="AJ68" s="282"/>
      <c r="AK68" s="282"/>
      <c r="AL68" s="282"/>
      <c r="AM68" s="282"/>
      <c r="AN68" s="282"/>
      <c r="AO68" s="282"/>
      <c r="AP68" s="282"/>
      <c r="AQ68" s="282"/>
      <c r="AR68" s="282"/>
      <c r="AS68" s="282"/>
      <c r="AT68" s="282"/>
      <c r="AU68" s="282"/>
      <c r="AV68" s="282"/>
      <c r="AW68" s="282"/>
    </row>
    <row r="69" spans="1:49">
      <c r="A69" s="282"/>
      <c r="B69" s="282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2"/>
      <c r="N69" s="282"/>
      <c r="O69" s="282"/>
      <c r="P69" s="282"/>
      <c r="Q69" s="282"/>
      <c r="R69" s="282"/>
      <c r="S69" s="282"/>
      <c r="T69" s="282"/>
      <c r="U69" s="282"/>
      <c r="V69" s="282"/>
      <c r="W69" s="282"/>
      <c r="X69" s="282"/>
      <c r="Y69" s="282"/>
      <c r="Z69" s="282"/>
      <c r="AA69" s="282"/>
      <c r="AB69" s="282"/>
      <c r="AC69" s="282"/>
      <c r="AD69" s="282"/>
      <c r="AE69" s="282"/>
      <c r="AF69" s="282"/>
      <c r="AG69" s="282"/>
      <c r="AH69" s="282"/>
      <c r="AI69" s="282"/>
      <c r="AJ69" s="282"/>
      <c r="AK69" s="282"/>
      <c r="AL69" s="282"/>
      <c r="AM69" s="282"/>
      <c r="AN69" s="282"/>
      <c r="AO69" s="282"/>
      <c r="AP69" s="282"/>
      <c r="AQ69" s="282"/>
      <c r="AR69" s="282"/>
      <c r="AS69" s="282"/>
      <c r="AT69" s="282"/>
      <c r="AU69" s="282"/>
      <c r="AV69" s="282"/>
      <c r="AW69" s="282"/>
    </row>
    <row r="70" spans="1:49">
      <c r="A70" s="282"/>
      <c r="B70" s="282"/>
      <c r="C70" s="282"/>
      <c r="D70" s="282"/>
      <c r="E70" s="282"/>
      <c r="F70" s="282"/>
      <c r="G70" s="282"/>
      <c r="H70" s="282"/>
      <c r="I70" s="282"/>
      <c r="J70" s="282"/>
      <c r="K70" s="282"/>
      <c r="L70" s="282"/>
      <c r="M70" s="282"/>
      <c r="N70" s="282"/>
      <c r="O70" s="282"/>
      <c r="P70" s="282"/>
      <c r="Q70" s="282"/>
      <c r="R70" s="282"/>
      <c r="S70" s="282"/>
      <c r="T70" s="282"/>
      <c r="U70" s="282"/>
      <c r="V70" s="282"/>
      <c r="W70" s="282"/>
      <c r="X70" s="282"/>
      <c r="Y70" s="282"/>
      <c r="Z70" s="282"/>
      <c r="AA70" s="282"/>
      <c r="AB70" s="282"/>
      <c r="AC70" s="282"/>
      <c r="AD70" s="282"/>
      <c r="AE70" s="282"/>
      <c r="AF70" s="282"/>
      <c r="AG70" s="282"/>
      <c r="AH70" s="282"/>
      <c r="AI70" s="282"/>
      <c r="AJ70" s="282"/>
      <c r="AK70" s="282"/>
      <c r="AL70" s="282"/>
      <c r="AM70" s="282"/>
      <c r="AN70" s="282"/>
      <c r="AO70" s="282"/>
      <c r="AP70" s="282"/>
      <c r="AQ70" s="282"/>
      <c r="AR70" s="282"/>
      <c r="AS70" s="282"/>
      <c r="AT70" s="282"/>
      <c r="AU70" s="282"/>
      <c r="AV70" s="282"/>
      <c r="AW70" s="282"/>
    </row>
    <row r="71" spans="1:49">
      <c r="A71" s="282"/>
      <c r="B71" s="282"/>
      <c r="C71" s="282"/>
      <c r="D71" s="282"/>
      <c r="E71" s="282"/>
      <c r="F71" s="282"/>
      <c r="G71" s="282"/>
      <c r="H71" s="282"/>
      <c r="I71" s="282"/>
      <c r="J71" s="282"/>
      <c r="K71" s="282"/>
      <c r="L71" s="282"/>
      <c r="M71" s="282"/>
      <c r="N71" s="282"/>
      <c r="O71" s="282"/>
      <c r="P71" s="282"/>
      <c r="Q71" s="282"/>
      <c r="R71" s="282"/>
      <c r="S71" s="282"/>
      <c r="T71" s="282"/>
      <c r="U71" s="282"/>
      <c r="V71" s="282"/>
      <c r="W71" s="282"/>
      <c r="X71" s="282"/>
      <c r="Y71" s="282"/>
      <c r="Z71" s="282"/>
      <c r="AA71" s="282"/>
      <c r="AB71" s="282"/>
      <c r="AC71" s="282"/>
      <c r="AD71" s="282"/>
      <c r="AE71" s="282"/>
      <c r="AF71" s="282"/>
      <c r="AG71" s="282"/>
      <c r="AH71" s="282"/>
      <c r="AI71" s="282"/>
      <c r="AJ71" s="282"/>
      <c r="AK71" s="282"/>
      <c r="AL71" s="282"/>
      <c r="AM71" s="282"/>
      <c r="AN71" s="282"/>
      <c r="AO71" s="282"/>
      <c r="AP71" s="282"/>
      <c r="AQ71" s="282"/>
      <c r="AR71" s="282"/>
      <c r="AS71" s="282"/>
      <c r="AT71" s="282"/>
      <c r="AU71" s="282"/>
      <c r="AV71" s="282"/>
      <c r="AW71" s="282"/>
    </row>
    <row r="72" spans="1:49">
      <c r="A72" s="282"/>
      <c r="B72" s="282"/>
      <c r="C72" s="282"/>
      <c r="D72" s="282"/>
      <c r="E72" s="282"/>
      <c r="F72" s="282"/>
      <c r="G72" s="282"/>
      <c r="H72" s="282"/>
      <c r="I72" s="282"/>
      <c r="J72" s="282"/>
      <c r="K72" s="282"/>
      <c r="L72" s="282"/>
      <c r="M72" s="282"/>
      <c r="N72" s="282"/>
      <c r="O72" s="282"/>
      <c r="P72" s="282"/>
      <c r="Q72" s="282"/>
      <c r="R72" s="282"/>
      <c r="S72" s="282"/>
      <c r="T72" s="282"/>
      <c r="U72" s="282"/>
      <c r="V72" s="282"/>
      <c r="W72" s="282"/>
      <c r="X72" s="282"/>
      <c r="Y72" s="282"/>
      <c r="Z72" s="282"/>
      <c r="AA72" s="282"/>
      <c r="AB72" s="282"/>
      <c r="AC72" s="282"/>
      <c r="AD72" s="282"/>
      <c r="AE72" s="282"/>
      <c r="AF72" s="282"/>
      <c r="AG72" s="282"/>
      <c r="AH72" s="282"/>
      <c r="AI72" s="282"/>
      <c r="AJ72" s="282"/>
      <c r="AK72" s="282"/>
      <c r="AL72" s="282"/>
      <c r="AM72" s="282"/>
      <c r="AN72" s="282"/>
      <c r="AO72" s="282"/>
      <c r="AP72" s="282"/>
      <c r="AQ72" s="282"/>
      <c r="AR72" s="282"/>
      <c r="AS72" s="282"/>
      <c r="AT72" s="282"/>
      <c r="AU72" s="282"/>
      <c r="AV72" s="282"/>
      <c r="AW72" s="282"/>
    </row>
    <row r="73" spans="1:49">
      <c r="A73" s="282"/>
      <c r="B73" s="282"/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  <c r="N73" s="282"/>
      <c r="O73" s="282"/>
      <c r="P73" s="282"/>
      <c r="Q73" s="282"/>
      <c r="R73" s="282"/>
      <c r="S73" s="282"/>
      <c r="T73" s="282"/>
      <c r="U73" s="282"/>
      <c r="V73" s="282"/>
      <c r="W73" s="282"/>
      <c r="X73" s="282"/>
      <c r="Y73" s="282"/>
      <c r="Z73" s="282"/>
      <c r="AA73" s="282"/>
      <c r="AB73" s="282"/>
      <c r="AC73" s="282"/>
      <c r="AD73" s="282"/>
      <c r="AE73" s="282"/>
      <c r="AF73" s="282"/>
      <c r="AG73" s="282"/>
      <c r="AH73" s="282"/>
      <c r="AI73" s="282"/>
      <c r="AJ73" s="282"/>
      <c r="AK73" s="282"/>
      <c r="AL73" s="282"/>
      <c r="AM73" s="282"/>
      <c r="AN73" s="282"/>
      <c r="AO73" s="282"/>
      <c r="AP73" s="282"/>
      <c r="AQ73" s="282"/>
      <c r="AR73" s="282"/>
      <c r="AS73" s="282"/>
      <c r="AT73" s="282"/>
      <c r="AU73" s="282"/>
      <c r="AV73" s="282"/>
      <c r="AW73" s="282"/>
    </row>
    <row r="74" spans="1:49">
      <c r="A74" s="282"/>
      <c r="B74" s="28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  <c r="N74" s="282"/>
      <c r="O74" s="282"/>
      <c r="P74" s="282"/>
      <c r="Q74" s="282"/>
      <c r="R74" s="282"/>
      <c r="S74" s="282"/>
      <c r="T74" s="282"/>
      <c r="U74" s="282"/>
      <c r="V74" s="282"/>
      <c r="W74" s="282"/>
      <c r="X74" s="282"/>
      <c r="Y74" s="282"/>
      <c r="Z74" s="282"/>
      <c r="AA74" s="282"/>
      <c r="AB74" s="282"/>
      <c r="AC74" s="282"/>
      <c r="AD74" s="282"/>
      <c r="AE74" s="282"/>
      <c r="AF74" s="282"/>
      <c r="AG74" s="282"/>
      <c r="AH74" s="282"/>
      <c r="AI74" s="282"/>
      <c r="AJ74" s="282"/>
      <c r="AK74" s="282"/>
      <c r="AL74" s="282"/>
      <c r="AM74" s="282"/>
      <c r="AN74" s="282"/>
      <c r="AO74" s="282"/>
      <c r="AP74" s="282"/>
      <c r="AQ74" s="282"/>
      <c r="AR74" s="282"/>
      <c r="AS74" s="282"/>
      <c r="AT74" s="282"/>
      <c r="AU74" s="282"/>
      <c r="AV74" s="282"/>
      <c r="AW74" s="282"/>
    </row>
    <row r="75" spans="1:49">
      <c r="A75" s="282"/>
      <c r="B75" s="28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  <c r="N75" s="282"/>
      <c r="O75" s="282"/>
      <c r="P75" s="282"/>
      <c r="Q75" s="282"/>
      <c r="R75" s="282"/>
      <c r="S75" s="282"/>
      <c r="T75" s="282"/>
      <c r="U75" s="282"/>
      <c r="V75" s="282"/>
      <c r="W75" s="282"/>
      <c r="X75" s="282"/>
      <c r="Y75" s="282"/>
      <c r="Z75" s="282"/>
      <c r="AA75" s="282"/>
      <c r="AB75" s="282"/>
      <c r="AC75" s="282"/>
      <c r="AD75" s="282"/>
      <c r="AE75" s="282"/>
      <c r="AF75" s="282"/>
      <c r="AG75" s="282"/>
      <c r="AH75" s="282"/>
      <c r="AI75" s="282"/>
      <c r="AJ75" s="282"/>
      <c r="AK75" s="282"/>
      <c r="AL75" s="282"/>
      <c r="AM75" s="282"/>
      <c r="AN75" s="282"/>
      <c r="AO75" s="282"/>
      <c r="AP75" s="282"/>
      <c r="AQ75" s="282"/>
      <c r="AR75" s="282"/>
      <c r="AS75" s="282"/>
      <c r="AT75" s="282"/>
      <c r="AU75" s="282"/>
      <c r="AV75" s="282"/>
      <c r="AW75" s="282"/>
    </row>
    <row r="76" spans="1:49">
      <c r="A76" s="282"/>
      <c r="B76" s="28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  <c r="N76" s="282"/>
      <c r="O76" s="282"/>
      <c r="P76" s="282"/>
      <c r="Q76" s="282"/>
      <c r="R76" s="282"/>
      <c r="S76" s="282"/>
      <c r="T76" s="282"/>
      <c r="U76" s="282"/>
      <c r="V76" s="282"/>
      <c r="W76" s="282"/>
      <c r="X76" s="282"/>
      <c r="Y76" s="282"/>
      <c r="Z76" s="282"/>
      <c r="AA76" s="282"/>
      <c r="AB76" s="282"/>
      <c r="AC76" s="282"/>
      <c r="AD76" s="282"/>
      <c r="AE76" s="282"/>
      <c r="AF76" s="282"/>
      <c r="AG76" s="282"/>
      <c r="AH76" s="282"/>
      <c r="AI76" s="282"/>
      <c r="AJ76" s="282"/>
      <c r="AK76" s="282"/>
      <c r="AL76" s="282"/>
      <c r="AM76" s="282"/>
      <c r="AN76" s="282"/>
      <c r="AO76" s="282"/>
      <c r="AP76" s="282"/>
      <c r="AQ76" s="282"/>
      <c r="AR76" s="282"/>
      <c r="AS76" s="282"/>
      <c r="AT76" s="282"/>
      <c r="AU76" s="282"/>
      <c r="AV76" s="282"/>
      <c r="AW76" s="282"/>
    </row>
    <row r="77" spans="1:49">
      <c r="A77" s="282"/>
      <c r="B77" s="28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  <c r="N77" s="282"/>
      <c r="O77" s="282"/>
      <c r="P77" s="282"/>
      <c r="Q77" s="282"/>
      <c r="R77" s="282"/>
      <c r="S77" s="282"/>
      <c r="T77" s="282"/>
      <c r="U77" s="282"/>
      <c r="V77" s="282"/>
      <c r="W77" s="282"/>
      <c r="X77" s="282"/>
      <c r="Y77" s="282"/>
      <c r="Z77" s="282"/>
      <c r="AA77" s="282"/>
      <c r="AB77" s="282"/>
      <c r="AC77" s="282"/>
      <c r="AD77" s="282"/>
      <c r="AE77" s="282"/>
      <c r="AF77" s="282"/>
      <c r="AG77" s="282"/>
      <c r="AH77" s="282"/>
      <c r="AI77" s="282"/>
      <c r="AJ77" s="282"/>
      <c r="AK77" s="282"/>
      <c r="AL77" s="282"/>
      <c r="AM77" s="282"/>
      <c r="AN77" s="282"/>
      <c r="AO77" s="282"/>
      <c r="AP77" s="282"/>
      <c r="AQ77" s="282"/>
      <c r="AR77" s="282"/>
      <c r="AS77" s="282"/>
      <c r="AT77" s="282"/>
      <c r="AU77" s="282"/>
      <c r="AV77" s="282"/>
      <c r="AW77" s="282"/>
    </row>
    <row r="78" spans="1:49">
      <c r="A78" s="282"/>
      <c r="B78" s="28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  <c r="N78" s="282"/>
      <c r="O78" s="282"/>
      <c r="P78" s="282"/>
      <c r="Q78" s="282"/>
      <c r="R78" s="282"/>
      <c r="S78" s="282"/>
      <c r="T78" s="282"/>
      <c r="U78" s="282"/>
      <c r="V78" s="282"/>
      <c r="W78" s="282"/>
      <c r="X78" s="282"/>
      <c r="Y78" s="282"/>
      <c r="Z78" s="282"/>
      <c r="AA78" s="282"/>
      <c r="AB78" s="282"/>
      <c r="AC78" s="282"/>
      <c r="AD78" s="282"/>
      <c r="AE78" s="282"/>
      <c r="AF78" s="282"/>
      <c r="AG78" s="282"/>
      <c r="AH78" s="282"/>
      <c r="AI78" s="282"/>
      <c r="AJ78" s="282"/>
      <c r="AK78" s="282"/>
      <c r="AL78" s="282"/>
      <c r="AM78" s="282"/>
      <c r="AN78" s="282"/>
      <c r="AO78" s="282"/>
      <c r="AP78" s="282"/>
      <c r="AQ78" s="282"/>
      <c r="AR78" s="282"/>
      <c r="AS78" s="282"/>
      <c r="AT78" s="282"/>
      <c r="AU78" s="282"/>
      <c r="AV78" s="282"/>
      <c r="AW78" s="282"/>
    </row>
    <row r="79" spans="1:49">
      <c r="A79" s="282"/>
      <c r="B79" s="28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  <c r="N79" s="282"/>
      <c r="O79" s="282"/>
      <c r="P79" s="282"/>
      <c r="Q79" s="282"/>
      <c r="R79" s="282"/>
      <c r="S79" s="282"/>
      <c r="T79" s="282"/>
      <c r="U79" s="282"/>
      <c r="V79" s="282"/>
      <c r="W79" s="282"/>
      <c r="X79" s="282"/>
      <c r="Y79" s="282"/>
      <c r="Z79" s="282"/>
      <c r="AA79" s="282"/>
      <c r="AB79" s="282"/>
      <c r="AC79" s="282"/>
      <c r="AD79" s="282"/>
      <c r="AE79" s="282"/>
      <c r="AF79" s="282"/>
      <c r="AG79" s="282"/>
      <c r="AH79" s="282"/>
      <c r="AI79" s="282"/>
      <c r="AJ79" s="282"/>
      <c r="AK79" s="282"/>
      <c r="AL79" s="282"/>
      <c r="AM79" s="282"/>
      <c r="AN79" s="282"/>
      <c r="AO79" s="282"/>
      <c r="AP79" s="282"/>
      <c r="AQ79" s="282"/>
      <c r="AR79" s="282"/>
      <c r="AS79" s="282"/>
      <c r="AT79" s="282"/>
      <c r="AU79" s="282"/>
      <c r="AV79" s="282"/>
      <c r="AW79" s="282"/>
    </row>
    <row r="80" spans="1:49">
      <c r="A80" s="282"/>
      <c r="B80" s="28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  <c r="N80" s="282"/>
      <c r="O80" s="282"/>
      <c r="P80" s="282"/>
      <c r="Q80" s="282"/>
      <c r="R80" s="282"/>
      <c r="S80" s="282"/>
      <c r="T80" s="282"/>
      <c r="U80" s="282"/>
      <c r="V80" s="282"/>
      <c r="W80" s="282"/>
      <c r="X80" s="282"/>
      <c r="Y80" s="282"/>
      <c r="Z80" s="282"/>
      <c r="AA80" s="282"/>
      <c r="AB80" s="282"/>
      <c r="AC80" s="282"/>
      <c r="AD80" s="282"/>
      <c r="AE80" s="282"/>
      <c r="AF80" s="282"/>
      <c r="AG80" s="282"/>
      <c r="AH80" s="282"/>
      <c r="AI80" s="282"/>
      <c r="AJ80" s="282"/>
      <c r="AK80" s="282"/>
      <c r="AL80" s="282"/>
      <c r="AM80" s="282"/>
      <c r="AN80" s="282"/>
      <c r="AO80" s="282"/>
      <c r="AP80" s="282"/>
      <c r="AQ80" s="282"/>
      <c r="AR80" s="282"/>
      <c r="AS80" s="282"/>
      <c r="AT80" s="282"/>
      <c r="AU80" s="282"/>
      <c r="AV80" s="282"/>
      <c r="AW80" s="282"/>
    </row>
    <row r="81" spans="1:49">
      <c r="A81" s="282"/>
      <c r="B81" s="28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  <c r="N81" s="282"/>
      <c r="O81" s="282"/>
      <c r="P81" s="282"/>
      <c r="Q81" s="282"/>
      <c r="R81" s="282"/>
      <c r="S81" s="282"/>
      <c r="T81" s="282"/>
      <c r="U81" s="282"/>
      <c r="V81" s="282"/>
      <c r="W81" s="282"/>
      <c r="X81" s="282"/>
      <c r="Y81" s="282"/>
      <c r="Z81" s="282"/>
      <c r="AA81" s="282"/>
      <c r="AB81" s="282"/>
      <c r="AC81" s="282"/>
      <c r="AD81" s="282"/>
      <c r="AE81" s="282"/>
      <c r="AF81" s="282"/>
      <c r="AG81" s="282"/>
      <c r="AH81" s="282"/>
      <c r="AI81" s="282"/>
      <c r="AJ81" s="282"/>
      <c r="AK81" s="282"/>
      <c r="AL81" s="282"/>
      <c r="AM81" s="282"/>
      <c r="AN81" s="282"/>
      <c r="AO81" s="282"/>
      <c r="AP81" s="282"/>
      <c r="AQ81" s="282"/>
      <c r="AR81" s="282"/>
      <c r="AS81" s="282"/>
      <c r="AT81" s="282"/>
      <c r="AU81" s="282"/>
      <c r="AV81" s="282"/>
      <c r="AW81" s="282"/>
    </row>
    <row r="82" spans="1:49">
      <c r="A82" s="282"/>
      <c r="B82" s="28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  <c r="N82" s="282"/>
      <c r="O82" s="282"/>
      <c r="P82" s="282"/>
      <c r="Q82" s="282"/>
      <c r="R82" s="282"/>
      <c r="S82" s="282"/>
      <c r="T82" s="282"/>
      <c r="U82" s="282"/>
      <c r="V82" s="282"/>
      <c r="W82" s="282"/>
      <c r="X82" s="282"/>
      <c r="Y82" s="282"/>
      <c r="Z82" s="282"/>
      <c r="AA82" s="282"/>
      <c r="AB82" s="282"/>
      <c r="AC82" s="282"/>
      <c r="AD82" s="282"/>
      <c r="AE82" s="282"/>
      <c r="AF82" s="282"/>
      <c r="AG82" s="282"/>
      <c r="AH82" s="282"/>
      <c r="AI82" s="282"/>
      <c r="AJ82" s="282"/>
      <c r="AK82" s="282"/>
      <c r="AL82" s="282"/>
      <c r="AM82" s="282"/>
      <c r="AN82" s="282"/>
      <c r="AO82" s="282"/>
      <c r="AP82" s="282"/>
      <c r="AQ82" s="282"/>
      <c r="AR82" s="282"/>
      <c r="AS82" s="282"/>
      <c r="AT82" s="282"/>
      <c r="AU82" s="282"/>
      <c r="AV82" s="282"/>
      <c r="AW82" s="282"/>
    </row>
    <row r="83" spans="1:49">
      <c r="A83" s="282"/>
      <c r="B83" s="28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  <c r="N83" s="282"/>
      <c r="O83" s="282"/>
      <c r="P83" s="282"/>
      <c r="Q83" s="282"/>
      <c r="R83" s="282"/>
      <c r="S83" s="282"/>
      <c r="T83" s="282"/>
      <c r="U83" s="282"/>
      <c r="V83" s="282"/>
      <c r="W83" s="282"/>
      <c r="X83" s="282"/>
      <c r="Y83" s="282"/>
      <c r="Z83" s="282"/>
      <c r="AA83" s="282"/>
      <c r="AB83" s="282"/>
      <c r="AC83" s="282"/>
      <c r="AD83" s="282"/>
      <c r="AE83" s="282"/>
      <c r="AF83" s="282"/>
      <c r="AG83" s="282"/>
      <c r="AH83" s="282"/>
      <c r="AI83" s="282"/>
      <c r="AJ83" s="282"/>
      <c r="AK83" s="282"/>
      <c r="AL83" s="282"/>
      <c r="AM83" s="282"/>
      <c r="AN83" s="282"/>
      <c r="AO83" s="282"/>
      <c r="AP83" s="282"/>
      <c r="AQ83" s="282"/>
      <c r="AR83" s="282"/>
      <c r="AS83" s="282"/>
      <c r="AT83" s="282"/>
      <c r="AU83" s="282"/>
      <c r="AV83" s="282"/>
      <c r="AW83" s="282"/>
    </row>
    <row r="84" spans="1:49">
      <c r="A84" s="282"/>
      <c r="B84" s="28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  <c r="N84" s="282"/>
      <c r="O84" s="282"/>
      <c r="P84" s="282"/>
      <c r="Q84" s="282"/>
      <c r="R84" s="282"/>
      <c r="S84" s="282"/>
      <c r="T84" s="282"/>
      <c r="U84" s="282"/>
      <c r="V84" s="282"/>
      <c r="W84" s="282"/>
      <c r="X84" s="282"/>
      <c r="Y84" s="282"/>
      <c r="Z84" s="282"/>
      <c r="AA84" s="282"/>
      <c r="AB84" s="282"/>
      <c r="AC84" s="282"/>
      <c r="AD84" s="282"/>
      <c r="AE84" s="282"/>
      <c r="AF84" s="282"/>
      <c r="AG84" s="282"/>
      <c r="AH84" s="282"/>
      <c r="AI84" s="282"/>
      <c r="AJ84" s="282"/>
      <c r="AK84" s="282"/>
      <c r="AL84" s="282"/>
      <c r="AM84" s="282"/>
      <c r="AN84" s="282"/>
      <c r="AO84" s="282"/>
      <c r="AP84" s="282"/>
      <c r="AQ84" s="282"/>
      <c r="AR84" s="282"/>
      <c r="AS84" s="282"/>
      <c r="AT84" s="282"/>
      <c r="AU84" s="282"/>
      <c r="AV84" s="282"/>
      <c r="AW84" s="282"/>
    </row>
    <row r="85" spans="1:49">
      <c r="A85" s="282"/>
      <c r="B85" s="28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  <c r="N85" s="282"/>
      <c r="O85" s="282"/>
      <c r="P85" s="282"/>
      <c r="Q85" s="282"/>
      <c r="R85" s="282"/>
      <c r="S85" s="282"/>
      <c r="T85" s="282"/>
      <c r="U85" s="282"/>
      <c r="V85" s="282"/>
      <c r="W85" s="282"/>
      <c r="X85" s="282"/>
      <c r="Y85" s="282"/>
      <c r="Z85" s="282"/>
      <c r="AA85" s="282"/>
      <c r="AB85" s="282"/>
      <c r="AC85" s="282"/>
      <c r="AD85" s="282"/>
      <c r="AE85" s="282"/>
      <c r="AF85" s="282"/>
      <c r="AG85" s="282"/>
      <c r="AH85" s="282"/>
      <c r="AI85" s="282"/>
      <c r="AJ85" s="282"/>
      <c r="AK85" s="282"/>
      <c r="AL85" s="282"/>
      <c r="AM85" s="282"/>
      <c r="AN85" s="282"/>
      <c r="AO85" s="282"/>
      <c r="AP85" s="282"/>
      <c r="AQ85" s="282"/>
      <c r="AR85" s="282"/>
      <c r="AS85" s="282"/>
      <c r="AT85" s="282"/>
      <c r="AU85" s="282"/>
      <c r="AV85" s="282"/>
      <c r="AW85" s="282"/>
    </row>
    <row r="86" spans="1:49">
      <c r="A86" s="282"/>
      <c r="B86" s="28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  <c r="N86" s="282"/>
      <c r="O86" s="282"/>
      <c r="P86" s="282"/>
      <c r="Q86" s="282"/>
      <c r="R86" s="282"/>
      <c r="S86" s="282"/>
      <c r="T86" s="282"/>
      <c r="U86" s="282"/>
      <c r="V86" s="282"/>
      <c r="W86" s="282"/>
      <c r="X86" s="282"/>
      <c r="Y86" s="282"/>
      <c r="Z86" s="282"/>
      <c r="AA86" s="282"/>
      <c r="AB86" s="282"/>
      <c r="AC86" s="282"/>
      <c r="AD86" s="282"/>
      <c r="AE86" s="282"/>
      <c r="AF86" s="282"/>
      <c r="AG86" s="282"/>
      <c r="AH86" s="282"/>
      <c r="AI86" s="282"/>
      <c r="AJ86" s="282"/>
      <c r="AK86" s="282"/>
      <c r="AL86" s="282"/>
      <c r="AM86" s="282"/>
      <c r="AN86" s="282"/>
      <c r="AO86" s="282"/>
      <c r="AP86" s="282"/>
      <c r="AQ86" s="282"/>
      <c r="AR86" s="282"/>
      <c r="AS86" s="282"/>
      <c r="AT86" s="282"/>
      <c r="AU86" s="282"/>
      <c r="AV86" s="282"/>
      <c r="AW86" s="282"/>
    </row>
    <row r="87" spans="1:49">
      <c r="A87" s="282"/>
      <c r="B87" s="28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  <c r="N87" s="282"/>
      <c r="O87" s="282"/>
      <c r="P87" s="282"/>
      <c r="Q87" s="282"/>
      <c r="R87" s="282"/>
      <c r="S87" s="282"/>
      <c r="T87" s="282"/>
      <c r="U87" s="282"/>
      <c r="V87" s="282"/>
      <c r="W87" s="282"/>
      <c r="X87" s="282"/>
      <c r="Y87" s="282"/>
      <c r="Z87" s="282"/>
      <c r="AA87" s="282"/>
      <c r="AB87" s="282"/>
      <c r="AC87" s="282"/>
      <c r="AD87" s="282"/>
      <c r="AE87" s="282"/>
      <c r="AF87" s="282"/>
      <c r="AG87" s="282"/>
      <c r="AH87" s="282"/>
      <c r="AI87" s="282"/>
      <c r="AJ87" s="282"/>
      <c r="AK87" s="282"/>
      <c r="AL87" s="282"/>
      <c r="AM87" s="282"/>
      <c r="AN87" s="282"/>
      <c r="AO87" s="282"/>
      <c r="AP87" s="282"/>
      <c r="AQ87" s="282"/>
      <c r="AR87" s="282"/>
      <c r="AS87" s="282"/>
      <c r="AT87" s="282"/>
      <c r="AU87" s="282"/>
      <c r="AV87" s="282"/>
      <c r="AW87" s="282"/>
    </row>
    <row r="88" spans="1:49">
      <c r="A88" s="282"/>
      <c r="B88" s="28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  <c r="N88" s="282"/>
      <c r="O88" s="282"/>
      <c r="P88" s="282"/>
      <c r="Q88" s="282"/>
      <c r="R88" s="282"/>
      <c r="S88" s="282"/>
      <c r="T88" s="282"/>
      <c r="U88" s="282"/>
      <c r="V88" s="282"/>
      <c r="W88" s="282"/>
      <c r="X88" s="282"/>
      <c r="Y88" s="282"/>
      <c r="Z88" s="282"/>
      <c r="AA88" s="282"/>
      <c r="AB88" s="282"/>
      <c r="AC88" s="282"/>
      <c r="AD88" s="282"/>
      <c r="AE88" s="282"/>
      <c r="AF88" s="282"/>
      <c r="AG88" s="282"/>
      <c r="AH88" s="282"/>
      <c r="AI88" s="282"/>
      <c r="AJ88" s="282"/>
      <c r="AK88" s="282"/>
      <c r="AL88" s="282"/>
      <c r="AM88" s="282"/>
      <c r="AN88" s="282"/>
      <c r="AO88" s="282"/>
      <c r="AP88" s="282"/>
      <c r="AQ88" s="282"/>
      <c r="AR88" s="282"/>
      <c r="AS88" s="282"/>
      <c r="AT88" s="282"/>
      <c r="AU88" s="282"/>
      <c r="AV88" s="282"/>
      <c r="AW88" s="282"/>
    </row>
    <row r="89" spans="1:49">
      <c r="A89" s="282"/>
      <c r="B89" s="28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  <c r="N89" s="282"/>
      <c r="O89" s="282"/>
      <c r="P89" s="282"/>
      <c r="Q89" s="282"/>
      <c r="R89" s="282"/>
      <c r="S89" s="282"/>
      <c r="T89" s="282"/>
      <c r="U89" s="282"/>
      <c r="V89" s="282"/>
      <c r="W89" s="282"/>
      <c r="X89" s="282"/>
      <c r="Y89" s="282"/>
      <c r="Z89" s="282"/>
      <c r="AA89" s="282"/>
      <c r="AB89" s="282"/>
      <c r="AC89" s="282"/>
      <c r="AD89" s="282"/>
      <c r="AE89" s="282"/>
      <c r="AF89" s="282"/>
      <c r="AG89" s="282"/>
      <c r="AH89" s="282"/>
      <c r="AI89" s="282"/>
      <c r="AJ89" s="282"/>
      <c r="AK89" s="282"/>
      <c r="AL89" s="282"/>
      <c r="AM89" s="282"/>
      <c r="AN89" s="282"/>
      <c r="AO89" s="282"/>
      <c r="AP89" s="282"/>
      <c r="AQ89" s="282"/>
      <c r="AR89" s="282"/>
      <c r="AS89" s="282"/>
      <c r="AT89" s="282"/>
      <c r="AU89" s="282"/>
      <c r="AV89" s="282"/>
      <c r="AW89" s="282"/>
    </row>
    <row r="90" spans="1:49">
      <c r="A90" s="282"/>
      <c r="B90" s="28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  <c r="N90" s="282"/>
      <c r="O90" s="282"/>
      <c r="P90" s="282"/>
      <c r="Q90" s="282"/>
      <c r="R90" s="282"/>
      <c r="S90" s="282"/>
      <c r="T90" s="282"/>
      <c r="U90" s="282"/>
      <c r="V90" s="282"/>
      <c r="W90" s="282"/>
      <c r="X90" s="282"/>
      <c r="Y90" s="282"/>
      <c r="Z90" s="282"/>
      <c r="AA90" s="282"/>
      <c r="AB90" s="282"/>
      <c r="AC90" s="282"/>
      <c r="AD90" s="282"/>
      <c r="AE90" s="282"/>
      <c r="AF90" s="282"/>
      <c r="AG90" s="282"/>
      <c r="AH90" s="282"/>
      <c r="AI90" s="282"/>
      <c r="AJ90" s="282"/>
      <c r="AK90" s="282"/>
      <c r="AL90" s="282"/>
      <c r="AM90" s="282"/>
      <c r="AN90" s="282"/>
      <c r="AO90" s="282"/>
      <c r="AP90" s="282"/>
      <c r="AQ90" s="282"/>
      <c r="AR90" s="282"/>
      <c r="AS90" s="282"/>
      <c r="AT90" s="282"/>
      <c r="AU90" s="282"/>
      <c r="AV90" s="282"/>
      <c r="AW90" s="282"/>
    </row>
    <row r="91" spans="1:49">
      <c r="A91" s="282"/>
      <c r="B91" s="282"/>
      <c r="C91" s="282"/>
      <c r="D91" s="282"/>
      <c r="E91" s="282"/>
      <c r="F91" s="282"/>
      <c r="G91" s="282"/>
      <c r="H91" s="282"/>
      <c r="I91" s="282"/>
      <c r="J91" s="282"/>
      <c r="K91" s="282"/>
      <c r="L91" s="282"/>
      <c r="M91" s="282"/>
      <c r="N91" s="282"/>
      <c r="O91" s="282"/>
      <c r="P91" s="282"/>
      <c r="Q91" s="282"/>
      <c r="R91" s="282"/>
      <c r="S91" s="282"/>
      <c r="T91" s="282"/>
      <c r="U91" s="282"/>
      <c r="V91" s="282"/>
      <c r="W91" s="282"/>
      <c r="X91" s="282"/>
      <c r="Y91" s="282"/>
      <c r="Z91" s="282"/>
      <c r="AA91" s="282"/>
      <c r="AB91" s="282"/>
      <c r="AC91" s="282"/>
      <c r="AD91" s="282"/>
      <c r="AE91" s="282"/>
      <c r="AF91" s="282"/>
      <c r="AG91" s="282"/>
      <c r="AH91" s="282"/>
      <c r="AI91" s="282"/>
      <c r="AJ91" s="282"/>
      <c r="AK91" s="282"/>
      <c r="AL91" s="282"/>
      <c r="AM91" s="282"/>
      <c r="AN91" s="282"/>
      <c r="AO91" s="282"/>
      <c r="AP91" s="282"/>
      <c r="AQ91" s="282"/>
      <c r="AR91" s="282"/>
      <c r="AS91" s="282"/>
      <c r="AT91" s="282"/>
      <c r="AU91" s="282"/>
      <c r="AV91" s="282"/>
      <c r="AW91" s="282"/>
    </row>
    <row r="92" spans="1:49">
      <c r="A92" s="282"/>
      <c r="B92" s="282"/>
      <c r="C92" s="282"/>
      <c r="D92" s="282"/>
      <c r="E92" s="282"/>
      <c r="F92" s="282"/>
      <c r="G92" s="282"/>
      <c r="H92" s="282"/>
      <c r="I92" s="282"/>
      <c r="J92" s="282"/>
      <c r="K92" s="282"/>
      <c r="L92" s="282"/>
      <c r="M92" s="282"/>
      <c r="N92" s="282"/>
      <c r="O92" s="282"/>
      <c r="P92" s="282"/>
      <c r="Q92" s="282"/>
      <c r="R92" s="282"/>
      <c r="S92" s="282"/>
      <c r="T92" s="282"/>
      <c r="U92" s="282"/>
      <c r="V92" s="282"/>
      <c r="W92" s="282"/>
      <c r="X92" s="282"/>
      <c r="Y92" s="282"/>
      <c r="Z92" s="282"/>
      <c r="AA92" s="282"/>
      <c r="AB92" s="282"/>
      <c r="AC92" s="282"/>
      <c r="AD92" s="282"/>
      <c r="AE92" s="282"/>
      <c r="AF92" s="282"/>
      <c r="AG92" s="282"/>
      <c r="AH92" s="282"/>
      <c r="AI92" s="282"/>
      <c r="AJ92" s="282"/>
      <c r="AK92" s="282"/>
      <c r="AL92" s="282"/>
      <c r="AM92" s="282"/>
      <c r="AN92" s="282"/>
      <c r="AO92" s="282"/>
      <c r="AP92" s="282"/>
      <c r="AQ92" s="282"/>
      <c r="AR92" s="282"/>
      <c r="AS92" s="282"/>
      <c r="AT92" s="282"/>
      <c r="AU92" s="282"/>
      <c r="AV92" s="282"/>
      <c r="AW92" s="282"/>
    </row>
    <row r="93" spans="1:49">
      <c r="A93" s="282"/>
      <c r="B93" s="282"/>
      <c r="C93" s="282"/>
      <c r="D93" s="282"/>
      <c r="E93" s="282"/>
      <c r="F93" s="282"/>
      <c r="G93" s="282"/>
      <c r="H93" s="282"/>
      <c r="I93" s="282"/>
      <c r="J93" s="282"/>
      <c r="K93" s="282"/>
      <c r="L93" s="282"/>
      <c r="M93" s="282"/>
      <c r="N93" s="282"/>
      <c r="O93" s="282"/>
      <c r="P93" s="282"/>
      <c r="Q93" s="282"/>
      <c r="R93" s="282"/>
      <c r="S93" s="282"/>
      <c r="T93" s="282"/>
      <c r="U93" s="282"/>
      <c r="V93" s="282"/>
      <c r="W93" s="282"/>
      <c r="X93" s="282"/>
      <c r="Y93" s="282"/>
      <c r="Z93" s="282"/>
      <c r="AA93" s="282"/>
      <c r="AB93" s="282"/>
      <c r="AC93" s="282"/>
      <c r="AD93" s="282"/>
      <c r="AE93" s="282"/>
      <c r="AF93" s="282"/>
      <c r="AG93" s="282"/>
      <c r="AH93" s="282"/>
      <c r="AI93" s="282"/>
      <c r="AJ93" s="282"/>
      <c r="AK93" s="282"/>
      <c r="AL93" s="282"/>
      <c r="AM93" s="282"/>
      <c r="AN93" s="282"/>
      <c r="AO93" s="282"/>
      <c r="AP93" s="282"/>
      <c r="AQ93" s="282"/>
      <c r="AR93" s="282"/>
      <c r="AS93" s="282"/>
      <c r="AT93" s="282"/>
      <c r="AU93" s="282"/>
      <c r="AV93" s="282"/>
      <c r="AW93" s="282"/>
    </row>
    <row r="94" spans="1:49">
      <c r="A94" s="282"/>
      <c r="B94" s="282"/>
      <c r="C94" s="282"/>
      <c r="D94" s="282"/>
      <c r="E94" s="282"/>
      <c r="F94" s="282"/>
      <c r="G94" s="282"/>
      <c r="H94" s="282"/>
      <c r="I94" s="282"/>
      <c r="J94" s="282"/>
      <c r="K94" s="282"/>
      <c r="L94" s="282"/>
      <c r="M94" s="282"/>
      <c r="N94" s="282"/>
      <c r="O94" s="282"/>
      <c r="P94" s="282"/>
      <c r="Q94" s="282"/>
      <c r="R94" s="282"/>
      <c r="S94" s="282"/>
      <c r="T94" s="282"/>
      <c r="U94" s="282"/>
      <c r="V94" s="282"/>
      <c r="W94" s="282"/>
      <c r="X94" s="282"/>
      <c r="Y94" s="282"/>
      <c r="Z94" s="282"/>
      <c r="AA94" s="282"/>
      <c r="AB94" s="282"/>
      <c r="AC94" s="282"/>
      <c r="AD94" s="282"/>
      <c r="AE94" s="282"/>
      <c r="AF94" s="282"/>
      <c r="AG94" s="282"/>
      <c r="AH94" s="282"/>
      <c r="AI94" s="282"/>
      <c r="AJ94" s="282"/>
      <c r="AK94" s="282"/>
      <c r="AL94" s="282"/>
      <c r="AM94" s="282"/>
      <c r="AN94" s="282"/>
      <c r="AO94" s="282"/>
      <c r="AP94" s="282"/>
      <c r="AQ94" s="282"/>
      <c r="AR94" s="282"/>
      <c r="AS94" s="282"/>
      <c r="AT94" s="282"/>
      <c r="AU94" s="282"/>
      <c r="AV94" s="282"/>
      <c r="AW94" s="282"/>
    </row>
    <row r="95" spans="1:49">
      <c r="A95" s="282"/>
      <c r="B95" s="282"/>
      <c r="C95" s="282"/>
      <c r="D95" s="282"/>
      <c r="E95" s="282"/>
      <c r="F95" s="282"/>
      <c r="G95" s="282"/>
      <c r="H95" s="282"/>
      <c r="I95" s="282"/>
      <c r="J95" s="282"/>
      <c r="K95" s="282"/>
      <c r="L95" s="282"/>
      <c r="M95" s="282"/>
      <c r="N95" s="282"/>
      <c r="O95" s="282"/>
      <c r="P95" s="282"/>
      <c r="Q95" s="282"/>
      <c r="R95" s="282"/>
      <c r="S95" s="282"/>
      <c r="T95" s="282"/>
      <c r="U95" s="282"/>
      <c r="V95" s="282"/>
      <c r="W95" s="282"/>
      <c r="X95" s="282"/>
      <c r="Y95" s="282"/>
      <c r="Z95" s="282"/>
      <c r="AA95" s="282"/>
      <c r="AB95" s="282"/>
      <c r="AC95" s="282"/>
      <c r="AD95" s="282"/>
      <c r="AE95" s="282"/>
      <c r="AF95" s="282"/>
      <c r="AG95" s="282"/>
      <c r="AH95" s="282"/>
      <c r="AI95" s="282"/>
      <c r="AJ95" s="282"/>
      <c r="AK95" s="282"/>
      <c r="AL95" s="282"/>
      <c r="AM95" s="282"/>
      <c r="AN95" s="282"/>
      <c r="AO95" s="282"/>
      <c r="AP95" s="282"/>
      <c r="AQ95" s="282"/>
      <c r="AR95" s="282"/>
      <c r="AS95" s="282"/>
      <c r="AT95" s="282"/>
      <c r="AU95" s="282"/>
      <c r="AV95" s="282"/>
      <c r="AW95" s="282"/>
    </row>
    <row r="96" spans="1:49">
      <c r="A96" s="282"/>
      <c r="B96" s="282"/>
      <c r="C96" s="282"/>
      <c r="D96" s="282"/>
      <c r="E96" s="282"/>
      <c r="F96" s="282"/>
      <c r="G96" s="282"/>
      <c r="H96" s="282"/>
      <c r="I96" s="282"/>
      <c r="J96" s="282"/>
      <c r="K96" s="282"/>
      <c r="L96" s="282"/>
      <c r="M96" s="282"/>
      <c r="N96" s="282"/>
      <c r="O96" s="282"/>
      <c r="P96" s="282"/>
      <c r="Q96" s="282"/>
      <c r="R96" s="282"/>
      <c r="S96" s="282"/>
      <c r="T96" s="282"/>
      <c r="U96" s="282"/>
      <c r="V96" s="282"/>
      <c r="W96" s="282"/>
      <c r="X96" s="282"/>
      <c r="Y96" s="282"/>
      <c r="Z96" s="282"/>
      <c r="AA96" s="282"/>
      <c r="AB96" s="282"/>
      <c r="AC96" s="282"/>
      <c r="AD96" s="282"/>
      <c r="AE96" s="282"/>
      <c r="AF96" s="282"/>
      <c r="AG96" s="282"/>
      <c r="AH96" s="282"/>
      <c r="AI96" s="282"/>
      <c r="AJ96" s="282"/>
      <c r="AK96" s="282"/>
      <c r="AL96" s="282"/>
      <c r="AM96" s="282"/>
      <c r="AN96" s="282"/>
      <c r="AO96" s="282"/>
      <c r="AP96" s="282"/>
      <c r="AQ96" s="282"/>
      <c r="AR96" s="282"/>
      <c r="AS96" s="282"/>
      <c r="AT96" s="282"/>
      <c r="AU96" s="282"/>
      <c r="AV96" s="282"/>
      <c r="AW96" s="282"/>
    </row>
    <row r="97" spans="1:49">
      <c r="A97" s="282"/>
      <c r="B97" s="282"/>
      <c r="C97" s="282"/>
      <c r="D97" s="282"/>
      <c r="E97" s="282"/>
      <c r="F97" s="282"/>
      <c r="G97" s="282"/>
      <c r="H97" s="282"/>
      <c r="I97" s="282"/>
      <c r="J97" s="282"/>
      <c r="K97" s="282"/>
      <c r="L97" s="282"/>
      <c r="M97" s="282"/>
      <c r="N97" s="282"/>
      <c r="O97" s="282"/>
      <c r="P97" s="282"/>
      <c r="Q97" s="282"/>
      <c r="R97" s="282"/>
      <c r="S97" s="282"/>
      <c r="T97" s="282"/>
      <c r="U97" s="282"/>
      <c r="V97" s="282"/>
      <c r="W97" s="282"/>
      <c r="X97" s="282"/>
      <c r="Y97" s="282"/>
      <c r="Z97" s="282"/>
      <c r="AA97" s="282"/>
      <c r="AB97" s="282"/>
      <c r="AC97" s="282"/>
      <c r="AD97" s="282"/>
      <c r="AE97" s="282"/>
      <c r="AF97" s="282"/>
      <c r="AG97" s="282"/>
      <c r="AH97" s="282"/>
      <c r="AI97" s="282"/>
      <c r="AJ97" s="282"/>
      <c r="AK97" s="282"/>
      <c r="AL97" s="282"/>
      <c r="AM97" s="282"/>
      <c r="AN97" s="282"/>
      <c r="AO97" s="282"/>
      <c r="AP97" s="282"/>
      <c r="AQ97" s="282"/>
      <c r="AR97" s="282"/>
      <c r="AS97" s="282"/>
      <c r="AT97" s="282"/>
      <c r="AU97" s="282"/>
      <c r="AV97" s="282"/>
      <c r="AW97" s="282"/>
    </row>
    <row r="98" spans="1:49">
      <c r="A98" s="282"/>
      <c r="B98" s="282"/>
      <c r="C98" s="282"/>
      <c r="D98" s="282"/>
      <c r="E98" s="282"/>
      <c r="F98" s="282"/>
      <c r="G98" s="282"/>
      <c r="H98" s="282"/>
      <c r="I98" s="282"/>
      <c r="J98" s="282"/>
      <c r="K98" s="282"/>
      <c r="L98" s="282"/>
      <c r="M98" s="282"/>
      <c r="N98" s="282"/>
      <c r="O98" s="282"/>
      <c r="P98" s="282"/>
      <c r="Q98" s="282"/>
      <c r="R98" s="282"/>
      <c r="S98" s="282"/>
      <c r="T98" s="282"/>
      <c r="U98" s="282"/>
      <c r="V98" s="282"/>
      <c r="W98" s="282"/>
      <c r="X98" s="282"/>
      <c r="Y98" s="282"/>
      <c r="Z98" s="282"/>
      <c r="AA98" s="282"/>
      <c r="AB98" s="282"/>
      <c r="AC98" s="282"/>
      <c r="AD98" s="282"/>
      <c r="AE98" s="282"/>
      <c r="AF98" s="282"/>
      <c r="AG98" s="282"/>
      <c r="AH98" s="282"/>
      <c r="AI98" s="282"/>
      <c r="AJ98" s="282"/>
      <c r="AK98" s="282"/>
      <c r="AL98" s="282"/>
      <c r="AM98" s="282"/>
      <c r="AN98" s="282"/>
      <c r="AO98" s="282"/>
      <c r="AP98" s="282"/>
      <c r="AQ98" s="282"/>
      <c r="AR98" s="282"/>
      <c r="AS98" s="282"/>
      <c r="AT98" s="282"/>
      <c r="AU98" s="282"/>
      <c r="AV98" s="282"/>
      <c r="AW98" s="282"/>
    </row>
    <row r="99" spans="1:49">
      <c r="A99" s="282"/>
      <c r="B99" s="282"/>
      <c r="C99" s="282"/>
      <c r="D99" s="282"/>
      <c r="E99" s="282"/>
      <c r="F99" s="282"/>
      <c r="G99" s="282"/>
      <c r="H99" s="282"/>
      <c r="I99" s="282"/>
      <c r="J99" s="282"/>
      <c r="K99" s="282"/>
      <c r="L99" s="282"/>
      <c r="M99" s="282"/>
      <c r="N99" s="282"/>
      <c r="O99" s="282"/>
      <c r="P99" s="282"/>
      <c r="Q99" s="282"/>
      <c r="R99" s="282"/>
      <c r="S99" s="282"/>
      <c r="T99" s="282"/>
      <c r="U99" s="282"/>
      <c r="V99" s="282"/>
      <c r="W99" s="282"/>
      <c r="X99" s="282"/>
      <c r="Y99" s="282"/>
      <c r="Z99" s="282"/>
      <c r="AA99" s="282"/>
      <c r="AB99" s="282"/>
      <c r="AC99" s="282"/>
      <c r="AD99" s="282"/>
      <c r="AE99" s="282"/>
      <c r="AF99" s="282"/>
      <c r="AG99" s="282"/>
      <c r="AH99" s="282"/>
      <c r="AI99" s="282"/>
      <c r="AJ99" s="282"/>
      <c r="AK99" s="282"/>
      <c r="AL99" s="282"/>
      <c r="AM99" s="282"/>
      <c r="AN99" s="282"/>
      <c r="AO99" s="282"/>
      <c r="AP99" s="282"/>
      <c r="AQ99" s="282"/>
      <c r="AR99" s="282"/>
      <c r="AS99" s="282"/>
      <c r="AT99" s="282"/>
      <c r="AU99" s="282"/>
      <c r="AV99" s="282"/>
      <c r="AW99" s="282"/>
    </row>
    <row r="100" spans="1:49">
      <c r="A100" s="282"/>
      <c r="B100" s="282"/>
      <c r="C100" s="282"/>
      <c r="D100" s="282"/>
      <c r="E100" s="282"/>
      <c r="F100" s="282"/>
      <c r="G100" s="282"/>
      <c r="H100" s="282"/>
      <c r="I100" s="282"/>
      <c r="J100" s="282"/>
      <c r="K100" s="282"/>
      <c r="L100" s="282"/>
      <c r="M100" s="282"/>
      <c r="N100" s="282"/>
      <c r="O100" s="282"/>
      <c r="P100" s="282"/>
      <c r="Q100" s="282"/>
      <c r="R100" s="282"/>
      <c r="S100" s="282"/>
      <c r="T100" s="282"/>
      <c r="U100" s="282"/>
      <c r="V100" s="282"/>
      <c r="W100" s="282"/>
      <c r="X100" s="282"/>
      <c r="Y100" s="282"/>
      <c r="Z100" s="282"/>
      <c r="AA100" s="282"/>
      <c r="AB100" s="282"/>
      <c r="AC100" s="282"/>
      <c r="AD100" s="282"/>
      <c r="AE100" s="282"/>
      <c r="AF100" s="282"/>
      <c r="AG100" s="282"/>
      <c r="AH100" s="282"/>
      <c r="AI100" s="282"/>
      <c r="AJ100" s="282"/>
      <c r="AK100" s="282"/>
      <c r="AL100" s="282"/>
      <c r="AM100" s="282"/>
      <c r="AN100" s="282"/>
      <c r="AO100" s="282"/>
      <c r="AP100" s="282"/>
      <c r="AQ100" s="282"/>
      <c r="AR100" s="282"/>
      <c r="AS100" s="282"/>
      <c r="AT100" s="282"/>
      <c r="AU100" s="282"/>
      <c r="AV100" s="282"/>
      <c r="AW100" s="282"/>
    </row>
    <row r="101" spans="1:49">
      <c r="A101" s="282"/>
      <c r="B101" s="282"/>
      <c r="C101" s="282"/>
      <c r="D101" s="282"/>
      <c r="E101" s="282"/>
      <c r="F101" s="282"/>
      <c r="G101" s="282"/>
      <c r="H101" s="282"/>
      <c r="I101" s="282"/>
      <c r="J101" s="282"/>
      <c r="K101" s="282"/>
      <c r="L101" s="282"/>
      <c r="M101" s="282"/>
      <c r="N101" s="282"/>
      <c r="O101" s="282"/>
      <c r="P101" s="282"/>
      <c r="Q101" s="282"/>
      <c r="R101" s="282"/>
      <c r="S101" s="282"/>
      <c r="T101" s="282"/>
      <c r="U101" s="282"/>
      <c r="V101" s="282"/>
      <c r="W101" s="282"/>
      <c r="X101" s="282"/>
      <c r="Y101" s="282"/>
      <c r="Z101" s="282"/>
      <c r="AA101" s="282"/>
      <c r="AB101" s="282"/>
      <c r="AC101" s="282"/>
      <c r="AD101" s="282"/>
      <c r="AE101" s="282"/>
      <c r="AF101" s="282"/>
      <c r="AG101" s="282"/>
      <c r="AH101" s="282"/>
      <c r="AI101" s="282"/>
      <c r="AJ101" s="282"/>
      <c r="AK101" s="282"/>
      <c r="AL101" s="282"/>
      <c r="AM101" s="282"/>
      <c r="AN101" s="282"/>
      <c r="AO101" s="282"/>
      <c r="AP101" s="282"/>
      <c r="AQ101" s="282"/>
      <c r="AR101" s="282"/>
      <c r="AS101" s="282"/>
      <c r="AT101" s="282"/>
      <c r="AU101" s="282"/>
      <c r="AV101" s="282"/>
      <c r="AW101" s="282"/>
    </row>
    <row r="102" spans="1:49">
      <c r="A102" s="282"/>
      <c r="B102" s="282"/>
      <c r="C102" s="282"/>
      <c r="D102" s="282"/>
      <c r="E102" s="282"/>
      <c r="F102" s="282"/>
      <c r="G102" s="282"/>
      <c r="H102" s="282"/>
      <c r="I102" s="282"/>
      <c r="J102" s="282"/>
      <c r="K102" s="282"/>
      <c r="L102" s="282"/>
      <c r="M102" s="282"/>
      <c r="N102" s="282"/>
      <c r="O102" s="282"/>
      <c r="P102" s="282"/>
      <c r="Q102" s="282"/>
      <c r="R102" s="282"/>
      <c r="S102" s="282"/>
      <c r="T102" s="282"/>
      <c r="U102" s="282"/>
      <c r="V102" s="282"/>
      <c r="W102" s="282"/>
      <c r="X102" s="282"/>
      <c r="Y102" s="282"/>
      <c r="Z102" s="282"/>
      <c r="AA102" s="282"/>
      <c r="AB102" s="282"/>
      <c r="AC102" s="282"/>
      <c r="AD102" s="282"/>
      <c r="AE102" s="282"/>
      <c r="AF102" s="282"/>
      <c r="AG102" s="282"/>
      <c r="AH102" s="282"/>
      <c r="AI102" s="282"/>
      <c r="AJ102" s="282"/>
      <c r="AK102" s="282"/>
      <c r="AL102" s="282"/>
      <c r="AM102" s="282"/>
      <c r="AN102" s="282"/>
      <c r="AO102" s="282"/>
      <c r="AP102" s="282"/>
      <c r="AQ102" s="282"/>
      <c r="AR102" s="282"/>
      <c r="AS102" s="282"/>
      <c r="AT102" s="282"/>
      <c r="AU102" s="282"/>
      <c r="AV102" s="282"/>
      <c r="AW102" s="282"/>
    </row>
    <row r="103" spans="1:49">
      <c r="A103" s="282"/>
      <c r="B103" s="282"/>
      <c r="C103" s="282"/>
      <c r="D103" s="282"/>
      <c r="E103" s="282"/>
      <c r="F103" s="282"/>
      <c r="G103" s="282"/>
      <c r="H103" s="282"/>
      <c r="I103" s="282"/>
      <c r="J103" s="282"/>
      <c r="K103" s="282"/>
      <c r="L103" s="282"/>
      <c r="M103" s="282"/>
      <c r="N103" s="282"/>
      <c r="O103" s="282"/>
      <c r="P103" s="282"/>
      <c r="Q103" s="282"/>
      <c r="R103" s="282"/>
      <c r="S103" s="282"/>
      <c r="T103" s="282"/>
      <c r="U103" s="282"/>
      <c r="V103" s="282"/>
      <c r="W103" s="282"/>
      <c r="X103" s="282"/>
      <c r="Y103" s="282"/>
      <c r="Z103" s="282"/>
      <c r="AA103" s="282"/>
      <c r="AB103" s="282"/>
      <c r="AC103" s="282"/>
      <c r="AD103" s="282"/>
      <c r="AE103" s="282"/>
      <c r="AF103" s="282"/>
      <c r="AG103" s="282"/>
      <c r="AH103" s="282"/>
      <c r="AI103" s="282"/>
      <c r="AJ103" s="282"/>
      <c r="AK103" s="282"/>
      <c r="AL103" s="282"/>
      <c r="AM103" s="282"/>
      <c r="AN103" s="282"/>
      <c r="AO103" s="282"/>
      <c r="AP103" s="282"/>
      <c r="AQ103" s="282"/>
      <c r="AR103" s="282"/>
      <c r="AS103" s="282"/>
      <c r="AT103" s="282"/>
      <c r="AU103" s="282"/>
      <c r="AV103" s="282"/>
      <c r="AW103" s="282"/>
    </row>
    <row r="104" spans="1:49">
      <c r="A104" s="282"/>
      <c r="B104" s="282"/>
      <c r="C104" s="282"/>
      <c r="D104" s="282"/>
      <c r="E104" s="282"/>
      <c r="F104" s="282"/>
      <c r="G104" s="282"/>
      <c r="H104" s="282"/>
      <c r="I104" s="282"/>
      <c r="J104" s="282"/>
      <c r="K104" s="282"/>
      <c r="L104" s="282"/>
      <c r="M104" s="282"/>
      <c r="N104" s="282"/>
      <c r="O104" s="282"/>
      <c r="P104" s="282"/>
      <c r="Q104" s="282"/>
      <c r="R104" s="282"/>
      <c r="S104" s="282"/>
      <c r="T104" s="282"/>
      <c r="U104" s="282"/>
      <c r="V104" s="282"/>
      <c r="W104" s="282"/>
      <c r="X104" s="282"/>
      <c r="Y104" s="282"/>
      <c r="Z104" s="282"/>
      <c r="AA104" s="282"/>
      <c r="AB104" s="282"/>
      <c r="AC104" s="282"/>
      <c r="AD104" s="282"/>
      <c r="AE104" s="282"/>
      <c r="AF104" s="282"/>
      <c r="AG104" s="282"/>
      <c r="AH104" s="282"/>
      <c r="AI104" s="282"/>
      <c r="AJ104" s="282"/>
      <c r="AK104" s="282"/>
      <c r="AL104" s="282"/>
      <c r="AM104" s="282"/>
      <c r="AN104" s="282"/>
      <c r="AO104" s="282"/>
      <c r="AP104" s="282"/>
      <c r="AQ104" s="282"/>
      <c r="AR104" s="282"/>
      <c r="AS104" s="282"/>
      <c r="AT104" s="282"/>
      <c r="AU104" s="282"/>
      <c r="AV104" s="282"/>
      <c r="AW104" s="282"/>
    </row>
    <row r="105" spans="1:49">
      <c r="A105" s="282"/>
      <c r="B105" s="282"/>
      <c r="C105" s="282"/>
      <c r="D105" s="282"/>
      <c r="E105" s="282"/>
      <c r="F105" s="282"/>
      <c r="G105" s="282"/>
      <c r="H105" s="282"/>
      <c r="I105" s="282"/>
      <c r="J105" s="282"/>
      <c r="K105" s="282"/>
      <c r="L105" s="282"/>
      <c r="M105" s="282"/>
      <c r="N105" s="282"/>
      <c r="O105" s="282"/>
      <c r="P105" s="282"/>
      <c r="Q105" s="282"/>
      <c r="R105" s="282"/>
      <c r="S105" s="282"/>
      <c r="T105" s="282"/>
      <c r="U105" s="282"/>
      <c r="V105" s="282"/>
      <c r="W105" s="282"/>
      <c r="X105" s="282"/>
      <c r="Y105" s="282"/>
      <c r="Z105" s="282"/>
      <c r="AA105" s="282"/>
      <c r="AB105" s="282"/>
      <c r="AC105" s="282"/>
      <c r="AD105" s="282"/>
      <c r="AE105" s="282"/>
      <c r="AF105" s="282"/>
      <c r="AG105" s="282"/>
      <c r="AH105" s="282"/>
      <c r="AI105" s="282"/>
      <c r="AJ105" s="282"/>
      <c r="AK105" s="282"/>
      <c r="AL105" s="282"/>
      <c r="AM105" s="282"/>
      <c r="AN105" s="282"/>
      <c r="AO105" s="282"/>
      <c r="AP105" s="282"/>
      <c r="AQ105" s="282"/>
      <c r="AR105" s="282"/>
      <c r="AS105" s="282"/>
      <c r="AT105" s="282"/>
      <c r="AU105" s="282"/>
      <c r="AV105" s="282"/>
      <c r="AW105" s="282"/>
    </row>
    <row r="106" spans="1:49">
      <c r="A106" s="282"/>
      <c r="B106" s="282"/>
      <c r="C106" s="282"/>
      <c r="D106" s="282"/>
      <c r="E106" s="282"/>
      <c r="F106" s="282"/>
      <c r="G106" s="282"/>
      <c r="H106" s="282"/>
      <c r="I106" s="282"/>
      <c r="J106" s="282"/>
      <c r="K106" s="282"/>
      <c r="L106" s="282"/>
      <c r="M106" s="282"/>
      <c r="N106" s="282"/>
      <c r="O106" s="282"/>
      <c r="P106" s="282"/>
      <c r="Q106" s="282"/>
      <c r="R106" s="282"/>
      <c r="S106" s="282"/>
      <c r="T106" s="282"/>
      <c r="U106" s="282"/>
      <c r="V106" s="282"/>
      <c r="W106" s="282"/>
      <c r="X106" s="282"/>
      <c r="Y106" s="282"/>
      <c r="Z106" s="282"/>
      <c r="AA106" s="282"/>
      <c r="AB106" s="282"/>
      <c r="AC106" s="282"/>
      <c r="AD106" s="282"/>
      <c r="AE106" s="282"/>
      <c r="AF106" s="282"/>
      <c r="AG106" s="282"/>
      <c r="AH106" s="282"/>
      <c r="AI106" s="282"/>
      <c r="AJ106" s="282"/>
      <c r="AK106" s="282"/>
      <c r="AL106" s="282"/>
      <c r="AM106" s="282"/>
      <c r="AN106" s="282"/>
      <c r="AO106" s="282"/>
      <c r="AP106" s="282"/>
      <c r="AQ106" s="282"/>
      <c r="AR106" s="282"/>
      <c r="AS106" s="282"/>
      <c r="AT106" s="282"/>
      <c r="AU106" s="282"/>
      <c r="AV106" s="282"/>
      <c r="AW106" s="282"/>
    </row>
    <row r="107" spans="1:49">
      <c r="A107" s="282"/>
      <c r="B107" s="282"/>
      <c r="C107" s="282"/>
      <c r="D107" s="282"/>
      <c r="E107" s="282"/>
      <c r="F107" s="282"/>
      <c r="G107" s="282"/>
      <c r="H107" s="282"/>
      <c r="I107" s="282"/>
      <c r="J107" s="282"/>
      <c r="K107" s="282"/>
      <c r="L107" s="282"/>
      <c r="M107" s="282"/>
      <c r="N107" s="282"/>
      <c r="O107" s="282"/>
      <c r="P107" s="282"/>
      <c r="Q107" s="282"/>
      <c r="R107" s="282"/>
      <c r="S107" s="282"/>
      <c r="T107" s="282"/>
      <c r="U107" s="282"/>
      <c r="V107" s="282"/>
      <c r="W107" s="282"/>
      <c r="X107" s="282"/>
      <c r="Y107" s="282"/>
      <c r="Z107" s="282"/>
      <c r="AA107" s="282"/>
      <c r="AB107" s="282"/>
      <c r="AC107" s="282"/>
      <c r="AD107" s="282"/>
      <c r="AE107" s="282"/>
      <c r="AF107" s="282"/>
      <c r="AG107" s="282"/>
      <c r="AH107" s="282"/>
      <c r="AI107" s="282"/>
      <c r="AJ107" s="282"/>
      <c r="AK107" s="282"/>
      <c r="AL107" s="282"/>
      <c r="AM107" s="282"/>
      <c r="AN107" s="282"/>
      <c r="AO107" s="282"/>
      <c r="AP107" s="282"/>
      <c r="AQ107" s="282"/>
      <c r="AR107" s="282"/>
      <c r="AS107" s="282"/>
      <c r="AT107" s="282"/>
      <c r="AU107" s="282"/>
      <c r="AV107" s="282"/>
      <c r="AW107" s="282"/>
    </row>
    <row r="108" spans="1:49">
      <c r="A108" s="282"/>
      <c r="B108" s="282"/>
      <c r="C108" s="282"/>
      <c r="D108" s="282"/>
      <c r="E108" s="282"/>
      <c r="F108" s="282"/>
      <c r="G108" s="282"/>
      <c r="H108" s="282"/>
      <c r="I108" s="282"/>
      <c r="J108" s="282"/>
      <c r="K108" s="282"/>
      <c r="L108" s="282"/>
      <c r="M108" s="282"/>
      <c r="N108" s="282"/>
      <c r="O108" s="282"/>
      <c r="P108" s="282"/>
      <c r="Q108" s="282"/>
      <c r="R108" s="282"/>
      <c r="S108" s="282"/>
      <c r="T108" s="282"/>
      <c r="U108" s="282"/>
      <c r="V108" s="282"/>
      <c r="W108" s="282"/>
      <c r="X108" s="282"/>
      <c r="Y108" s="282"/>
      <c r="Z108" s="282"/>
      <c r="AA108" s="282"/>
      <c r="AB108" s="282"/>
      <c r="AC108" s="282"/>
      <c r="AD108" s="282"/>
      <c r="AE108" s="282"/>
      <c r="AF108" s="282"/>
      <c r="AG108" s="282"/>
      <c r="AH108" s="282"/>
      <c r="AI108" s="282"/>
      <c r="AJ108" s="282"/>
      <c r="AK108" s="282"/>
      <c r="AL108" s="282"/>
      <c r="AM108" s="282"/>
      <c r="AN108" s="282"/>
      <c r="AO108" s="282"/>
      <c r="AP108" s="282"/>
      <c r="AQ108" s="282"/>
      <c r="AR108" s="282"/>
      <c r="AS108" s="282"/>
      <c r="AT108" s="282"/>
      <c r="AU108" s="282"/>
      <c r="AV108" s="282"/>
      <c r="AW108" s="282"/>
    </row>
    <row r="109" spans="1:49">
      <c r="A109" s="282"/>
      <c r="B109" s="282"/>
      <c r="C109" s="282"/>
      <c r="D109" s="282"/>
      <c r="E109" s="282"/>
      <c r="F109" s="282"/>
      <c r="G109" s="282"/>
      <c r="H109" s="282"/>
      <c r="I109" s="282"/>
      <c r="J109" s="282"/>
      <c r="K109" s="282"/>
      <c r="L109" s="282"/>
      <c r="M109" s="282"/>
      <c r="N109" s="282"/>
      <c r="O109" s="282"/>
      <c r="P109" s="282"/>
      <c r="Q109" s="282"/>
      <c r="R109" s="282"/>
      <c r="S109" s="282"/>
      <c r="T109" s="282"/>
      <c r="U109" s="282"/>
      <c r="V109" s="282"/>
      <c r="W109" s="282"/>
      <c r="X109" s="282"/>
      <c r="Y109" s="282"/>
      <c r="Z109" s="282"/>
      <c r="AA109" s="282"/>
      <c r="AB109" s="282"/>
      <c r="AC109" s="282"/>
      <c r="AD109" s="282"/>
      <c r="AE109" s="282"/>
      <c r="AF109" s="282"/>
      <c r="AG109" s="282"/>
      <c r="AH109" s="282"/>
      <c r="AI109" s="282"/>
      <c r="AJ109" s="282"/>
      <c r="AK109" s="282"/>
      <c r="AL109" s="282"/>
      <c r="AM109" s="282"/>
      <c r="AN109" s="282"/>
      <c r="AO109" s="282"/>
      <c r="AP109" s="282"/>
      <c r="AQ109" s="282"/>
      <c r="AR109" s="282"/>
      <c r="AS109" s="282"/>
      <c r="AT109" s="282"/>
      <c r="AU109" s="282"/>
      <c r="AV109" s="282"/>
      <c r="AW109" s="282"/>
    </row>
    <row r="110" spans="1:49">
      <c r="A110" s="282"/>
      <c r="B110" s="282"/>
      <c r="C110" s="282"/>
      <c r="D110" s="282"/>
      <c r="E110" s="282"/>
      <c r="F110" s="282"/>
      <c r="G110" s="282"/>
      <c r="H110" s="282"/>
      <c r="I110" s="282"/>
      <c r="J110" s="282"/>
      <c r="K110" s="282"/>
      <c r="L110" s="282"/>
      <c r="M110" s="282"/>
      <c r="N110" s="282"/>
      <c r="O110" s="282"/>
      <c r="P110" s="282"/>
      <c r="Q110" s="282"/>
      <c r="R110" s="282"/>
      <c r="S110" s="282"/>
      <c r="T110" s="282"/>
      <c r="U110" s="282"/>
      <c r="V110" s="282"/>
      <c r="W110" s="282"/>
      <c r="X110" s="282"/>
      <c r="Y110" s="282"/>
      <c r="Z110" s="282"/>
      <c r="AA110" s="282"/>
      <c r="AB110" s="282"/>
      <c r="AC110" s="282"/>
      <c r="AD110" s="282"/>
      <c r="AE110" s="282"/>
      <c r="AF110" s="282"/>
      <c r="AG110" s="282"/>
      <c r="AH110" s="282"/>
      <c r="AI110" s="282"/>
      <c r="AJ110" s="282"/>
      <c r="AK110" s="282"/>
      <c r="AL110" s="282"/>
      <c r="AM110" s="282"/>
      <c r="AN110" s="282"/>
      <c r="AO110" s="282"/>
      <c r="AP110" s="282"/>
      <c r="AQ110" s="282"/>
      <c r="AR110" s="282"/>
      <c r="AS110" s="282"/>
      <c r="AT110" s="282"/>
      <c r="AU110" s="282"/>
      <c r="AV110" s="282"/>
      <c r="AW110" s="282"/>
    </row>
    <row r="111" spans="1:49">
      <c r="A111" s="282"/>
      <c r="B111" s="282"/>
      <c r="C111" s="282"/>
      <c r="D111" s="282"/>
      <c r="E111" s="282"/>
      <c r="F111" s="282"/>
      <c r="G111" s="282"/>
      <c r="H111" s="282"/>
      <c r="I111" s="282"/>
      <c r="J111" s="282"/>
      <c r="K111" s="282"/>
      <c r="L111" s="282"/>
      <c r="M111" s="282"/>
      <c r="N111" s="282"/>
      <c r="O111" s="282"/>
      <c r="P111" s="282"/>
      <c r="Q111" s="282"/>
      <c r="R111" s="282"/>
      <c r="S111" s="282"/>
      <c r="T111" s="282"/>
      <c r="U111" s="282"/>
      <c r="V111" s="282"/>
      <c r="W111" s="282"/>
      <c r="X111" s="282"/>
      <c r="Y111" s="282"/>
      <c r="Z111" s="282"/>
      <c r="AA111" s="282"/>
      <c r="AB111" s="282"/>
      <c r="AC111" s="282"/>
      <c r="AD111" s="282"/>
      <c r="AE111" s="282"/>
      <c r="AF111" s="282"/>
      <c r="AG111" s="282"/>
      <c r="AH111" s="282"/>
      <c r="AI111" s="282"/>
      <c r="AJ111" s="282"/>
      <c r="AK111" s="282"/>
      <c r="AL111" s="282"/>
      <c r="AM111" s="282"/>
      <c r="AN111" s="282"/>
      <c r="AO111" s="282"/>
      <c r="AP111" s="282"/>
      <c r="AQ111" s="282"/>
      <c r="AR111" s="282"/>
      <c r="AS111" s="282"/>
      <c r="AT111" s="282"/>
      <c r="AU111" s="282"/>
      <c r="AV111" s="282"/>
      <c r="AW111" s="282"/>
    </row>
    <row r="112" spans="1:49">
      <c r="A112" s="282"/>
      <c r="B112" s="282"/>
      <c r="C112" s="282"/>
      <c r="D112" s="282"/>
      <c r="E112" s="282"/>
      <c r="F112" s="282"/>
      <c r="G112" s="282"/>
      <c r="H112" s="282"/>
      <c r="I112" s="282"/>
      <c r="J112" s="282"/>
      <c r="K112" s="282"/>
      <c r="L112" s="282"/>
      <c r="M112" s="282"/>
      <c r="N112" s="282"/>
      <c r="O112" s="282"/>
      <c r="P112" s="282"/>
      <c r="Q112" s="282"/>
      <c r="R112" s="282"/>
      <c r="S112" s="282"/>
      <c r="T112" s="282"/>
      <c r="U112" s="282"/>
      <c r="V112" s="282"/>
      <c r="W112" s="282"/>
      <c r="X112" s="282"/>
      <c r="Y112" s="282"/>
      <c r="Z112" s="282"/>
      <c r="AA112" s="282"/>
      <c r="AB112" s="282"/>
      <c r="AC112" s="282"/>
      <c r="AD112" s="282"/>
      <c r="AE112" s="282"/>
      <c r="AF112" s="282"/>
      <c r="AG112" s="282"/>
      <c r="AH112" s="282"/>
      <c r="AI112" s="282"/>
      <c r="AJ112" s="282"/>
      <c r="AK112" s="282"/>
      <c r="AL112" s="282"/>
      <c r="AM112" s="282"/>
      <c r="AN112" s="282"/>
      <c r="AO112" s="282"/>
      <c r="AP112" s="282"/>
      <c r="AQ112" s="282"/>
      <c r="AR112" s="282"/>
      <c r="AS112" s="282"/>
      <c r="AT112" s="282"/>
      <c r="AU112" s="282"/>
      <c r="AV112" s="282"/>
      <c r="AW112" s="282"/>
    </row>
    <row r="113" spans="1:49">
      <c r="A113" s="282"/>
      <c r="B113" s="282"/>
      <c r="C113" s="282"/>
      <c r="D113" s="282"/>
      <c r="E113" s="282"/>
      <c r="F113" s="282"/>
      <c r="G113" s="282"/>
      <c r="H113" s="282"/>
      <c r="I113" s="282"/>
      <c r="J113" s="282"/>
      <c r="K113" s="282"/>
      <c r="L113" s="282"/>
      <c r="M113" s="282"/>
      <c r="N113" s="282"/>
      <c r="O113" s="282"/>
      <c r="P113" s="282"/>
      <c r="Q113" s="282"/>
      <c r="R113" s="282"/>
      <c r="S113" s="282"/>
      <c r="T113" s="282"/>
      <c r="U113" s="282"/>
      <c r="V113" s="282"/>
      <c r="W113" s="282"/>
      <c r="X113" s="282"/>
      <c r="Y113" s="282"/>
      <c r="Z113" s="282"/>
      <c r="AA113" s="282"/>
      <c r="AB113" s="282"/>
      <c r="AC113" s="282"/>
      <c r="AD113" s="282"/>
      <c r="AE113" s="282"/>
      <c r="AF113" s="282"/>
      <c r="AG113" s="282"/>
      <c r="AH113" s="282"/>
      <c r="AI113" s="282"/>
      <c r="AJ113" s="282"/>
      <c r="AK113" s="282"/>
      <c r="AL113" s="282"/>
      <c r="AM113" s="282"/>
      <c r="AN113" s="282"/>
      <c r="AO113" s="282"/>
      <c r="AP113" s="282"/>
      <c r="AQ113" s="282"/>
      <c r="AR113" s="282"/>
      <c r="AS113" s="282"/>
      <c r="AT113" s="282"/>
      <c r="AU113" s="282"/>
      <c r="AV113" s="282"/>
      <c r="AW113" s="282"/>
    </row>
    <row r="114" spans="1:49">
      <c r="A114" s="282"/>
      <c r="B114" s="282"/>
      <c r="C114" s="282"/>
      <c r="D114" s="282"/>
      <c r="E114" s="282"/>
      <c r="F114" s="282"/>
      <c r="G114" s="282"/>
      <c r="H114" s="282"/>
      <c r="I114" s="282"/>
      <c r="J114" s="282"/>
      <c r="K114" s="282"/>
      <c r="L114" s="282"/>
      <c r="M114" s="282"/>
      <c r="N114" s="282"/>
      <c r="O114" s="282"/>
      <c r="P114" s="282"/>
      <c r="Q114" s="282"/>
      <c r="R114" s="282"/>
      <c r="S114" s="282"/>
      <c r="T114" s="282"/>
      <c r="U114" s="282"/>
      <c r="V114" s="282"/>
      <c r="W114" s="282"/>
      <c r="X114" s="282"/>
      <c r="Y114" s="282"/>
      <c r="Z114" s="282"/>
      <c r="AA114" s="282"/>
      <c r="AB114" s="282"/>
      <c r="AC114" s="282"/>
      <c r="AD114" s="282"/>
      <c r="AE114" s="282"/>
      <c r="AF114" s="282"/>
      <c r="AG114" s="282"/>
      <c r="AH114" s="282"/>
      <c r="AI114" s="282"/>
      <c r="AJ114" s="282"/>
      <c r="AK114" s="282"/>
      <c r="AL114" s="282"/>
      <c r="AM114" s="282"/>
      <c r="AN114" s="282"/>
      <c r="AO114" s="282"/>
      <c r="AP114" s="282"/>
      <c r="AQ114" s="282"/>
      <c r="AR114" s="282"/>
      <c r="AS114" s="282"/>
      <c r="AT114" s="282"/>
      <c r="AU114" s="282"/>
      <c r="AV114" s="282"/>
      <c r="AW114" s="282"/>
    </row>
    <row r="115" spans="1:49">
      <c r="A115" s="282"/>
      <c r="B115" s="282"/>
      <c r="C115" s="282"/>
      <c r="D115" s="282"/>
      <c r="E115" s="282"/>
      <c r="F115" s="282"/>
      <c r="G115" s="282"/>
      <c r="H115" s="282"/>
      <c r="I115" s="282"/>
      <c r="J115" s="282"/>
      <c r="K115" s="282"/>
      <c r="L115" s="282"/>
      <c r="M115" s="282"/>
      <c r="N115" s="282"/>
      <c r="O115" s="282"/>
      <c r="P115" s="282"/>
      <c r="Q115" s="282"/>
      <c r="R115" s="282"/>
      <c r="S115" s="282"/>
      <c r="T115" s="282"/>
      <c r="U115" s="282"/>
      <c r="V115" s="282"/>
      <c r="W115" s="282"/>
      <c r="X115" s="282"/>
      <c r="Y115" s="282"/>
      <c r="Z115" s="282"/>
      <c r="AA115" s="282"/>
      <c r="AB115" s="282"/>
      <c r="AC115" s="282"/>
      <c r="AD115" s="282"/>
      <c r="AE115" s="282"/>
      <c r="AF115" s="282"/>
      <c r="AG115" s="282"/>
      <c r="AH115" s="282"/>
      <c r="AI115" s="282"/>
      <c r="AJ115" s="282"/>
      <c r="AK115" s="282"/>
      <c r="AL115" s="282"/>
      <c r="AM115" s="282"/>
      <c r="AN115" s="282"/>
      <c r="AO115" s="282"/>
      <c r="AP115" s="282"/>
      <c r="AQ115" s="282"/>
      <c r="AR115" s="282"/>
      <c r="AS115" s="282"/>
      <c r="AT115" s="282"/>
      <c r="AU115" s="282"/>
      <c r="AV115" s="282"/>
      <c r="AW115" s="282"/>
    </row>
    <row r="116" spans="1:49">
      <c r="A116" s="282"/>
      <c r="B116" s="282"/>
      <c r="C116" s="282"/>
      <c r="D116" s="282"/>
      <c r="E116" s="282"/>
      <c r="F116" s="282"/>
      <c r="G116" s="282"/>
      <c r="H116" s="282"/>
      <c r="I116" s="282"/>
      <c r="J116" s="282"/>
      <c r="K116" s="282"/>
      <c r="L116" s="282"/>
      <c r="M116" s="282"/>
      <c r="N116" s="282"/>
      <c r="O116" s="282"/>
      <c r="P116" s="282"/>
      <c r="Q116" s="282"/>
      <c r="R116" s="282"/>
      <c r="S116" s="282"/>
      <c r="T116" s="282"/>
      <c r="U116" s="282"/>
      <c r="V116" s="282"/>
      <c r="W116" s="282"/>
      <c r="X116" s="282"/>
      <c r="Y116" s="282"/>
      <c r="Z116" s="282"/>
      <c r="AA116" s="282"/>
      <c r="AB116" s="282"/>
      <c r="AC116" s="282"/>
      <c r="AD116" s="282"/>
      <c r="AE116" s="282"/>
      <c r="AF116" s="282"/>
      <c r="AG116" s="282"/>
      <c r="AH116" s="282"/>
      <c r="AI116" s="282"/>
      <c r="AJ116" s="282"/>
      <c r="AK116" s="282"/>
      <c r="AL116" s="282"/>
      <c r="AM116" s="282"/>
      <c r="AN116" s="282"/>
      <c r="AO116" s="282"/>
      <c r="AP116" s="282"/>
      <c r="AQ116" s="282"/>
      <c r="AR116" s="282"/>
      <c r="AS116" s="282"/>
      <c r="AT116" s="282"/>
      <c r="AU116" s="282"/>
      <c r="AV116" s="282"/>
      <c r="AW116" s="282"/>
    </row>
    <row r="117" spans="1:49">
      <c r="A117" s="282"/>
      <c r="B117" s="282"/>
      <c r="C117" s="282"/>
      <c r="D117" s="282"/>
      <c r="E117" s="282"/>
      <c r="F117" s="282"/>
      <c r="G117" s="282"/>
      <c r="H117" s="282"/>
      <c r="I117" s="282"/>
      <c r="J117" s="282"/>
      <c r="K117" s="282"/>
      <c r="L117" s="282"/>
      <c r="M117" s="282"/>
      <c r="N117" s="282"/>
      <c r="O117" s="282"/>
      <c r="P117" s="282"/>
      <c r="Q117" s="282"/>
      <c r="R117" s="282"/>
      <c r="S117" s="282"/>
      <c r="T117" s="282"/>
      <c r="U117" s="282"/>
      <c r="V117" s="282"/>
      <c r="W117" s="282"/>
      <c r="X117" s="282"/>
      <c r="Y117" s="282"/>
      <c r="Z117" s="282"/>
      <c r="AA117" s="282"/>
      <c r="AB117" s="282"/>
      <c r="AC117" s="282"/>
      <c r="AD117" s="282"/>
      <c r="AE117" s="282"/>
      <c r="AF117" s="282"/>
      <c r="AG117" s="282"/>
      <c r="AH117" s="282"/>
      <c r="AI117" s="282"/>
      <c r="AJ117" s="282"/>
      <c r="AK117" s="282"/>
      <c r="AL117" s="282"/>
      <c r="AM117" s="282"/>
      <c r="AN117" s="282"/>
      <c r="AO117" s="282"/>
      <c r="AP117" s="282"/>
      <c r="AQ117" s="282"/>
      <c r="AR117" s="282"/>
      <c r="AS117" s="282"/>
      <c r="AT117" s="282"/>
      <c r="AU117" s="282"/>
      <c r="AV117" s="282"/>
      <c r="AW117" s="282"/>
    </row>
    <row r="118" spans="1:49">
      <c r="A118" s="282"/>
      <c r="B118" s="282"/>
      <c r="C118" s="282"/>
      <c r="D118" s="282"/>
      <c r="E118" s="282"/>
      <c r="F118" s="282"/>
      <c r="G118" s="282"/>
      <c r="H118" s="282"/>
      <c r="I118" s="282"/>
      <c r="J118" s="282"/>
      <c r="K118" s="282"/>
      <c r="L118" s="282"/>
      <c r="M118" s="282"/>
      <c r="N118" s="282"/>
      <c r="O118" s="282"/>
      <c r="P118" s="282"/>
      <c r="Q118" s="282"/>
      <c r="R118" s="282"/>
      <c r="S118" s="282"/>
      <c r="T118" s="282"/>
      <c r="U118" s="282"/>
      <c r="V118" s="282"/>
      <c r="W118" s="282"/>
      <c r="X118" s="282"/>
      <c r="Y118" s="282"/>
      <c r="Z118" s="282"/>
      <c r="AA118" s="282"/>
      <c r="AB118" s="282"/>
      <c r="AC118" s="282"/>
      <c r="AD118" s="282"/>
      <c r="AE118" s="282"/>
      <c r="AF118" s="282"/>
      <c r="AG118" s="282"/>
      <c r="AH118" s="282"/>
      <c r="AI118" s="282"/>
      <c r="AJ118" s="282"/>
      <c r="AK118" s="282"/>
      <c r="AL118" s="282"/>
      <c r="AM118" s="282"/>
      <c r="AN118" s="282"/>
      <c r="AO118" s="282"/>
      <c r="AP118" s="282"/>
      <c r="AQ118" s="282"/>
      <c r="AR118" s="282"/>
      <c r="AS118" s="282"/>
      <c r="AT118" s="282"/>
      <c r="AU118" s="282"/>
      <c r="AV118" s="282"/>
      <c r="AW118" s="282"/>
    </row>
    <row r="119" spans="1:49">
      <c r="A119" s="282"/>
      <c r="B119" s="282"/>
      <c r="C119" s="282"/>
      <c r="D119" s="282"/>
      <c r="E119" s="282"/>
      <c r="F119" s="282"/>
      <c r="G119" s="282"/>
      <c r="H119" s="282"/>
      <c r="I119" s="282"/>
      <c r="J119" s="282"/>
      <c r="K119" s="282"/>
      <c r="L119" s="282"/>
      <c r="M119" s="282"/>
      <c r="N119" s="282"/>
      <c r="O119" s="282"/>
      <c r="P119" s="282"/>
      <c r="Q119" s="282"/>
      <c r="R119" s="282"/>
      <c r="S119" s="282"/>
      <c r="T119" s="282"/>
      <c r="U119" s="282"/>
      <c r="V119" s="282"/>
      <c r="W119" s="282"/>
      <c r="X119" s="282"/>
      <c r="Y119" s="282"/>
      <c r="Z119" s="282"/>
      <c r="AA119" s="282"/>
      <c r="AB119" s="282"/>
      <c r="AC119" s="282"/>
      <c r="AD119" s="282"/>
      <c r="AE119" s="282"/>
      <c r="AF119" s="282"/>
      <c r="AG119" s="282"/>
      <c r="AH119" s="282"/>
      <c r="AI119" s="282"/>
      <c r="AJ119" s="282"/>
      <c r="AK119" s="282"/>
      <c r="AL119" s="282"/>
      <c r="AM119" s="282"/>
      <c r="AN119" s="282"/>
      <c r="AO119" s="282"/>
      <c r="AP119" s="282"/>
      <c r="AQ119" s="282"/>
      <c r="AR119" s="282"/>
      <c r="AS119" s="282"/>
      <c r="AT119" s="282"/>
      <c r="AU119" s="282"/>
      <c r="AV119" s="282"/>
      <c r="AW119" s="282"/>
    </row>
    <row r="120" spans="1:49">
      <c r="A120" s="282"/>
      <c r="B120" s="282"/>
      <c r="C120" s="282"/>
      <c r="D120" s="282"/>
      <c r="E120" s="282"/>
      <c r="F120" s="282"/>
      <c r="G120" s="282"/>
      <c r="H120" s="282"/>
      <c r="I120" s="282"/>
      <c r="J120" s="282"/>
      <c r="K120" s="282"/>
      <c r="L120" s="282"/>
      <c r="M120" s="282"/>
      <c r="N120" s="282"/>
      <c r="O120" s="282"/>
      <c r="P120" s="282"/>
      <c r="Q120" s="282"/>
      <c r="R120" s="282"/>
      <c r="S120" s="282"/>
      <c r="T120" s="282"/>
      <c r="U120" s="282"/>
      <c r="V120" s="282"/>
      <c r="W120" s="282"/>
      <c r="X120" s="282"/>
      <c r="Y120" s="282"/>
      <c r="Z120" s="282"/>
      <c r="AA120" s="282"/>
      <c r="AB120" s="282"/>
      <c r="AC120" s="282"/>
      <c r="AD120" s="282"/>
      <c r="AE120" s="282"/>
      <c r="AF120" s="282"/>
      <c r="AG120" s="282"/>
      <c r="AH120" s="282"/>
      <c r="AI120" s="282"/>
      <c r="AJ120" s="282"/>
      <c r="AK120" s="282"/>
      <c r="AL120" s="282"/>
      <c r="AM120" s="282"/>
      <c r="AN120" s="282"/>
      <c r="AO120" s="282"/>
      <c r="AP120" s="282"/>
      <c r="AQ120" s="282"/>
      <c r="AR120" s="282"/>
      <c r="AS120" s="282"/>
      <c r="AT120" s="282"/>
      <c r="AU120" s="282"/>
      <c r="AV120" s="282"/>
      <c r="AW120" s="282"/>
    </row>
    <row r="121" spans="1:49">
      <c r="A121" s="282"/>
      <c r="B121" s="282"/>
      <c r="C121" s="282"/>
      <c r="D121" s="282"/>
      <c r="E121" s="282"/>
      <c r="F121" s="282"/>
      <c r="G121" s="282"/>
      <c r="H121" s="282"/>
      <c r="I121" s="282"/>
      <c r="J121" s="282"/>
      <c r="K121" s="282"/>
      <c r="L121" s="282"/>
      <c r="M121" s="282"/>
      <c r="N121" s="282"/>
      <c r="O121" s="282"/>
      <c r="P121" s="282"/>
      <c r="Q121" s="282"/>
      <c r="R121" s="282"/>
      <c r="S121" s="282"/>
      <c r="T121" s="282"/>
      <c r="U121" s="282"/>
      <c r="V121" s="282"/>
      <c r="W121" s="282"/>
      <c r="X121" s="282"/>
      <c r="Y121" s="282"/>
      <c r="Z121" s="282"/>
      <c r="AA121" s="282"/>
      <c r="AB121" s="282"/>
      <c r="AC121" s="282"/>
      <c r="AD121" s="282"/>
      <c r="AE121" s="282"/>
      <c r="AF121" s="282"/>
      <c r="AG121" s="282"/>
      <c r="AH121" s="282"/>
      <c r="AI121" s="282"/>
      <c r="AJ121" s="282"/>
      <c r="AK121" s="282"/>
      <c r="AL121" s="282"/>
      <c r="AM121" s="282"/>
      <c r="AN121" s="282"/>
      <c r="AO121" s="282"/>
      <c r="AP121" s="282"/>
      <c r="AQ121" s="282"/>
      <c r="AR121" s="282"/>
      <c r="AS121" s="282"/>
      <c r="AT121" s="282"/>
      <c r="AU121" s="282"/>
      <c r="AV121" s="282"/>
      <c r="AW121" s="282"/>
    </row>
    <row r="122" spans="1:49">
      <c r="A122" s="282"/>
      <c r="B122" s="282"/>
      <c r="C122" s="282"/>
      <c r="D122" s="282"/>
      <c r="E122" s="282"/>
      <c r="F122" s="282"/>
      <c r="G122" s="282"/>
      <c r="H122" s="282"/>
      <c r="I122" s="282"/>
      <c r="J122" s="282"/>
      <c r="K122" s="282"/>
      <c r="L122" s="282"/>
      <c r="M122" s="282"/>
      <c r="N122" s="282"/>
      <c r="O122" s="282"/>
      <c r="P122" s="282"/>
      <c r="Q122" s="282"/>
      <c r="R122" s="282"/>
      <c r="S122" s="282"/>
      <c r="T122" s="282"/>
      <c r="U122" s="282"/>
      <c r="V122" s="282"/>
      <c r="W122" s="282"/>
      <c r="X122" s="282"/>
      <c r="Y122" s="282"/>
      <c r="Z122" s="282"/>
      <c r="AA122" s="282"/>
      <c r="AB122" s="282"/>
      <c r="AC122" s="282"/>
      <c r="AD122" s="282"/>
      <c r="AE122" s="282"/>
      <c r="AF122" s="282"/>
      <c r="AG122" s="282"/>
      <c r="AH122" s="282"/>
      <c r="AI122" s="282"/>
      <c r="AJ122" s="282"/>
      <c r="AK122" s="282"/>
      <c r="AL122" s="282"/>
      <c r="AM122" s="282"/>
      <c r="AN122" s="282"/>
      <c r="AO122" s="282"/>
      <c r="AP122" s="282"/>
      <c r="AQ122" s="282"/>
      <c r="AR122" s="282"/>
      <c r="AS122" s="282"/>
      <c r="AT122" s="282"/>
      <c r="AU122" s="282"/>
      <c r="AV122" s="282"/>
      <c r="AW122" s="282"/>
    </row>
    <row r="123" spans="1:49">
      <c r="A123" s="282"/>
      <c r="B123" s="282"/>
      <c r="C123" s="282"/>
      <c r="D123" s="282"/>
      <c r="E123" s="282"/>
      <c r="F123" s="282"/>
      <c r="G123" s="282"/>
      <c r="H123" s="282"/>
      <c r="I123" s="282"/>
      <c r="J123" s="282"/>
      <c r="K123" s="282"/>
      <c r="L123" s="282"/>
      <c r="M123" s="282"/>
      <c r="N123" s="282"/>
      <c r="O123" s="282"/>
      <c r="P123" s="282"/>
      <c r="Q123" s="282"/>
      <c r="R123" s="282"/>
      <c r="S123" s="282"/>
      <c r="T123" s="282"/>
      <c r="U123" s="282"/>
      <c r="V123" s="282"/>
      <c r="W123" s="282"/>
      <c r="X123" s="282"/>
      <c r="Y123" s="282"/>
      <c r="Z123" s="282"/>
      <c r="AA123" s="282"/>
      <c r="AB123" s="282"/>
      <c r="AC123" s="282"/>
      <c r="AD123" s="282"/>
      <c r="AE123" s="282"/>
      <c r="AF123" s="282"/>
      <c r="AG123" s="282"/>
      <c r="AH123" s="282"/>
      <c r="AI123" s="282"/>
      <c r="AJ123" s="282"/>
      <c r="AK123" s="282"/>
      <c r="AL123" s="282"/>
      <c r="AM123" s="282"/>
      <c r="AN123" s="282"/>
      <c r="AO123" s="282"/>
      <c r="AP123" s="282"/>
      <c r="AQ123" s="282"/>
      <c r="AR123" s="282"/>
      <c r="AS123" s="282"/>
      <c r="AT123" s="282"/>
      <c r="AU123" s="282"/>
      <c r="AV123" s="282"/>
      <c r="AW123" s="282"/>
    </row>
    <row r="124" spans="1:49">
      <c r="A124" s="282"/>
      <c r="B124" s="282"/>
      <c r="C124" s="282"/>
      <c r="D124" s="282"/>
      <c r="E124" s="282"/>
      <c r="F124" s="282"/>
      <c r="G124" s="282"/>
      <c r="H124" s="282"/>
      <c r="I124" s="282"/>
      <c r="J124" s="282"/>
      <c r="K124" s="282"/>
      <c r="L124" s="282"/>
      <c r="M124" s="282"/>
      <c r="N124" s="282"/>
      <c r="O124" s="282"/>
      <c r="P124" s="282"/>
      <c r="Q124" s="282"/>
      <c r="R124" s="282"/>
      <c r="S124" s="282"/>
      <c r="T124" s="282"/>
      <c r="U124" s="282"/>
      <c r="V124" s="282"/>
      <c r="W124" s="282"/>
      <c r="X124" s="282"/>
      <c r="Y124" s="282"/>
      <c r="Z124" s="282"/>
      <c r="AA124" s="282"/>
      <c r="AB124" s="282"/>
      <c r="AC124" s="282"/>
      <c r="AD124" s="282"/>
      <c r="AE124" s="282"/>
      <c r="AF124" s="282"/>
      <c r="AG124" s="282"/>
      <c r="AH124" s="282"/>
      <c r="AI124" s="282"/>
      <c r="AJ124" s="282"/>
      <c r="AK124" s="282"/>
      <c r="AL124" s="282"/>
      <c r="AM124" s="282"/>
      <c r="AN124" s="282"/>
      <c r="AO124" s="282"/>
      <c r="AP124" s="282"/>
      <c r="AQ124" s="282"/>
      <c r="AR124" s="282"/>
      <c r="AS124" s="282"/>
      <c r="AT124" s="282"/>
      <c r="AU124" s="282"/>
      <c r="AV124" s="282"/>
      <c r="AW124" s="282"/>
    </row>
    <row r="125" spans="1:49">
      <c r="A125" s="282"/>
      <c r="B125" s="282"/>
      <c r="C125" s="282"/>
      <c r="D125" s="282"/>
      <c r="E125" s="282"/>
      <c r="F125" s="282"/>
      <c r="G125" s="282"/>
      <c r="H125" s="282"/>
      <c r="I125" s="282"/>
      <c r="J125" s="282"/>
      <c r="K125" s="282"/>
      <c r="L125" s="282"/>
      <c r="M125" s="282"/>
      <c r="N125" s="282"/>
      <c r="O125" s="282"/>
      <c r="P125" s="282"/>
      <c r="Q125" s="282"/>
      <c r="R125" s="282"/>
      <c r="S125" s="282"/>
      <c r="T125" s="282"/>
      <c r="U125" s="282"/>
      <c r="V125" s="282"/>
      <c r="W125" s="282"/>
      <c r="X125" s="282"/>
      <c r="Y125" s="282"/>
      <c r="Z125" s="282"/>
      <c r="AA125" s="282"/>
      <c r="AB125" s="282"/>
      <c r="AC125" s="282"/>
      <c r="AD125" s="282"/>
      <c r="AE125" s="282"/>
      <c r="AF125" s="282"/>
      <c r="AG125" s="282"/>
      <c r="AH125" s="282"/>
      <c r="AI125" s="282"/>
      <c r="AJ125" s="282"/>
      <c r="AK125" s="282"/>
      <c r="AL125" s="282"/>
      <c r="AM125" s="282"/>
      <c r="AN125" s="282"/>
      <c r="AO125" s="282"/>
      <c r="AP125" s="282"/>
      <c r="AQ125" s="282"/>
      <c r="AR125" s="282"/>
      <c r="AS125" s="282"/>
      <c r="AT125" s="282"/>
      <c r="AU125" s="282"/>
      <c r="AV125" s="282"/>
      <c r="AW125" s="282"/>
    </row>
    <row r="126" spans="1:49">
      <c r="A126" s="282"/>
      <c r="B126" s="282"/>
      <c r="C126" s="282"/>
      <c r="D126" s="282"/>
      <c r="E126" s="282"/>
      <c r="F126" s="282"/>
      <c r="G126" s="282"/>
      <c r="H126" s="282"/>
      <c r="I126" s="282"/>
      <c r="J126" s="282"/>
      <c r="K126" s="282"/>
      <c r="L126" s="282"/>
      <c r="M126" s="282"/>
      <c r="N126" s="282"/>
      <c r="O126" s="282"/>
      <c r="P126" s="282"/>
      <c r="Q126" s="282"/>
      <c r="R126" s="282"/>
      <c r="S126" s="282"/>
      <c r="T126" s="282"/>
      <c r="U126" s="282"/>
      <c r="V126" s="282"/>
      <c r="W126" s="282"/>
      <c r="X126" s="282"/>
      <c r="Y126" s="282"/>
      <c r="Z126" s="282"/>
      <c r="AA126" s="282"/>
      <c r="AB126" s="282"/>
      <c r="AC126" s="282"/>
      <c r="AD126" s="282"/>
      <c r="AE126" s="282"/>
      <c r="AF126" s="282"/>
      <c r="AG126" s="282"/>
      <c r="AH126" s="282"/>
      <c r="AI126" s="282"/>
      <c r="AJ126" s="282"/>
      <c r="AK126" s="282"/>
      <c r="AL126" s="282"/>
      <c r="AM126" s="282"/>
      <c r="AN126" s="282"/>
      <c r="AO126" s="282"/>
      <c r="AP126" s="282"/>
      <c r="AQ126" s="282"/>
      <c r="AR126" s="282"/>
      <c r="AS126" s="282"/>
      <c r="AT126" s="282"/>
      <c r="AU126" s="282"/>
      <c r="AV126" s="282"/>
      <c r="AW126" s="282"/>
    </row>
    <row r="127" spans="1:49">
      <c r="A127" s="282"/>
      <c r="B127" s="282"/>
      <c r="C127" s="282"/>
      <c r="D127" s="282"/>
      <c r="E127" s="282"/>
      <c r="F127" s="282"/>
      <c r="G127" s="282"/>
      <c r="H127" s="282"/>
      <c r="I127" s="282"/>
      <c r="J127" s="282"/>
      <c r="K127" s="282"/>
      <c r="L127" s="282"/>
      <c r="M127" s="282"/>
      <c r="N127" s="282"/>
      <c r="O127" s="282"/>
      <c r="P127" s="282"/>
      <c r="Q127" s="282"/>
      <c r="R127" s="282"/>
      <c r="S127" s="282"/>
      <c r="T127" s="282"/>
      <c r="U127" s="282"/>
      <c r="V127" s="282"/>
      <c r="W127" s="282"/>
      <c r="X127" s="282"/>
      <c r="Y127" s="282"/>
      <c r="Z127" s="282"/>
      <c r="AA127" s="282"/>
      <c r="AB127" s="282"/>
      <c r="AC127" s="282"/>
      <c r="AD127" s="282"/>
      <c r="AE127" s="282"/>
      <c r="AF127" s="282"/>
      <c r="AG127" s="282"/>
      <c r="AH127" s="282"/>
      <c r="AI127" s="282"/>
      <c r="AJ127" s="282"/>
      <c r="AK127" s="282"/>
      <c r="AL127" s="282"/>
      <c r="AM127" s="282"/>
      <c r="AN127" s="282"/>
      <c r="AO127" s="282"/>
      <c r="AP127" s="282"/>
      <c r="AQ127" s="282"/>
      <c r="AR127" s="282"/>
      <c r="AS127" s="282"/>
      <c r="AT127" s="282"/>
      <c r="AU127" s="282"/>
      <c r="AV127" s="282"/>
      <c r="AW127" s="282"/>
    </row>
    <row r="128" spans="1:49">
      <c r="A128" s="282"/>
      <c r="B128" s="282"/>
      <c r="C128" s="282"/>
      <c r="D128" s="282"/>
      <c r="E128" s="282"/>
      <c r="F128" s="282"/>
      <c r="G128" s="282"/>
      <c r="H128" s="282"/>
      <c r="I128" s="282"/>
      <c r="J128" s="282"/>
      <c r="K128" s="282"/>
      <c r="L128" s="282"/>
      <c r="M128" s="282"/>
      <c r="N128" s="282"/>
      <c r="O128" s="282"/>
      <c r="P128" s="282"/>
      <c r="Q128" s="282"/>
      <c r="R128" s="282"/>
      <c r="S128" s="282"/>
      <c r="T128" s="282"/>
      <c r="U128" s="282"/>
      <c r="V128" s="282"/>
      <c r="W128" s="282"/>
      <c r="X128" s="282"/>
      <c r="Y128" s="282"/>
      <c r="Z128" s="282"/>
      <c r="AA128" s="282"/>
      <c r="AB128" s="282"/>
      <c r="AC128" s="282"/>
      <c r="AD128" s="282"/>
      <c r="AE128" s="282"/>
      <c r="AF128" s="282"/>
      <c r="AG128" s="282"/>
      <c r="AH128" s="282"/>
      <c r="AI128" s="282"/>
      <c r="AJ128" s="282"/>
      <c r="AK128" s="282"/>
      <c r="AL128" s="282"/>
      <c r="AM128" s="282"/>
      <c r="AN128" s="282"/>
      <c r="AO128" s="282"/>
      <c r="AP128" s="282"/>
      <c r="AQ128" s="282"/>
      <c r="AR128" s="282"/>
      <c r="AS128" s="282"/>
      <c r="AT128" s="282"/>
      <c r="AU128" s="282"/>
      <c r="AV128" s="282"/>
      <c r="AW128" s="282"/>
    </row>
    <row r="129" spans="1:49">
      <c r="A129" s="282"/>
      <c r="B129" s="282"/>
      <c r="C129" s="282"/>
      <c r="D129" s="282"/>
      <c r="E129" s="282"/>
      <c r="F129" s="282"/>
      <c r="G129" s="282"/>
      <c r="H129" s="282"/>
      <c r="I129" s="282"/>
      <c r="J129" s="282"/>
      <c r="K129" s="282"/>
      <c r="L129" s="282"/>
      <c r="M129" s="282"/>
      <c r="N129" s="282"/>
      <c r="O129" s="282"/>
      <c r="P129" s="282"/>
      <c r="Q129" s="282"/>
      <c r="R129" s="282"/>
      <c r="S129" s="282"/>
      <c r="T129" s="282"/>
      <c r="U129" s="282"/>
      <c r="V129" s="282"/>
      <c r="W129" s="282"/>
      <c r="X129" s="282"/>
      <c r="Y129" s="282"/>
      <c r="Z129" s="282"/>
      <c r="AA129" s="282"/>
      <c r="AB129" s="282"/>
      <c r="AC129" s="282"/>
      <c r="AD129" s="282"/>
      <c r="AE129" s="282"/>
      <c r="AF129" s="282"/>
      <c r="AG129" s="282"/>
      <c r="AH129" s="282"/>
      <c r="AI129" s="282"/>
      <c r="AJ129" s="282"/>
      <c r="AK129" s="282"/>
      <c r="AL129" s="282"/>
      <c r="AM129" s="282"/>
      <c r="AN129" s="282"/>
      <c r="AO129" s="282"/>
      <c r="AP129" s="282"/>
      <c r="AQ129" s="282"/>
      <c r="AR129" s="282"/>
      <c r="AS129" s="282"/>
      <c r="AT129" s="282"/>
      <c r="AU129" s="282"/>
      <c r="AV129" s="282"/>
      <c r="AW129" s="282"/>
    </row>
    <row r="130" spans="1:49">
      <c r="A130" s="282"/>
      <c r="B130" s="282"/>
      <c r="C130" s="282"/>
      <c r="D130" s="282"/>
      <c r="E130" s="282"/>
      <c r="F130" s="282"/>
      <c r="G130" s="282"/>
      <c r="H130" s="282"/>
      <c r="I130" s="282"/>
      <c r="J130" s="282"/>
      <c r="K130" s="282"/>
      <c r="L130" s="282"/>
      <c r="M130" s="282"/>
      <c r="N130" s="282"/>
      <c r="O130" s="282"/>
      <c r="P130" s="282"/>
      <c r="Q130" s="282"/>
      <c r="R130" s="282"/>
      <c r="S130" s="282"/>
      <c r="T130" s="282"/>
      <c r="U130" s="282"/>
      <c r="V130" s="282"/>
      <c r="W130" s="282"/>
      <c r="X130" s="282"/>
      <c r="Y130" s="282"/>
      <c r="Z130" s="282"/>
      <c r="AA130" s="282"/>
      <c r="AB130" s="282"/>
      <c r="AC130" s="282"/>
      <c r="AD130" s="282"/>
      <c r="AE130" s="282"/>
      <c r="AF130" s="282"/>
      <c r="AG130" s="282"/>
      <c r="AH130" s="282"/>
      <c r="AI130" s="282"/>
      <c r="AJ130" s="282"/>
      <c r="AK130" s="282"/>
      <c r="AL130" s="282"/>
      <c r="AM130" s="282"/>
      <c r="AN130" s="282"/>
      <c r="AO130" s="282"/>
      <c r="AP130" s="282"/>
      <c r="AQ130" s="282"/>
      <c r="AR130" s="282"/>
      <c r="AS130" s="282"/>
      <c r="AT130" s="282"/>
      <c r="AU130" s="282"/>
      <c r="AV130" s="282"/>
      <c r="AW130" s="282"/>
    </row>
    <row r="131" spans="1:49">
      <c r="A131" s="282"/>
      <c r="B131" s="282"/>
      <c r="C131" s="282"/>
      <c r="D131" s="282"/>
      <c r="E131" s="282"/>
      <c r="F131" s="282"/>
      <c r="G131" s="282"/>
      <c r="H131" s="282"/>
      <c r="I131" s="282"/>
      <c r="J131" s="282"/>
      <c r="K131" s="282"/>
      <c r="L131" s="282"/>
      <c r="M131" s="282"/>
      <c r="N131" s="282"/>
      <c r="O131" s="282"/>
      <c r="P131" s="282"/>
      <c r="Q131" s="282"/>
      <c r="R131" s="282"/>
      <c r="S131" s="282"/>
      <c r="T131" s="282"/>
      <c r="U131" s="282"/>
      <c r="V131" s="282"/>
      <c r="W131" s="282"/>
      <c r="X131" s="282"/>
      <c r="Y131" s="282"/>
      <c r="Z131" s="282"/>
      <c r="AA131" s="282"/>
      <c r="AB131" s="282"/>
      <c r="AC131" s="282"/>
      <c r="AD131" s="282"/>
      <c r="AE131" s="282"/>
      <c r="AF131" s="282"/>
      <c r="AG131" s="282"/>
      <c r="AH131" s="282"/>
      <c r="AI131" s="282"/>
      <c r="AJ131" s="282"/>
      <c r="AK131" s="282"/>
      <c r="AL131" s="282"/>
      <c r="AM131" s="282"/>
      <c r="AN131" s="282"/>
      <c r="AO131" s="282"/>
      <c r="AP131" s="282"/>
      <c r="AQ131" s="282"/>
      <c r="AR131" s="282"/>
      <c r="AS131" s="282"/>
      <c r="AT131" s="282"/>
      <c r="AU131" s="282"/>
      <c r="AV131" s="282"/>
      <c r="AW131" s="282"/>
    </row>
    <row r="132" spans="1:49">
      <c r="A132" s="282"/>
      <c r="B132" s="282"/>
      <c r="C132" s="282"/>
      <c r="D132" s="282"/>
      <c r="E132" s="282"/>
      <c r="F132" s="282"/>
      <c r="G132" s="282"/>
      <c r="H132" s="282"/>
      <c r="I132" s="282"/>
      <c r="J132" s="282"/>
      <c r="K132" s="282"/>
      <c r="L132" s="282"/>
      <c r="M132" s="282"/>
      <c r="N132" s="282"/>
      <c r="O132" s="282"/>
      <c r="P132" s="282"/>
      <c r="Q132" s="282"/>
      <c r="R132" s="282"/>
      <c r="S132" s="282"/>
      <c r="T132" s="282"/>
      <c r="U132" s="282"/>
      <c r="V132" s="282"/>
      <c r="W132" s="282"/>
      <c r="X132" s="282"/>
      <c r="Y132" s="282"/>
      <c r="Z132" s="282"/>
      <c r="AA132" s="282"/>
      <c r="AB132" s="282"/>
      <c r="AC132" s="282"/>
      <c r="AD132" s="282"/>
      <c r="AE132" s="282"/>
      <c r="AF132" s="282"/>
      <c r="AG132" s="282"/>
      <c r="AH132" s="282"/>
      <c r="AI132" s="282"/>
      <c r="AJ132" s="282"/>
      <c r="AK132" s="282"/>
      <c r="AL132" s="282"/>
      <c r="AM132" s="282"/>
      <c r="AN132" s="282"/>
      <c r="AO132" s="282"/>
      <c r="AP132" s="282"/>
      <c r="AQ132" s="282"/>
      <c r="AR132" s="282"/>
      <c r="AS132" s="282"/>
      <c r="AT132" s="282"/>
      <c r="AU132" s="282"/>
      <c r="AV132" s="282"/>
      <c r="AW132" s="282"/>
    </row>
    <row r="133" spans="1:49">
      <c r="A133" s="282"/>
      <c r="B133" s="282"/>
      <c r="C133" s="282"/>
      <c r="D133" s="282"/>
      <c r="E133" s="282"/>
      <c r="F133" s="282"/>
      <c r="G133" s="282"/>
      <c r="H133" s="282"/>
      <c r="I133" s="282"/>
      <c r="J133" s="282"/>
      <c r="K133" s="282"/>
      <c r="L133" s="282"/>
      <c r="M133" s="282"/>
      <c r="N133" s="282"/>
      <c r="O133" s="282"/>
      <c r="P133" s="282"/>
      <c r="Q133" s="282"/>
      <c r="R133" s="282"/>
      <c r="S133" s="282"/>
      <c r="T133" s="282"/>
      <c r="U133" s="282"/>
      <c r="V133" s="282"/>
      <c r="W133" s="282"/>
      <c r="X133" s="282"/>
      <c r="Y133" s="282"/>
      <c r="Z133" s="282"/>
      <c r="AA133" s="282"/>
      <c r="AB133" s="282"/>
      <c r="AC133" s="282"/>
      <c r="AD133" s="282"/>
      <c r="AE133" s="282"/>
      <c r="AF133" s="282"/>
      <c r="AG133" s="282"/>
      <c r="AH133" s="282"/>
      <c r="AI133" s="282"/>
      <c r="AJ133" s="282"/>
      <c r="AK133" s="282"/>
      <c r="AL133" s="282"/>
      <c r="AM133" s="282"/>
      <c r="AN133" s="282"/>
      <c r="AO133" s="282"/>
      <c r="AP133" s="282"/>
      <c r="AQ133" s="282"/>
      <c r="AR133" s="282"/>
      <c r="AS133" s="282"/>
      <c r="AT133" s="282"/>
      <c r="AU133" s="282"/>
      <c r="AV133" s="282"/>
      <c r="AW133" s="282"/>
    </row>
    <row r="134" spans="1:49">
      <c r="A134" s="282"/>
      <c r="B134" s="282"/>
      <c r="C134" s="282"/>
      <c r="D134" s="282"/>
      <c r="E134" s="282"/>
      <c r="F134" s="282"/>
      <c r="G134" s="282"/>
      <c r="H134" s="282"/>
      <c r="I134" s="282"/>
      <c r="J134" s="282"/>
      <c r="K134" s="282"/>
      <c r="L134" s="282"/>
      <c r="M134" s="282"/>
      <c r="N134" s="282"/>
      <c r="O134" s="282"/>
      <c r="P134" s="282"/>
      <c r="Q134" s="282"/>
      <c r="R134" s="282"/>
      <c r="S134" s="282"/>
      <c r="T134" s="282"/>
      <c r="U134" s="282"/>
      <c r="V134" s="282"/>
      <c r="W134" s="282"/>
      <c r="X134" s="282"/>
      <c r="Y134" s="282"/>
      <c r="Z134" s="282"/>
      <c r="AA134" s="282"/>
      <c r="AB134" s="282"/>
      <c r="AC134" s="282"/>
      <c r="AD134" s="282"/>
      <c r="AE134" s="282"/>
      <c r="AF134" s="282"/>
      <c r="AG134" s="282"/>
      <c r="AH134" s="282"/>
      <c r="AI134" s="282"/>
      <c r="AJ134" s="282"/>
      <c r="AK134" s="282"/>
      <c r="AL134" s="282"/>
      <c r="AM134" s="282"/>
      <c r="AN134" s="282"/>
      <c r="AO134" s="282"/>
      <c r="AP134" s="282"/>
      <c r="AQ134" s="282"/>
      <c r="AR134" s="282"/>
      <c r="AS134" s="282"/>
      <c r="AT134" s="282"/>
      <c r="AU134" s="282"/>
      <c r="AV134" s="282"/>
      <c r="AW134" s="282"/>
    </row>
    <row r="135" spans="1:49">
      <c r="A135" s="282"/>
      <c r="B135" s="282"/>
      <c r="C135" s="282"/>
      <c r="D135" s="282"/>
      <c r="E135" s="282"/>
      <c r="F135" s="282"/>
      <c r="G135" s="282"/>
      <c r="H135" s="282"/>
      <c r="I135" s="282"/>
      <c r="J135" s="282"/>
      <c r="K135" s="282"/>
      <c r="L135" s="282"/>
      <c r="M135" s="282"/>
      <c r="N135" s="282"/>
      <c r="O135" s="282"/>
      <c r="P135" s="282"/>
      <c r="Q135" s="282"/>
      <c r="R135" s="282"/>
      <c r="S135" s="282"/>
      <c r="T135" s="282"/>
      <c r="U135" s="282"/>
      <c r="V135" s="282"/>
      <c r="W135" s="282"/>
      <c r="X135" s="282"/>
      <c r="Y135" s="282"/>
      <c r="Z135" s="282"/>
      <c r="AA135" s="282"/>
      <c r="AB135" s="282"/>
      <c r="AC135" s="282"/>
      <c r="AD135" s="282"/>
      <c r="AE135" s="282"/>
      <c r="AF135" s="282"/>
      <c r="AG135" s="282"/>
      <c r="AH135" s="282"/>
      <c r="AI135" s="282"/>
      <c r="AJ135" s="282"/>
      <c r="AK135" s="282"/>
      <c r="AL135" s="282"/>
      <c r="AM135" s="282"/>
      <c r="AN135" s="282"/>
      <c r="AO135" s="282"/>
      <c r="AP135" s="282"/>
      <c r="AQ135" s="282"/>
      <c r="AR135" s="282"/>
      <c r="AS135" s="282"/>
      <c r="AT135" s="282"/>
      <c r="AU135" s="282"/>
      <c r="AV135" s="282"/>
      <c r="AW135" s="282"/>
    </row>
    <row r="136" spans="1:49">
      <c r="A136" s="282"/>
      <c r="B136" s="282"/>
      <c r="C136" s="282"/>
      <c r="D136" s="282"/>
      <c r="E136" s="282"/>
      <c r="F136" s="282"/>
      <c r="G136" s="282"/>
      <c r="H136" s="282"/>
      <c r="I136" s="282"/>
      <c r="J136" s="282"/>
      <c r="K136" s="282"/>
      <c r="L136" s="282"/>
      <c r="M136" s="282"/>
      <c r="N136" s="282"/>
      <c r="O136" s="282"/>
      <c r="P136" s="282"/>
      <c r="Q136" s="282"/>
      <c r="R136" s="282"/>
      <c r="S136" s="282"/>
      <c r="T136" s="282"/>
      <c r="U136" s="282"/>
      <c r="V136" s="282"/>
      <c r="W136" s="282"/>
      <c r="X136" s="282"/>
      <c r="Y136" s="282"/>
      <c r="Z136" s="282"/>
      <c r="AA136" s="282"/>
      <c r="AB136" s="282"/>
      <c r="AC136" s="282"/>
      <c r="AD136" s="282"/>
      <c r="AE136" s="282"/>
      <c r="AF136" s="282"/>
      <c r="AG136" s="282"/>
      <c r="AH136" s="282"/>
      <c r="AI136" s="282"/>
      <c r="AJ136" s="282"/>
      <c r="AK136" s="282"/>
      <c r="AL136" s="282"/>
      <c r="AM136" s="282"/>
      <c r="AN136" s="282"/>
      <c r="AO136" s="282"/>
      <c r="AP136" s="282"/>
      <c r="AQ136" s="282"/>
      <c r="AR136" s="282"/>
      <c r="AS136" s="282"/>
      <c r="AT136" s="282"/>
      <c r="AU136" s="282"/>
      <c r="AV136" s="282"/>
      <c r="AW136" s="282"/>
    </row>
    <row r="137" spans="1:49">
      <c r="A137" s="282"/>
      <c r="B137" s="282"/>
      <c r="C137" s="282"/>
      <c r="D137" s="282"/>
      <c r="E137" s="282"/>
      <c r="F137" s="282"/>
      <c r="G137" s="282"/>
      <c r="H137" s="282"/>
      <c r="I137" s="282"/>
      <c r="J137" s="282"/>
      <c r="K137" s="282"/>
      <c r="L137" s="282"/>
      <c r="M137" s="282"/>
      <c r="N137" s="282"/>
      <c r="O137" s="282"/>
      <c r="P137" s="282"/>
      <c r="Q137" s="282"/>
      <c r="R137" s="282"/>
      <c r="S137" s="282"/>
      <c r="T137" s="282"/>
      <c r="U137" s="282"/>
      <c r="V137" s="282"/>
      <c r="W137" s="282"/>
      <c r="X137" s="282"/>
      <c r="Y137" s="282"/>
      <c r="Z137" s="282"/>
      <c r="AA137" s="282"/>
      <c r="AB137" s="282"/>
      <c r="AC137" s="282"/>
      <c r="AD137" s="282"/>
      <c r="AE137" s="282"/>
      <c r="AF137" s="282"/>
      <c r="AG137" s="282"/>
      <c r="AH137" s="282"/>
      <c r="AI137" s="282"/>
      <c r="AJ137" s="282"/>
      <c r="AK137" s="282"/>
      <c r="AL137" s="282"/>
      <c r="AM137" s="282"/>
      <c r="AN137" s="282"/>
      <c r="AO137" s="282"/>
      <c r="AP137" s="282"/>
      <c r="AQ137" s="282"/>
      <c r="AR137" s="282"/>
      <c r="AS137" s="282"/>
      <c r="AT137" s="282"/>
      <c r="AU137" s="282"/>
      <c r="AV137" s="282"/>
      <c r="AW137" s="282"/>
    </row>
    <row r="138" spans="1:49">
      <c r="A138" s="282"/>
      <c r="B138" s="282"/>
      <c r="C138" s="282"/>
      <c r="D138" s="282"/>
      <c r="E138" s="282"/>
      <c r="F138" s="282"/>
      <c r="G138" s="282"/>
      <c r="H138" s="282"/>
      <c r="I138" s="282"/>
      <c r="J138" s="282"/>
      <c r="K138" s="282"/>
      <c r="L138" s="282"/>
      <c r="M138" s="282"/>
      <c r="N138" s="282"/>
      <c r="O138" s="282"/>
      <c r="P138" s="282"/>
      <c r="Q138" s="282"/>
      <c r="R138" s="282"/>
      <c r="S138" s="282"/>
      <c r="T138" s="282"/>
      <c r="U138" s="282"/>
      <c r="V138" s="282"/>
      <c r="W138" s="282"/>
      <c r="X138" s="282"/>
      <c r="Y138" s="282"/>
      <c r="Z138" s="282"/>
      <c r="AA138" s="282"/>
      <c r="AB138" s="282"/>
      <c r="AC138" s="282"/>
      <c r="AD138" s="282"/>
      <c r="AE138" s="282"/>
      <c r="AF138" s="282"/>
      <c r="AG138" s="282"/>
      <c r="AH138" s="282"/>
      <c r="AI138" s="282"/>
      <c r="AJ138" s="282"/>
      <c r="AK138" s="282"/>
      <c r="AL138" s="282"/>
      <c r="AM138" s="282"/>
      <c r="AN138" s="282"/>
      <c r="AO138" s="282"/>
      <c r="AP138" s="282"/>
      <c r="AQ138" s="282"/>
      <c r="AR138" s="282"/>
      <c r="AS138" s="282"/>
      <c r="AT138" s="282"/>
      <c r="AU138" s="282"/>
      <c r="AV138" s="282"/>
      <c r="AW138" s="282"/>
    </row>
    <row r="139" spans="1:49">
      <c r="A139" s="282"/>
      <c r="B139" s="282"/>
      <c r="C139" s="282"/>
      <c r="D139" s="282"/>
      <c r="E139" s="282"/>
      <c r="F139" s="282"/>
      <c r="G139" s="282"/>
      <c r="H139" s="282"/>
      <c r="I139" s="282"/>
      <c r="J139" s="282"/>
      <c r="K139" s="282"/>
      <c r="L139" s="282"/>
      <c r="M139" s="282"/>
      <c r="N139" s="282"/>
      <c r="O139" s="282"/>
      <c r="P139" s="282"/>
      <c r="Q139" s="282"/>
      <c r="R139" s="282"/>
      <c r="S139" s="282"/>
      <c r="T139" s="282"/>
      <c r="U139" s="282"/>
      <c r="V139" s="282"/>
      <c r="W139" s="282"/>
      <c r="X139" s="282"/>
      <c r="Y139" s="282"/>
      <c r="Z139" s="282"/>
      <c r="AA139" s="282"/>
      <c r="AB139" s="282"/>
      <c r="AC139" s="282"/>
      <c r="AD139" s="282"/>
      <c r="AE139" s="282"/>
      <c r="AF139" s="282"/>
      <c r="AG139" s="282"/>
      <c r="AH139" s="282"/>
      <c r="AI139" s="282"/>
      <c r="AJ139" s="282"/>
      <c r="AK139" s="282"/>
      <c r="AL139" s="282"/>
      <c r="AM139" s="282"/>
      <c r="AN139" s="282"/>
      <c r="AO139" s="282"/>
      <c r="AP139" s="282"/>
      <c r="AQ139" s="282"/>
      <c r="AR139" s="282"/>
      <c r="AS139" s="282"/>
      <c r="AT139" s="282"/>
      <c r="AU139" s="282"/>
      <c r="AV139" s="282"/>
      <c r="AW139" s="282"/>
    </row>
    <row r="140" spans="1:49">
      <c r="A140" s="282"/>
      <c r="B140" s="282"/>
      <c r="C140" s="282"/>
      <c r="D140" s="282"/>
      <c r="E140" s="282"/>
      <c r="F140" s="282"/>
      <c r="G140" s="282"/>
      <c r="H140" s="282"/>
      <c r="I140" s="282"/>
      <c r="J140" s="282"/>
      <c r="K140" s="282"/>
      <c r="L140" s="282"/>
      <c r="M140" s="282"/>
      <c r="N140" s="282"/>
      <c r="O140" s="282"/>
      <c r="P140" s="282"/>
      <c r="Q140" s="282"/>
      <c r="R140" s="282"/>
      <c r="S140" s="282"/>
      <c r="T140" s="282"/>
      <c r="U140" s="282"/>
      <c r="V140" s="282"/>
      <c r="W140" s="282"/>
      <c r="X140" s="282"/>
      <c r="Y140" s="282"/>
      <c r="Z140" s="282"/>
      <c r="AA140" s="282"/>
      <c r="AB140" s="282"/>
      <c r="AC140" s="282"/>
      <c r="AD140" s="282"/>
      <c r="AE140" s="282"/>
      <c r="AF140" s="282"/>
      <c r="AG140" s="282"/>
      <c r="AH140" s="282"/>
      <c r="AI140" s="282"/>
      <c r="AJ140" s="282"/>
      <c r="AK140" s="282"/>
      <c r="AL140" s="282"/>
      <c r="AM140" s="282"/>
      <c r="AN140" s="282"/>
      <c r="AO140" s="282"/>
      <c r="AP140" s="282"/>
      <c r="AQ140" s="282"/>
      <c r="AR140" s="282"/>
      <c r="AS140" s="282"/>
      <c r="AT140" s="282"/>
      <c r="AU140" s="282"/>
      <c r="AV140" s="282"/>
      <c r="AW140" s="282"/>
    </row>
    <row r="141" spans="1:49">
      <c r="A141" s="282"/>
      <c r="B141" s="282"/>
      <c r="C141" s="282"/>
      <c r="D141" s="282"/>
      <c r="E141" s="282"/>
      <c r="F141" s="282"/>
      <c r="G141" s="282"/>
      <c r="H141" s="282"/>
      <c r="I141" s="282"/>
      <c r="J141" s="282"/>
      <c r="K141" s="282"/>
      <c r="L141" s="282"/>
      <c r="M141" s="282"/>
      <c r="N141" s="282"/>
      <c r="O141" s="282"/>
      <c r="P141" s="282"/>
      <c r="Q141" s="282"/>
      <c r="R141" s="282"/>
      <c r="S141" s="282"/>
      <c r="T141" s="282"/>
      <c r="U141" s="282"/>
      <c r="V141" s="282"/>
      <c r="W141" s="282"/>
      <c r="X141" s="282"/>
      <c r="Y141" s="282"/>
      <c r="Z141" s="282"/>
      <c r="AA141" s="282"/>
      <c r="AB141" s="282"/>
      <c r="AC141" s="282"/>
      <c r="AD141" s="282"/>
      <c r="AE141" s="282"/>
      <c r="AF141" s="282"/>
      <c r="AG141" s="282"/>
      <c r="AH141" s="282"/>
      <c r="AI141" s="282"/>
      <c r="AJ141" s="282"/>
      <c r="AK141" s="282"/>
      <c r="AL141" s="282"/>
      <c r="AM141" s="282"/>
      <c r="AN141" s="282"/>
      <c r="AO141" s="282"/>
      <c r="AP141" s="282"/>
      <c r="AQ141" s="282"/>
      <c r="AR141" s="282"/>
      <c r="AS141" s="282"/>
      <c r="AT141" s="282"/>
      <c r="AU141" s="282"/>
      <c r="AV141" s="282"/>
      <c r="AW141" s="282"/>
    </row>
    <row r="142" spans="1:49">
      <c r="A142" s="282"/>
      <c r="B142" s="282"/>
      <c r="C142" s="282"/>
      <c r="D142" s="282"/>
      <c r="E142" s="282"/>
      <c r="F142" s="282"/>
      <c r="G142" s="282"/>
      <c r="H142" s="282"/>
      <c r="I142" s="282"/>
      <c r="J142" s="282"/>
      <c r="K142" s="282"/>
      <c r="L142" s="282"/>
      <c r="M142" s="282"/>
      <c r="N142" s="282"/>
      <c r="O142" s="282"/>
      <c r="P142" s="282"/>
      <c r="Q142" s="282"/>
      <c r="R142" s="282"/>
      <c r="S142" s="282"/>
      <c r="T142" s="282"/>
      <c r="U142" s="282"/>
      <c r="V142" s="282"/>
      <c r="W142" s="282"/>
      <c r="X142" s="282"/>
      <c r="Y142" s="282"/>
      <c r="Z142" s="282"/>
      <c r="AA142" s="282"/>
      <c r="AB142" s="282"/>
      <c r="AC142" s="282"/>
      <c r="AD142" s="282"/>
      <c r="AE142" s="282"/>
      <c r="AF142" s="282"/>
      <c r="AG142" s="282"/>
      <c r="AH142" s="282"/>
      <c r="AI142" s="282"/>
      <c r="AJ142" s="282"/>
      <c r="AK142" s="282"/>
      <c r="AL142" s="282"/>
      <c r="AM142" s="282"/>
      <c r="AN142" s="282"/>
      <c r="AO142" s="282"/>
      <c r="AP142" s="282"/>
      <c r="AQ142" s="282"/>
      <c r="AR142" s="282"/>
      <c r="AS142" s="282"/>
      <c r="AT142" s="282"/>
      <c r="AU142" s="282"/>
      <c r="AV142" s="282"/>
      <c r="AW142" s="282"/>
    </row>
    <row r="143" spans="1:49">
      <c r="A143" s="282"/>
      <c r="B143" s="282"/>
      <c r="C143" s="282"/>
      <c r="D143" s="282"/>
      <c r="E143" s="282"/>
      <c r="F143" s="282"/>
      <c r="G143" s="282"/>
      <c r="H143" s="282"/>
      <c r="I143" s="282"/>
      <c r="J143" s="282"/>
      <c r="K143" s="282"/>
      <c r="L143" s="282"/>
      <c r="M143" s="282"/>
      <c r="N143" s="282"/>
      <c r="O143" s="282"/>
      <c r="P143" s="282"/>
      <c r="Q143" s="282"/>
      <c r="R143" s="282"/>
      <c r="S143" s="282"/>
      <c r="T143" s="282"/>
      <c r="U143" s="282"/>
      <c r="V143" s="282"/>
      <c r="W143" s="282"/>
      <c r="X143" s="282"/>
      <c r="Y143" s="282"/>
      <c r="Z143" s="282"/>
      <c r="AA143" s="282"/>
      <c r="AB143" s="282"/>
      <c r="AC143" s="282"/>
      <c r="AD143" s="282"/>
      <c r="AE143" s="282"/>
      <c r="AF143" s="282"/>
      <c r="AG143" s="282"/>
      <c r="AH143" s="282"/>
      <c r="AI143" s="282"/>
      <c r="AJ143" s="282"/>
      <c r="AK143" s="282"/>
      <c r="AL143" s="282"/>
      <c r="AM143" s="282"/>
      <c r="AN143" s="282"/>
      <c r="AO143" s="282"/>
      <c r="AP143" s="282"/>
      <c r="AQ143" s="282"/>
      <c r="AR143" s="282"/>
      <c r="AS143" s="282"/>
      <c r="AT143" s="282"/>
      <c r="AU143" s="282"/>
      <c r="AV143" s="282"/>
      <c r="AW143" s="282"/>
    </row>
    <row r="144" spans="1:49">
      <c r="A144" s="282"/>
      <c r="B144" s="282"/>
      <c r="C144" s="282"/>
      <c r="D144" s="282"/>
      <c r="E144" s="282"/>
      <c r="F144" s="282"/>
      <c r="G144" s="282"/>
      <c r="H144" s="282"/>
      <c r="I144" s="282"/>
      <c r="J144" s="282"/>
      <c r="K144" s="282"/>
      <c r="L144" s="282"/>
      <c r="M144" s="282"/>
      <c r="N144" s="282"/>
      <c r="O144" s="282"/>
      <c r="P144" s="282"/>
      <c r="Q144" s="282"/>
      <c r="R144" s="282"/>
      <c r="S144" s="282"/>
      <c r="T144" s="282"/>
      <c r="U144" s="282"/>
      <c r="V144" s="282"/>
      <c r="W144" s="282"/>
      <c r="X144" s="282"/>
      <c r="Y144" s="282"/>
      <c r="Z144" s="282"/>
      <c r="AA144" s="282"/>
      <c r="AB144" s="282"/>
      <c r="AC144" s="282"/>
      <c r="AD144" s="282"/>
      <c r="AE144" s="282"/>
      <c r="AF144" s="282"/>
      <c r="AG144" s="282"/>
      <c r="AH144" s="282"/>
      <c r="AI144" s="282"/>
      <c r="AJ144" s="282"/>
      <c r="AK144" s="282"/>
      <c r="AL144" s="282"/>
      <c r="AM144" s="282"/>
      <c r="AN144" s="282"/>
      <c r="AO144" s="282"/>
      <c r="AP144" s="282"/>
      <c r="AQ144" s="282"/>
      <c r="AR144" s="282"/>
      <c r="AS144" s="282"/>
      <c r="AT144" s="282"/>
      <c r="AU144" s="282"/>
      <c r="AV144" s="282"/>
      <c r="AW144" s="282"/>
    </row>
    <row r="145" spans="1:49">
      <c r="A145" s="282"/>
      <c r="B145" s="282"/>
      <c r="C145" s="282"/>
      <c r="D145" s="282"/>
      <c r="E145" s="282"/>
      <c r="F145" s="282"/>
      <c r="G145" s="282"/>
      <c r="H145" s="282"/>
      <c r="I145" s="282"/>
      <c r="J145" s="282"/>
      <c r="K145" s="282"/>
      <c r="L145" s="282"/>
      <c r="M145" s="282"/>
      <c r="N145" s="282"/>
      <c r="O145" s="282"/>
      <c r="P145" s="282"/>
      <c r="Q145" s="282"/>
      <c r="R145" s="282"/>
      <c r="S145" s="282"/>
      <c r="T145" s="282"/>
      <c r="U145" s="282"/>
      <c r="V145" s="282"/>
      <c r="W145" s="282"/>
      <c r="X145" s="282"/>
      <c r="Y145" s="282"/>
      <c r="Z145" s="282"/>
      <c r="AA145" s="282"/>
      <c r="AB145" s="282"/>
      <c r="AC145" s="282"/>
      <c r="AD145" s="282"/>
      <c r="AE145" s="282"/>
      <c r="AF145" s="282"/>
      <c r="AG145" s="282"/>
      <c r="AH145" s="282"/>
      <c r="AI145" s="282"/>
      <c r="AJ145" s="282"/>
      <c r="AK145" s="282"/>
      <c r="AL145" s="282"/>
      <c r="AM145" s="282"/>
      <c r="AN145" s="282"/>
      <c r="AO145" s="282"/>
      <c r="AP145" s="282"/>
      <c r="AQ145" s="282"/>
      <c r="AR145" s="282"/>
      <c r="AS145" s="282"/>
      <c r="AT145" s="282"/>
      <c r="AU145" s="282"/>
      <c r="AV145" s="282"/>
      <c r="AW145" s="282"/>
    </row>
    <row r="146" spans="1:49">
      <c r="A146" s="282"/>
      <c r="B146" s="282"/>
      <c r="C146" s="282"/>
      <c r="D146" s="282"/>
      <c r="E146" s="282"/>
      <c r="F146" s="282"/>
      <c r="G146" s="282"/>
      <c r="H146" s="282"/>
      <c r="I146" s="282"/>
      <c r="J146" s="282"/>
      <c r="K146" s="282"/>
      <c r="L146" s="282"/>
      <c r="M146" s="282"/>
      <c r="N146" s="282"/>
      <c r="O146" s="282"/>
      <c r="P146" s="282"/>
      <c r="Q146" s="282"/>
      <c r="R146" s="282"/>
      <c r="S146" s="282"/>
      <c r="T146" s="282"/>
      <c r="U146" s="282"/>
      <c r="V146" s="282"/>
      <c r="W146" s="282"/>
      <c r="X146" s="282"/>
      <c r="Y146" s="282"/>
      <c r="Z146" s="282"/>
      <c r="AA146" s="282"/>
      <c r="AB146" s="282"/>
      <c r="AC146" s="282"/>
      <c r="AD146" s="282"/>
      <c r="AE146" s="282"/>
      <c r="AF146" s="282"/>
      <c r="AG146" s="282"/>
      <c r="AH146" s="282"/>
      <c r="AI146" s="282"/>
      <c r="AJ146" s="282"/>
      <c r="AK146" s="282"/>
      <c r="AL146" s="282"/>
      <c r="AM146" s="282"/>
      <c r="AN146" s="282"/>
      <c r="AO146" s="282"/>
      <c r="AP146" s="282"/>
      <c r="AQ146" s="282"/>
      <c r="AR146" s="282"/>
      <c r="AS146" s="282"/>
      <c r="AT146" s="282"/>
      <c r="AU146" s="282"/>
      <c r="AV146" s="282"/>
      <c r="AW146" s="282"/>
    </row>
    <row r="147" spans="1:49">
      <c r="A147" s="282"/>
      <c r="B147" s="282"/>
      <c r="C147" s="282"/>
      <c r="D147" s="282"/>
      <c r="E147" s="282"/>
      <c r="F147" s="282"/>
      <c r="G147" s="282"/>
      <c r="H147" s="282"/>
      <c r="I147" s="282"/>
      <c r="J147" s="282"/>
      <c r="K147" s="282"/>
      <c r="L147" s="282"/>
      <c r="M147" s="282"/>
      <c r="N147" s="282"/>
      <c r="O147" s="282"/>
      <c r="P147" s="282"/>
      <c r="Q147" s="282"/>
      <c r="R147" s="282"/>
      <c r="S147" s="282"/>
      <c r="T147" s="282"/>
      <c r="U147" s="282"/>
      <c r="V147" s="282"/>
      <c r="W147" s="282"/>
      <c r="X147" s="282"/>
      <c r="Y147" s="282"/>
      <c r="Z147" s="282"/>
      <c r="AA147" s="282"/>
      <c r="AB147" s="282"/>
      <c r="AC147" s="282"/>
      <c r="AD147" s="282"/>
      <c r="AE147" s="282"/>
      <c r="AF147" s="282"/>
      <c r="AG147" s="282"/>
      <c r="AH147" s="282"/>
      <c r="AI147" s="282"/>
      <c r="AJ147" s="282"/>
      <c r="AK147" s="282"/>
      <c r="AL147" s="282"/>
      <c r="AM147" s="282"/>
      <c r="AN147" s="282"/>
      <c r="AO147" s="282"/>
      <c r="AP147" s="282"/>
      <c r="AQ147" s="282"/>
      <c r="AR147" s="282"/>
      <c r="AS147" s="282"/>
      <c r="AT147" s="282"/>
      <c r="AU147" s="282"/>
      <c r="AV147" s="282"/>
      <c r="AW147" s="282"/>
    </row>
    <row r="148" spans="1:49">
      <c r="A148" s="282"/>
      <c r="B148" s="282"/>
      <c r="C148" s="282"/>
      <c r="D148" s="282"/>
      <c r="E148" s="282"/>
      <c r="F148" s="282"/>
      <c r="G148" s="282"/>
      <c r="H148" s="282"/>
      <c r="I148" s="282"/>
      <c r="J148" s="282"/>
      <c r="K148" s="282"/>
      <c r="L148" s="282"/>
      <c r="M148" s="282"/>
      <c r="N148" s="282"/>
      <c r="O148" s="282"/>
      <c r="P148" s="282"/>
      <c r="Q148" s="282"/>
      <c r="R148" s="282"/>
      <c r="S148" s="282"/>
      <c r="T148" s="282"/>
      <c r="U148" s="282"/>
      <c r="V148" s="282"/>
      <c r="W148" s="282"/>
      <c r="X148" s="282"/>
      <c r="Y148" s="282"/>
      <c r="Z148" s="282"/>
      <c r="AA148" s="282"/>
      <c r="AB148" s="282"/>
      <c r="AC148" s="282"/>
      <c r="AD148" s="282"/>
      <c r="AE148" s="282"/>
      <c r="AF148" s="282"/>
      <c r="AG148" s="282"/>
      <c r="AH148" s="282"/>
      <c r="AI148" s="282"/>
      <c r="AJ148" s="282"/>
      <c r="AK148" s="282"/>
      <c r="AL148" s="282"/>
      <c r="AM148" s="282"/>
      <c r="AN148" s="282"/>
      <c r="AO148" s="282"/>
      <c r="AP148" s="282"/>
      <c r="AQ148" s="282"/>
      <c r="AR148" s="282"/>
      <c r="AS148" s="282"/>
      <c r="AT148" s="282"/>
      <c r="AU148" s="282"/>
      <c r="AV148" s="282"/>
      <c r="AW148" s="282"/>
    </row>
    <row r="149" spans="1:49">
      <c r="A149" s="282"/>
      <c r="B149" s="282"/>
      <c r="C149" s="282"/>
      <c r="D149" s="282"/>
      <c r="E149" s="282"/>
      <c r="F149" s="282"/>
      <c r="G149" s="282"/>
      <c r="H149" s="282"/>
      <c r="I149" s="282"/>
      <c r="J149" s="282"/>
      <c r="K149" s="282"/>
      <c r="L149" s="282"/>
      <c r="M149" s="282"/>
      <c r="N149" s="282"/>
      <c r="O149" s="282"/>
      <c r="P149" s="282"/>
      <c r="Q149" s="282"/>
      <c r="R149" s="282"/>
      <c r="S149" s="282"/>
      <c r="T149" s="282"/>
      <c r="U149" s="282"/>
      <c r="V149" s="282"/>
      <c r="W149" s="282"/>
      <c r="X149" s="282"/>
      <c r="Y149" s="282"/>
      <c r="Z149" s="282"/>
      <c r="AA149" s="282"/>
      <c r="AB149" s="282"/>
      <c r="AC149" s="282"/>
      <c r="AD149" s="282"/>
      <c r="AE149" s="282"/>
      <c r="AF149" s="282"/>
      <c r="AG149" s="282"/>
      <c r="AH149" s="282"/>
      <c r="AI149" s="282"/>
      <c r="AJ149" s="282"/>
      <c r="AK149" s="282"/>
      <c r="AL149" s="282"/>
      <c r="AM149" s="282"/>
      <c r="AN149" s="282"/>
      <c r="AO149" s="282"/>
      <c r="AP149" s="282"/>
      <c r="AQ149" s="282"/>
      <c r="AR149" s="282"/>
      <c r="AS149" s="282"/>
      <c r="AT149" s="282"/>
      <c r="AU149" s="282"/>
      <c r="AV149" s="282"/>
      <c r="AW149" s="282"/>
    </row>
    <row r="150" spans="1:49">
      <c r="A150" s="282"/>
      <c r="B150" s="282"/>
      <c r="C150" s="282"/>
      <c r="D150" s="282"/>
      <c r="E150" s="282"/>
      <c r="F150" s="282"/>
      <c r="G150" s="282"/>
      <c r="H150" s="282"/>
      <c r="I150" s="282"/>
      <c r="J150" s="282"/>
      <c r="K150" s="282"/>
      <c r="L150" s="282"/>
      <c r="M150" s="282"/>
      <c r="N150" s="282"/>
      <c r="O150" s="282"/>
      <c r="P150" s="282"/>
      <c r="Q150" s="282"/>
      <c r="R150" s="282"/>
      <c r="S150" s="282"/>
      <c r="T150" s="282"/>
      <c r="U150" s="282"/>
      <c r="V150" s="282"/>
      <c r="W150" s="282"/>
      <c r="X150" s="282"/>
      <c r="Y150" s="282"/>
      <c r="Z150" s="282"/>
      <c r="AA150" s="282"/>
      <c r="AB150" s="282"/>
      <c r="AC150" s="282"/>
      <c r="AD150" s="282"/>
      <c r="AE150" s="282"/>
      <c r="AF150" s="282"/>
      <c r="AG150" s="282"/>
      <c r="AH150" s="282"/>
      <c r="AI150" s="282"/>
      <c r="AJ150" s="282"/>
      <c r="AK150" s="282"/>
      <c r="AL150" s="282"/>
      <c r="AM150" s="282"/>
      <c r="AN150" s="282"/>
      <c r="AO150" s="282"/>
      <c r="AP150" s="282"/>
      <c r="AQ150" s="282"/>
      <c r="AR150" s="282"/>
      <c r="AS150" s="282"/>
      <c r="AT150" s="282"/>
      <c r="AU150" s="282"/>
      <c r="AV150" s="282"/>
      <c r="AW150" s="282"/>
    </row>
    <row r="151" spans="1:49">
      <c r="A151" s="282"/>
      <c r="B151" s="282"/>
      <c r="C151" s="282"/>
      <c r="D151" s="282"/>
      <c r="E151" s="282"/>
      <c r="F151" s="282"/>
      <c r="G151" s="282"/>
      <c r="H151" s="282"/>
      <c r="I151" s="282"/>
      <c r="J151" s="282"/>
      <c r="K151" s="282"/>
      <c r="L151" s="282"/>
      <c r="M151" s="282"/>
      <c r="N151" s="282"/>
      <c r="O151" s="282"/>
      <c r="P151" s="282"/>
      <c r="Q151" s="282"/>
      <c r="R151" s="282"/>
      <c r="S151" s="282"/>
      <c r="T151" s="282"/>
      <c r="U151" s="282"/>
      <c r="V151" s="282"/>
      <c r="W151" s="282"/>
      <c r="X151" s="282"/>
      <c r="Y151" s="282"/>
      <c r="Z151" s="282"/>
      <c r="AA151" s="282"/>
      <c r="AB151" s="282"/>
      <c r="AC151" s="282"/>
      <c r="AD151" s="282"/>
      <c r="AE151" s="282"/>
      <c r="AF151" s="282"/>
      <c r="AG151" s="282"/>
      <c r="AH151" s="282"/>
      <c r="AI151" s="282"/>
      <c r="AJ151" s="282"/>
      <c r="AK151" s="282"/>
      <c r="AL151" s="282"/>
      <c r="AM151" s="282"/>
      <c r="AN151" s="282"/>
      <c r="AO151" s="282"/>
      <c r="AP151" s="282"/>
      <c r="AQ151" s="282"/>
      <c r="AR151" s="282"/>
      <c r="AS151" s="282"/>
      <c r="AT151" s="282"/>
      <c r="AU151" s="282"/>
      <c r="AV151" s="282"/>
      <c r="AW151" s="282"/>
    </row>
    <row r="152" spans="1:49">
      <c r="A152" s="282"/>
      <c r="B152" s="282"/>
      <c r="C152" s="282"/>
      <c r="D152" s="282"/>
      <c r="E152" s="282"/>
      <c r="F152" s="282"/>
      <c r="G152" s="282"/>
      <c r="H152" s="282"/>
      <c r="I152" s="282"/>
      <c r="J152" s="282"/>
      <c r="K152" s="282"/>
      <c r="L152" s="282"/>
      <c r="M152" s="282"/>
      <c r="N152" s="282"/>
      <c r="O152" s="282"/>
      <c r="P152" s="282"/>
      <c r="Q152" s="282"/>
      <c r="R152" s="282"/>
      <c r="S152" s="282"/>
      <c r="T152" s="282"/>
      <c r="U152" s="282"/>
      <c r="V152" s="282"/>
      <c r="W152" s="282"/>
      <c r="X152" s="282"/>
      <c r="Y152" s="282"/>
      <c r="Z152" s="282"/>
      <c r="AA152" s="282"/>
      <c r="AB152" s="282"/>
      <c r="AC152" s="282"/>
      <c r="AD152" s="282"/>
      <c r="AE152" s="282"/>
      <c r="AF152" s="282"/>
      <c r="AG152" s="282"/>
      <c r="AH152" s="282"/>
      <c r="AI152" s="282"/>
      <c r="AJ152" s="282"/>
      <c r="AK152" s="282"/>
      <c r="AL152" s="282"/>
      <c r="AM152" s="282"/>
      <c r="AN152" s="282"/>
      <c r="AO152" s="282"/>
      <c r="AP152" s="282"/>
      <c r="AQ152" s="282"/>
      <c r="AR152" s="282"/>
      <c r="AS152" s="282"/>
      <c r="AT152" s="282"/>
      <c r="AU152" s="282"/>
      <c r="AV152" s="282"/>
      <c r="AW152" s="282"/>
    </row>
    <row r="153" spans="1:49">
      <c r="A153" s="282"/>
      <c r="B153" s="282"/>
      <c r="C153" s="282"/>
      <c r="D153" s="282"/>
      <c r="E153" s="282"/>
      <c r="F153" s="282"/>
      <c r="G153" s="282"/>
      <c r="H153" s="282"/>
      <c r="I153" s="282"/>
      <c r="J153" s="282"/>
      <c r="K153" s="282"/>
      <c r="L153" s="282"/>
      <c r="M153" s="282"/>
      <c r="N153" s="282"/>
      <c r="O153" s="282"/>
      <c r="P153" s="282"/>
      <c r="Q153" s="282"/>
      <c r="R153" s="282"/>
      <c r="S153" s="282"/>
      <c r="T153" s="282"/>
      <c r="U153" s="282"/>
      <c r="V153" s="282"/>
      <c r="W153" s="282"/>
      <c r="X153" s="282"/>
      <c r="Y153" s="282"/>
      <c r="Z153" s="282"/>
      <c r="AA153" s="282"/>
      <c r="AB153" s="282"/>
      <c r="AC153" s="282"/>
      <c r="AD153" s="282"/>
      <c r="AE153" s="282"/>
      <c r="AF153" s="282"/>
      <c r="AG153" s="282"/>
      <c r="AH153" s="282"/>
      <c r="AI153" s="282"/>
      <c r="AJ153" s="282"/>
      <c r="AK153" s="282"/>
      <c r="AL153" s="282"/>
      <c r="AM153" s="282"/>
      <c r="AN153" s="282"/>
      <c r="AO153" s="282"/>
      <c r="AP153" s="282"/>
      <c r="AQ153" s="282"/>
      <c r="AR153" s="282"/>
      <c r="AS153" s="282"/>
      <c r="AT153" s="282"/>
      <c r="AU153" s="282"/>
      <c r="AV153" s="282"/>
      <c r="AW153" s="282"/>
    </row>
    <row r="154" spans="1:49">
      <c r="A154" s="282"/>
      <c r="B154" s="282"/>
      <c r="C154" s="282"/>
      <c r="D154" s="282"/>
      <c r="E154" s="282"/>
      <c r="F154" s="282"/>
      <c r="G154" s="282"/>
      <c r="H154" s="282"/>
      <c r="I154" s="282"/>
      <c r="J154" s="282"/>
      <c r="K154" s="282"/>
      <c r="L154" s="282"/>
      <c r="M154" s="282"/>
      <c r="N154" s="282"/>
      <c r="O154" s="282"/>
      <c r="P154" s="282"/>
      <c r="Q154" s="282"/>
      <c r="R154" s="282"/>
      <c r="S154" s="282"/>
      <c r="T154" s="282"/>
      <c r="U154" s="282"/>
      <c r="V154" s="282"/>
      <c r="W154" s="282"/>
      <c r="X154" s="282"/>
      <c r="Y154" s="282"/>
      <c r="Z154" s="282"/>
      <c r="AA154" s="282"/>
      <c r="AB154" s="282"/>
      <c r="AC154" s="282"/>
      <c r="AD154" s="282"/>
      <c r="AE154" s="282"/>
      <c r="AF154" s="282"/>
      <c r="AG154" s="282"/>
      <c r="AH154" s="282"/>
      <c r="AI154" s="282"/>
      <c r="AJ154" s="282"/>
      <c r="AK154" s="282"/>
      <c r="AL154" s="282"/>
      <c r="AM154" s="282"/>
      <c r="AN154" s="282"/>
      <c r="AO154" s="282"/>
      <c r="AP154" s="282"/>
      <c r="AQ154" s="282"/>
      <c r="AR154" s="282"/>
      <c r="AS154" s="282"/>
      <c r="AT154" s="282"/>
      <c r="AU154" s="282"/>
      <c r="AV154" s="282"/>
      <c r="AW154" s="282"/>
    </row>
    <row r="155" spans="1:49">
      <c r="A155" s="282"/>
      <c r="B155" s="282"/>
      <c r="C155" s="282"/>
      <c r="D155" s="282"/>
      <c r="E155" s="282"/>
      <c r="F155" s="282"/>
      <c r="G155" s="282"/>
      <c r="H155" s="282"/>
      <c r="I155" s="282"/>
      <c r="J155" s="282"/>
      <c r="K155" s="282"/>
      <c r="L155" s="282"/>
      <c r="M155" s="282"/>
      <c r="N155" s="282"/>
      <c r="O155" s="282"/>
      <c r="P155" s="282"/>
      <c r="Q155" s="282"/>
      <c r="R155" s="282"/>
      <c r="S155" s="282"/>
      <c r="T155" s="282"/>
      <c r="U155" s="282"/>
      <c r="V155" s="282"/>
      <c r="W155" s="282"/>
      <c r="X155" s="282"/>
      <c r="Y155" s="282"/>
      <c r="Z155" s="282"/>
      <c r="AA155" s="282"/>
      <c r="AB155" s="282"/>
      <c r="AC155" s="282"/>
      <c r="AD155" s="282"/>
      <c r="AE155" s="282"/>
      <c r="AF155" s="282"/>
      <c r="AG155" s="282"/>
      <c r="AH155" s="282"/>
      <c r="AI155" s="282"/>
      <c r="AJ155" s="282"/>
      <c r="AK155" s="282"/>
      <c r="AL155" s="282"/>
      <c r="AM155" s="282"/>
      <c r="AN155" s="282"/>
      <c r="AO155" s="282"/>
      <c r="AP155" s="282"/>
      <c r="AQ155" s="282"/>
      <c r="AR155" s="282"/>
      <c r="AS155" s="282"/>
      <c r="AT155" s="282"/>
      <c r="AU155" s="282"/>
      <c r="AV155" s="282"/>
      <c r="AW155" s="282"/>
    </row>
    <row r="156" spans="1:49">
      <c r="A156" s="282"/>
      <c r="B156" s="282"/>
      <c r="C156" s="282"/>
      <c r="D156" s="282"/>
      <c r="E156" s="282"/>
      <c r="F156" s="282"/>
      <c r="G156" s="282"/>
      <c r="H156" s="282"/>
      <c r="I156" s="282"/>
      <c r="J156" s="282"/>
      <c r="K156" s="282"/>
      <c r="L156" s="282"/>
      <c r="M156" s="282"/>
      <c r="N156" s="282"/>
      <c r="O156" s="282"/>
      <c r="P156" s="282"/>
      <c r="Q156" s="282"/>
      <c r="R156" s="282"/>
      <c r="S156" s="282"/>
      <c r="T156" s="282"/>
      <c r="U156" s="282"/>
      <c r="V156" s="282"/>
      <c r="W156" s="282"/>
      <c r="X156" s="282"/>
      <c r="Y156" s="282"/>
      <c r="Z156" s="282"/>
      <c r="AA156" s="282"/>
      <c r="AB156" s="282"/>
      <c r="AC156" s="282"/>
      <c r="AD156" s="282"/>
      <c r="AE156" s="282"/>
      <c r="AF156" s="282"/>
      <c r="AG156" s="282"/>
      <c r="AH156" s="282"/>
      <c r="AI156" s="282"/>
      <c r="AJ156" s="282"/>
      <c r="AK156" s="282"/>
      <c r="AL156" s="282"/>
      <c r="AM156" s="282"/>
      <c r="AN156" s="282"/>
      <c r="AO156" s="282"/>
      <c r="AP156" s="282"/>
      <c r="AQ156" s="282"/>
      <c r="AR156" s="282"/>
      <c r="AS156" s="282"/>
      <c r="AT156" s="282"/>
      <c r="AU156" s="282"/>
      <c r="AV156" s="282"/>
      <c r="AW156" s="282"/>
    </row>
    <row r="157" spans="1:49">
      <c r="A157" s="282"/>
      <c r="B157" s="282"/>
      <c r="C157" s="282"/>
      <c r="D157" s="282"/>
      <c r="E157" s="282"/>
      <c r="F157" s="282"/>
      <c r="G157" s="282"/>
      <c r="H157" s="282"/>
      <c r="I157" s="282"/>
      <c r="J157" s="282"/>
      <c r="K157" s="282"/>
      <c r="L157" s="282"/>
      <c r="M157" s="282"/>
      <c r="N157" s="282"/>
      <c r="O157" s="282"/>
      <c r="P157" s="282"/>
      <c r="Q157" s="282"/>
      <c r="R157" s="282"/>
      <c r="S157" s="282"/>
      <c r="T157" s="282"/>
      <c r="U157" s="282"/>
      <c r="V157" s="282"/>
      <c r="W157" s="282"/>
      <c r="X157" s="282"/>
      <c r="Y157" s="282"/>
      <c r="Z157" s="282"/>
      <c r="AA157" s="282"/>
      <c r="AB157" s="282"/>
      <c r="AC157" s="282"/>
      <c r="AD157" s="282"/>
      <c r="AE157" s="282"/>
      <c r="AF157" s="282"/>
      <c r="AG157" s="282"/>
      <c r="AH157" s="282"/>
      <c r="AI157" s="282"/>
      <c r="AJ157" s="282"/>
      <c r="AK157" s="282"/>
      <c r="AL157" s="282"/>
      <c r="AM157" s="282"/>
      <c r="AN157" s="282"/>
      <c r="AO157" s="282"/>
      <c r="AP157" s="282"/>
      <c r="AQ157" s="282"/>
      <c r="AR157" s="282"/>
      <c r="AS157" s="282"/>
      <c r="AT157" s="282"/>
      <c r="AU157" s="282"/>
      <c r="AV157" s="282"/>
      <c r="AW157" s="282"/>
    </row>
    <row r="158" spans="1:49">
      <c r="A158" s="282"/>
      <c r="B158" s="282"/>
      <c r="C158" s="282"/>
      <c r="D158" s="282"/>
      <c r="E158" s="282"/>
      <c r="F158" s="282"/>
      <c r="G158" s="282"/>
      <c r="H158" s="282"/>
      <c r="I158" s="282"/>
      <c r="J158" s="282"/>
      <c r="K158" s="282"/>
      <c r="L158" s="282"/>
      <c r="M158" s="282"/>
      <c r="N158" s="282"/>
      <c r="O158" s="282"/>
      <c r="P158" s="282"/>
      <c r="Q158" s="282"/>
      <c r="R158" s="282"/>
      <c r="S158" s="282"/>
      <c r="T158" s="282"/>
      <c r="U158" s="282"/>
      <c r="V158" s="282"/>
      <c r="W158" s="282"/>
      <c r="X158" s="282"/>
      <c r="Y158" s="282"/>
      <c r="Z158" s="282"/>
      <c r="AA158" s="282"/>
      <c r="AB158" s="282"/>
      <c r="AC158" s="282"/>
      <c r="AD158" s="282"/>
      <c r="AE158" s="282"/>
      <c r="AF158" s="282"/>
      <c r="AG158" s="282"/>
      <c r="AH158" s="282"/>
      <c r="AI158" s="282"/>
      <c r="AJ158" s="282"/>
      <c r="AK158" s="282"/>
      <c r="AL158" s="282"/>
      <c r="AM158" s="282"/>
      <c r="AN158" s="282"/>
      <c r="AO158" s="282"/>
      <c r="AP158" s="282"/>
      <c r="AQ158" s="282"/>
      <c r="AR158" s="282"/>
      <c r="AS158" s="282"/>
      <c r="AT158" s="282"/>
      <c r="AU158" s="282"/>
      <c r="AV158" s="282"/>
      <c r="AW158" s="282"/>
    </row>
    <row r="159" spans="1:49">
      <c r="A159" s="282"/>
      <c r="B159" s="282"/>
      <c r="C159" s="282"/>
      <c r="D159" s="282"/>
      <c r="E159" s="282"/>
      <c r="F159" s="282"/>
      <c r="G159" s="282"/>
      <c r="H159" s="282"/>
      <c r="I159" s="282"/>
      <c r="J159" s="282"/>
      <c r="K159" s="282"/>
      <c r="L159" s="282"/>
      <c r="M159" s="282"/>
      <c r="N159" s="282"/>
      <c r="O159" s="282"/>
      <c r="P159" s="282"/>
      <c r="Q159" s="282"/>
      <c r="R159" s="282"/>
      <c r="S159" s="282"/>
      <c r="T159" s="282"/>
      <c r="U159" s="282"/>
      <c r="V159" s="282"/>
      <c r="W159" s="282"/>
      <c r="X159" s="282"/>
      <c r="Y159" s="282"/>
      <c r="Z159" s="282"/>
      <c r="AA159" s="282"/>
      <c r="AB159" s="282"/>
      <c r="AC159" s="282"/>
      <c r="AD159" s="282"/>
      <c r="AE159" s="282"/>
      <c r="AF159" s="282"/>
      <c r="AG159" s="282"/>
      <c r="AH159" s="282"/>
      <c r="AI159" s="282"/>
      <c r="AJ159" s="282"/>
      <c r="AK159" s="282"/>
      <c r="AL159" s="282"/>
      <c r="AM159" s="282"/>
      <c r="AN159" s="282"/>
      <c r="AO159" s="282"/>
      <c r="AP159" s="282"/>
      <c r="AQ159" s="282"/>
      <c r="AR159" s="282"/>
      <c r="AS159" s="282"/>
      <c r="AT159" s="282"/>
      <c r="AU159" s="282"/>
      <c r="AV159" s="282"/>
      <c r="AW159" s="282"/>
    </row>
    <row r="160" spans="1:49">
      <c r="A160" s="282"/>
      <c r="B160" s="282"/>
      <c r="C160" s="282"/>
      <c r="D160" s="282"/>
      <c r="E160" s="282"/>
      <c r="F160" s="282"/>
      <c r="G160" s="282"/>
      <c r="H160" s="282"/>
      <c r="I160" s="282"/>
      <c r="J160" s="282"/>
      <c r="K160" s="282"/>
      <c r="L160" s="282"/>
      <c r="M160" s="282"/>
      <c r="N160" s="282"/>
      <c r="O160" s="282"/>
      <c r="P160" s="282"/>
      <c r="Q160" s="282"/>
      <c r="R160" s="282"/>
      <c r="S160" s="282"/>
      <c r="T160" s="282"/>
      <c r="U160" s="282"/>
      <c r="V160" s="282"/>
      <c r="W160" s="282"/>
      <c r="X160" s="282"/>
      <c r="Y160" s="282"/>
      <c r="Z160" s="282"/>
      <c r="AA160" s="282"/>
      <c r="AB160" s="282"/>
      <c r="AC160" s="282"/>
      <c r="AD160" s="282"/>
      <c r="AE160" s="282"/>
      <c r="AF160" s="282"/>
      <c r="AG160" s="282"/>
      <c r="AH160" s="282"/>
      <c r="AI160" s="282"/>
      <c r="AJ160" s="282"/>
      <c r="AK160" s="282"/>
      <c r="AL160" s="282"/>
      <c r="AM160" s="282"/>
      <c r="AN160" s="282"/>
      <c r="AO160" s="282"/>
      <c r="AP160" s="282"/>
      <c r="AQ160" s="282"/>
      <c r="AR160" s="282"/>
      <c r="AS160" s="282"/>
      <c r="AT160" s="282"/>
      <c r="AU160" s="282"/>
      <c r="AV160" s="282"/>
      <c r="AW160" s="282"/>
    </row>
    <row r="161" spans="1:49">
      <c r="A161" s="282"/>
      <c r="B161" s="282"/>
      <c r="C161" s="282"/>
      <c r="D161" s="282"/>
      <c r="E161" s="282"/>
      <c r="F161" s="282"/>
      <c r="G161" s="282"/>
      <c r="H161" s="282"/>
      <c r="I161" s="282"/>
      <c r="J161" s="282"/>
      <c r="K161" s="282"/>
      <c r="L161" s="282"/>
      <c r="M161" s="282"/>
      <c r="N161" s="282"/>
      <c r="O161" s="282"/>
      <c r="P161" s="282"/>
      <c r="Q161" s="282"/>
      <c r="R161" s="282"/>
      <c r="S161" s="282"/>
      <c r="T161" s="282"/>
      <c r="U161" s="282"/>
      <c r="V161" s="282"/>
      <c r="W161" s="282"/>
      <c r="X161" s="282"/>
      <c r="Y161" s="282"/>
      <c r="Z161" s="282"/>
      <c r="AA161" s="282"/>
      <c r="AB161" s="282"/>
      <c r="AC161" s="282"/>
      <c r="AD161" s="282"/>
      <c r="AE161" s="282"/>
      <c r="AF161" s="282"/>
      <c r="AG161" s="282"/>
      <c r="AH161" s="282"/>
      <c r="AI161" s="282"/>
      <c r="AJ161" s="282"/>
      <c r="AK161" s="282"/>
      <c r="AL161" s="282"/>
      <c r="AM161" s="282"/>
      <c r="AN161" s="282"/>
      <c r="AO161" s="282"/>
      <c r="AP161" s="282"/>
      <c r="AQ161" s="282"/>
      <c r="AR161" s="282"/>
      <c r="AS161" s="282"/>
      <c r="AT161" s="282"/>
      <c r="AU161" s="282"/>
      <c r="AV161" s="282"/>
      <c r="AW161" s="282"/>
    </row>
    <row r="162" spans="1:49">
      <c r="A162" s="282"/>
      <c r="B162" s="282"/>
      <c r="C162" s="282"/>
      <c r="D162" s="282"/>
      <c r="E162" s="282"/>
      <c r="F162" s="282"/>
      <c r="G162" s="282"/>
      <c r="H162" s="282"/>
      <c r="I162" s="282"/>
      <c r="J162" s="282"/>
      <c r="K162" s="282"/>
      <c r="L162" s="282"/>
      <c r="M162" s="282"/>
      <c r="N162" s="282"/>
      <c r="O162" s="282"/>
      <c r="P162" s="282"/>
      <c r="Q162" s="282"/>
      <c r="R162" s="282"/>
      <c r="S162" s="282"/>
      <c r="T162" s="282"/>
      <c r="U162" s="282"/>
      <c r="V162" s="282"/>
      <c r="W162" s="282"/>
      <c r="X162" s="282"/>
      <c r="Y162" s="282"/>
      <c r="Z162" s="282"/>
      <c r="AA162" s="282"/>
      <c r="AB162" s="282"/>
      <c r="AC162" s="282"/>
      <c r="AD162" s="282"/>
      <c r="AE162" s="282"/>
      <c r="AF162" s="282"/>
      <c r="AG162" s="282"/>
      <c r="AH162" s="282"/>
      <c r="AI162" s="282"/>
      <c r="AJ162" s="282"/>
      <c r="AK162" s="282"/>
      <c r="AL162" s="282"/>
      <c r="AM162" s="282"/>
      <c r="AN162" s="282"/>
      <c r="AO162" s="282"/>
      <c r="AP162" s="282"/>
      <c r="AQ162" s="282"/>
      <c r="AR162" s="282"/>
      <c r="AS162" s="282"/>
      <c r="AT162" s="282"/>
      <c r="AU162" s="282"/>
      <c r="AV162" s="282"/>
      <c r="AW162" s="282"/>
    </row>
    <row r="163" spans="1:49">
      <c r="A163" s="282"/>
      <c r="B163" s="282"/>
      <c r="C163" s="282"/>
      <c r="D163" s="282"/>
      <c r="E163" s="282"/>
      <c r="F163" s="282"/>
      <c r="G163" s="282"/>
      <c r="H163" s="282"/>
      <c r="I163" s="282"/>
      <c r="J163" s="282"/>
      <c r="K163" s="282"/>
      <c r="L163" s="282"/>
      <c r="M163" s="282"/>
      <c r="N163" s="282"/>
      <c r="O163" s="282"/>
      <c r="P163" s="282"/>
      <c r="Q163" s="282"/>
      <c r="R163" s="282"/>
      <c r="S163" s="282"/>
      <c r="T163" s="282"/>
      <c r="U163" s="282"/>
      <c r="V163" s="282"/>
      <c r="W163" s="282"/>
      <c r="X163" s="282"/>
      <c r="Y163" s="282"/>
      <c r="Z163" s="282"/>
      <c r="AA163" s="282"/>
      <c r="AB163" s="282"/>
      <c r="AC163" s="282"/>
      <c r="AD163" s="282"/>
      <c r="AE163" s="282"/>
      <c r="AF163" s="282"/>
      <c r="AG163" s="282"/>
      <c r="AH163" s="282"/>
      <c r="AI163" s="282"/>
      <c r="AJ163" s="282"/>
      <c r="AK163" s="282"/>
      <c r="AL163" s="282"/>
      <c r="AM163" s="282"/>
      <c r="AN163" s="282"/>
      <c r="AO163" s="282"/>
      <c r="AP163" s="282"/>
      <c r="AQ163" s="282"/>
      <c r="AR163" s="282"/>
      <c r="AS163" s="282"/>
      <c r="AT163" s="282"/>
      <c r="AU163" s="282"/>
      <c r="AV163" s="282"/>
      <c r="AW163" s="282"/>
    </row>
    <row r="164" spans="1:49">
      <c r="A164" s="282"/>
      <c r="B164" s="282"/>
      <c r="C164" s="282"/>
      <c r="D164" s="282"/>
      <c r="E164" s="282"/>
      <c r="F164" s="282"/>
      <c r="G164" s="282"/>
      <c r="H164" s="282"/>
      <c r="I164" s="282"/>
      <c r="J164" s="282"/>
      <c r="K164" s="282"/>
      <c r="L164" s="282"/>
      <c r="M164" s="282"/>
      <c r="N164" s="282"/>
      <c r="O164" s="282"/>
      <c r="P164" s="282"/>
      <c r="Q164" s="282"/>
      <c r="R164" s="282"/>
      <c r="S164" s="282"/>
      <c r="T164" s="282"/>
      <c r="U164" s="282"/>
      <c r="V164" s="282"/>
      <c r="W164" s="282"/>
      <c r="X164" s="282"/>
      <c r="Y164" s="282"/>
      <c r="Z164" s="282"/>
      <c r="AA164" s="282"/>
      <c r="AB164" s="282"/>
      <c r="AC164" s="282"/>
      <c r="AD164" s="282"/>
      <c r="AE164" s="282"/>
      <c r="AF164" s="282"/>
      <c r="AG164" s="282"/>
      <c r="AH164" s="282"/>
      <c r="AI164" s="282"/>
      <c r="AJ164" s="282"/>
      <c r="AK164" s="282"/>
      <c r="AL164" s="282"/>
      <c r="AM164" s="282"/>
      <c r="AN164" s="282"/>
      <c r="AO164" s="282"/>
      <c r="AP164" s="282"/>
      <c r="AQ164" s="282"/>
      <c r="AR164" s="282"/>
      <c r="AS164" s="282"/>
      <c r="AT164" s="282"/>
      <c r="AU164" s="282"/>
      <c r="AV164" s="282"/>
      <c r="AW164" s="282"/>
    </row>
    <row r="165" spans="1:49">
      <c r="A165" s="282"/>
      <c r="B165" s="282"/>
      <c r="C165" s="282"/>
      <c r="D165" s="282"/>
      <c r="E165" s="282"/>
      <c r="F165" s="282"/>
      <c r="G165" s="282"/>
      <c r="H165" s="282"/>
      <c r="I165" s="282"/>
      <c r="J165" s="282"/>
      <c r="K165" s="282"/>
      <c r="L165" s="282"/>
      <c r="M165" s="282"/>
      <c r="N165" s="282"/>
      <c r="O165" s="282"/>
      <c r="P165" s="282"/>
      <c r="Q165" s="282"/>
      <c r="R165" s="282"/>
      <c r="S165" s="282"/>
      <c r="T165" s="282"/>
      <c r="U165" s="282"/>
      <c r="V165" s="282"/>
      <c r="W165" s="282"/>
      <c r="X165" s="282"/>
      <c r="Y165" s="282"/>
      <c r="Z165" s="282"/>
      <c r="AA165" s="282"/>
      <c r="AB165" s="282"/>
      <c r="AC165" s="282"/>
      <c r="AD165" s="282"/>
      <c r="AE165" s="282"/>
      <c r="AF165" s="282"/>
      <c r="AG165" s="282"/>
      <c r="AH165" s="282"/>
      <c r="AI165" s="282"/>
      <c r="AJ165" s="282"/>
      <c r="AK165" s="282"/>
      <c r="AL165" s="282"/>
      <c r="AM165" s="282"/>
      <c r="AN165" s="282"/>
      <c r="AO165" s="282"/>
      <c r="AP165" s="282"/>
      <c r="AQ165" s="282"/>
      <c r="AR165" s="282"/>
      <c r="AS165" s="282"/>
      <c r="AT165" s="282"/>
      <c r="AU165" s="282"/>
      <c r="AV165" s="282"/>
      <c r="AW165" s="282"/>
    </row>
    <row r="166" spans="1:49">
      <c r="A166" s="282"/>
      <c r="B166" s="282"/>
      <c r="C166" s="282"/>
      <c r="D166" s="282"/>
      <c r="E166" s="282"/>
      <c r="F166" s="282"/>
      <c r="G166" s="282"/>
      <c r="H166" s="282"/>
      <c r="I166" s="282"/>
      <c r="J166" s="282"/>
      <c r="K166" s="282"/>
      <c r="L166" s="282"/>
      <c r="M166" s="282"/>
      <c r="N166" s="282"/>
      <c r="O166" s="282"/>
      <c r="P166" s="282"/>
      <c r="Q166" s="282"/>
      <c r="R166" s="282"/>
      <c r="S166" s="282"/>
      <c r="T166" s="282"/>
      <c r="U166" s="282"/>
      <c r="V166" s="282"/>
      <c r="W166" s="282"/>
      <c r="X166" s="282"/>
      <c r="Y166" s="282"/>
      <c r="Z166" s="282"/>
      <c r="AA166" s="282"/>
      <c r="AB166" s="282"/>
      <c r="AC166" s="282"/>
      <c r="AD166" s="282"/>
      <c r="AE166" s="282"/>
      <c r="AF166" s="282"/>
      <c r="AG166" s="282"/>
      <c r="AH166" s="282"/>
      <c r="AI166" s="282"/>
      <c r="AJ166" s="282"/>
      <c r="AK166" s="282"/>
      <c r="AL166" s="282"/>
      <c r="AM166" s="282"/>
      <c r="AN166" s="282"/>
      <c r="AO166" s="282"/>
      <c r="AP166" s="282"/>
      <c r="AQ166" s="282"/>
      <c r="AR166" s="282"/>
      <c r="AS166" s="282"/>
      <c r="AT166" s="282"/>
      <c r="AU166" s="282"/>
      <c r="AV166" s="282"/>
      <c r="AW166" s="282"/>
    </row>
    <row r="167" spans="1:49">
      <c r="A167" s="282"/>
      <c r="B167" s="282"/>
      <c r="C167" s="282"/>
      <c r="D167" s="282"/>
      <c r="E167" s="282"/>
      <c r="F167" s="282"/>
      <c r="G167" s="282"/>
      <c r="H167" s="282"/>
      <c r="I167" s="282"/>
      <c r="J167" s="282"/>
      <c r="K167" s="282"/>
      <c r="L167" s="282"/>
      <c r="M167" s="282"/>
      <c r="N167" s="282"/>
      <c r="O167" s="282"/>
      <c r="P167" s="282"/>
      <c r="Q167" s="282"/>
      <c r="R167" s="282"/>
      <c r="S167" s="282"/>
      <c r="T167" s="282"/>
      <c r="U167" s="282"/>
      <c r="V167" s="282"/>
      <c r="W167" s="282"/>
      <c r="X167" s="282"/>
      <c r="Y167" s="282"/>
      <c r="Z167" s="282"/>
      <c r="AA167" s="282"/>
      <c r="AB167" s="282"/>
      <c r="AC167" s="282"/>
      <c r="AD167" s="282"/>
      <c r="AE167" s="282"/>
      <c r="AF167" s="282"/>
      <c r="AG167" s="282"/>
      <c r="AH167" s="282"/>
      <c r="AI167" s="282"/>
      <c r="AJ167" s="282"/>
      <c r="AK167" s="282"/>
      <c r="AL167" s="282"/>
      <c r="AM167" s="282"/>
      <c r="AN167" s="282"/>
      <c r="AO167" s="282"/>
      <c r="AP167" s="282"/>
      <c r="AQ167" s="282"/>
      <c r="AR167" s="282"/>
      <c r="AS167" s="282"/>
      <c r="AT167" s="282"/>
      <c r="AU167" s="282"/>
      <c r="AV167" s="282"/>
      <c r="AW167" s="282"/>
    </row>
    <row r="168" spans="1:49">
      <c r="A168" s="282"/>
      <c r="B168" s="282"/>
      <c r="C168" s="282"/>
      <c r="D168" s="282"/>
      <c r="E168" s="282"/>
      <c r="F168" s="282"/>
      <c r="G168" s="282"/>
      <c r="H168" s="282"/>
      <c r="I168" s="282"/>
      <c r="J168" s="282"/>
      <c r="K168" s="282"/>
      <c r="L168" s="282"/>
      <c r="M168" s="282"/>
      <c r="N168" s="282"/>
      <c r="O168" s="282"/>
      <c r="P168" s="282"/>
      <c r="Q168" s="282"/>
      <c r="R168" s="282"/>
      <c r="S168" s="282"/>
      <c r="T168" s="282"/>
      <c r="U168" s="282"/>
      <c r="V168" s="282"/>
      <c r="W168" s="282"/>
      <c r="X168" s="282"/>
      <c r="Y168" s="282"/>
      <c r="Z168" s="282"/>
      <c r="AA168" s="282"/>
      <c r="AB168" s="282"/>
      <c r="AC168" s="282"/>
      <c r="AD168" s="282"/>
      <c r="AE168" s="282"/>
      <c r="AF168" s="282"/>
      <c r="AG168" s="282"/>
      <c r="AH168" s="282"/>
      <c r="AI168" s="282"/>
      <c r="AJ168" s="282"/>
      <c r="AK168" s="282"/>
      <c r="AL168" s="282"/>
      <c r="AM168" s="282"/>
      <c r="AN168" s="282"/>
      <c r="AO168" s="282"/>
      <c r="AP168" s="282"/>
      <c r="AQ168" s="282"/>
      <c r="AR168" s="282"/>
      <c r="AS168" s="282"/>
      <c r="AT168" s="282"/>
      <c r="AU168" s="282"/>
      <c r="AV168" s="282"/>
      <c r="AW168" s="282"/>
    </row>
    <row r="169" spans="1:49">
      <c r="A169" s="282"/>
      <c r="B169" s="282"/>
      <c r="C169" s="282"/>
      <c r="D169" s="282"/>
      <c r="E169" s="282"/>
      <c r="F169" s="282"/>
      <c r="G169" s="282"/>
      <c r="H169" s="282"/>
      <c r="I169" s="282"/>
      <c r="J169" s="282"/>
      <c r="K169" s="282"/>
      <c r="L169" s="282"/>
      <c r="M169" s="282"/>
      <c r="N169" s="282"/>
      <c r="O169" s="282"/>
      <c r="P169" s="282"/>
      <c r="Q169" s="282"/>
      <c r="R169" s="282"/>
      <c r="S169" s="282"/>
      <c r="T169" s="282"/>
      <c r="U169" s="282"/>
      <c r="V169" s="282"/>
      <c r="W169" s="282"/>
      <c r="X169" s="282"/>
      <c r="Y169" s="282"/>
      <c r="Z169" s="282"/>
      <c r="AA169" s="282"/>
      <c r="AB169" s="282"/>
      <c r="AC169" s="282"/>
      <c r="AD169" s="282"/>
      <c r="AE169" s="282"/>
      <c r="AF169" s="282"/>
      <c r="AG169" s="282"/>
      <c r="AH169" s="282"/>
      <c r="AI169" s="282"/>
      <c r="AJ169" s="282"/>
      <c r="AK169" s="282"/>
      <c r="AL169" s="282"/>
      <c r="AM169" s="282"/>
      <c r="AN169" s="282"/>
      <c r="AO169" s="282"/>
      <c r="AP169" s="282"/>
      <c r="AQ169" s="282"/>
      <c r="AR169" s="282"/>
      <c r="AS169" s="282"/>
      <c r="AT169" s="282"/>
      <c r="AU169" s="282"/>
      <c r="AV169" s="282"/>
      <c r="AW169" s="282"/>
    </row>
    <row r="170" spans="1:49">
      <c r="A170" s="282"/>
      <c r="B170" s="282"/>
      <c r="C170" s="282"/>
      <c r="D170" s="282"/>
      <c r="E170" s="282"/>
      <c r="F170" s="282"/>
      <c r="G170" s="282"/>
      <c r="H170" s="282"/>
      <c r="I170" s="282"/>
      <c r="J170" s="282"/>
      <c r="K170" s="282"/>
      <c r="L170" s="282"/>
      <c r="M170" s="282"/>
      <c r="N170" s="282"/>
      <c r="O170" s="282"/>
      <c r="P170" s="282"/>
      <c r="Q170" s="282"/>
      <c r="R170" s="282"/>
      <c r="S170" s="282"/>
      <c r="T170" s="282"/>
      <c r="U170" s="282"/>
      <c r="V170" s="282"/>
      <c r="W170" s="282"/>
      <c r="X170" s="282"/>
      <c r="Y170" s="282"/>
      <c r="Z170" s="282"/>
      <c r="AA170" s="282"/>
      <c r="AB170" s="282"/>
      <c r="AC170" s="282"/>
      <c r="AD170" s="282"/>
      <c r="AE170" s="282"/>
      <c r="AF170" s="282"/>
      <c r="AG170" s="282"/>
      <c r="AH170" s="282"/>
      <c r="AI170" s="282"/>
      <c r="AJ170" s="282"/>
      <c r="AK170" s="282"/>
      <c r="AL170" s="282"/>
      <c r="AM170" s="282"/>
      <c r="AN170" s="282"/>
      <c r="AO170" s="282"/>
      <c r="AP170" s="282"/>
      <c r="AQ170" s="282"/>
      <c r="AR170" s="282"/>
      <c r="AS170" s="282"/>
      <c r="AT170" s="282"/>
      <c r="AU170" s="282"/>
      <c r="AV170" s="282"/>
      <c r="AW170" s="282"/>
    </row>
    <row r="171" spans="1:49">
      <c r="A171" s="282"/>
      <c r="B171" s="282"/>
      <c r="C171" s="282"/>
      <c r="D171" s="282"/>
      <c r="E171" s="282"/>
      <c r="F171" s="282"/>
      <c r="G171" s="282"/>
      <c r="H171" s="282"/>
      <c r="I171" s="282"/>
      <c r="J171" s="282"/>
      <c r="K171" s="282"/>
      <c r="L171" s="282"/>
      <c r="M171" s="282"/>
      <c r="N171" s="282"/>
      <c r="O171" s="282"/>
      <c r="P171" s="282"/>
      <c r="Q171" s="282"/>
      <c r="R171" s="282"/>
      <c r="S171" s="282"/>
      <c r="T171" s="282"/>
      <c r="U171" s="282"/>
      <c r="V171" s="282"/>
      <c r="W171" s="282"/>
      <c r="X171" s="282"/>
      <c r="Y171" s="282"/>
      <c r="Z171" s="282"/>
      <c r="AA171" s="282"/>
      <c r="AB171" s="282"/>
      <c r="AC171" s="282"/>
      <c r="AD171" s="282"/>
      <c r="AE171" s="282"/>
      <c r="AF171" s="282"/>
      <c r="AG171" s="282"/>
      <c r="AH171" s="282"/>
      <c r="AI171" s="282"/>
      <c r="AJ171" s="282"/>
      <c r="AK171" s="282"/>
      <c r="AL171" s="282"/>
      <c r="AM171" s="282"/>
      <c r="AN171" s="282"/>
      <c r="AO171" s="282"/>
      <c r="AP171" s="282"/>
      <c r="AQ171" s="282"/>
      <c r="AR171" s="282"/>
      <c r="AS171" s="282"/>
      <c r="AT171" s="282"/>
      <c r="AU171" s="282"/>
      <c r="AV171" s="282"/>
      <c r="AW171" s="282"/>
    </row>
    <row r="172" spans="1:49">
      <c r="A172" s="282"/>
      <c r="B172" s="282"/>
      <c r="C172" s="282"/>
      <c r="D172" s="282"/>
      <c r="E172" s="282"/>
      <c r="F172" s="282"/>
      <c r="G172" s="282"/>
      <c r="H172" s="282"/>
      <c r="I172" s="282"/>
      <c r="J172" s="282"/>
      <c r="K172" s="282"/>
      <c r="L172" s="282"/>
      <c r="M172" s="282"/>
      <c r="N172" s="282"/>
      <c r="O172" s="282"/>
      <c r="P172" s="282"/>
      <c r="Q172" s="282"/>
      <c r="R172" s="282"/>
      <c r="S172" s="282"/>
      <c r="T172" s="282"/>
      <c r="U172" s="282"/>
      <c r="V172" s="282"/>
      <c r="W172" s="282"/>
      <c r="X172" s="282"/>
      <c r="Y172" s="282"/>
      <c r="Z172" s="282"/>
      <c r="AA172" s="282"/>
      <c r="AB172" s="282"/>
      <c r="AC172" s="282"/>
      <c r="AD172" s="282"/>
      <c r="AE172" s="282"/>
      <c r="AF172" s="282"/>
      <c r="AG172" s="282"/>
      <c r="AH172" s="282"/>
      <c r="AI172" s="282"/>
      <c r="AJ172" s="282"/>
      <c r="AK172" s="282"/>
      <c r="AL172" s="282"/>
      <c r="AM172" s="282"/>
      <c r="AN172" s="282"/>
      <c r="AO172" s="282"/>
      <c r="AP172" s="282"/>
      <c r="AQ172" s="282"/>
      <c r="AR172" s="282"/>
      <c r="AS172" s="282"/>
      <c r="AT172" s="282"/>
      <c r="AU172" s="282"/>
      <c r="AV172" s="282"/>
      <c r="AW172" s="282"/>
    </row>
    <row r="173" spans="1:49">
      <c r="A173" s="282"/>
      <c r="B173" s="282"/>
      <c r="C173" s="282"/>
      <c r="D173" s="282"/>
      <c r="E173" s="282"/>
      <c r="F173" s="282"/>
      <c r="G173" s="282"/>
      <c r="H173" s="282"/>
      <c r="I173" s="282"/>
      <c r="J173" s="282"/>
      <c r="K173" s="282"/>
      <c r="L173" s="282"/>
      <c r="M173" s="282"/>
      <c r="N173" s="282"/>
      <c r="O173" s="282"/>
      <c r="P173" s="282"/>
      <c r="Q173" s="282"/>
      <c r="R173" s="282"/>
      <c r="S173" s="282"/>
      <c r="T173" s="282"/>
      <c r="U173" s="282"/>
      <c r="V173" s="282"/>
      <c r="W173" s="282"/>
      <c r="X173" s="282"/>
      <c r="Y173" s="282"/>
      <c r="Z173" s="282"/>
      <c r="AA173" s="282"/>
      <c r="AB173" s="282"/>
      <c r="AC173" s="282"/>
      <c r="AD173" s="282"/>
      <c r="AE173" s="282"/>
      <c r="AF173" s="282"/>
      <c r="AG173" s="282"/>
      <c r="AH173" s="282"/>
      <c r="AI173" s="282"/>
      <c r="AJ173" s="282"/>
      <c r="AK173" s="282"/>
      <c r="AL173" s="282"/>
      <c r="AM173" s="282"/>
      <c r="AN173" s="282"/>
      <c r="AO173" s="282"/>
      <c r="AP173" s="282"/>
      <c r="AQ173" s="282"/>
      <c r="AR173" s="282"/>
      <c r="AS173" s="282"/>
      <c r="AT173" s="282"/>
      <c r="AU173" s="282"/>
      <c r="AV173" s="282"/>
      <c r="AW173" s="282"/>
    </row>
    <row r="174" spans="1:49">
      <c r="A174" s="282"/>
      <c r="B174" s="282"/>
      <c r="C174" s="282"/>
      <c r="D174" s="282"/>
      <c r="E174" s="282"/>
      <c r="F174" s="282"/>
      <c r="G174" s="282"/>
      <c r="H174" s="282"/>
      <c r="I174" s="282"/>
      <c r="J174" s="282"/>
      <c r="K174" s="282"/>
      <c r="L174" s="282"/>
      <c r="M174" s="282"/>
      <c r="N174" s="282"/>
      <c r="O174" s="282"/>
      <c r="P174" s="282"/>
      <c r="Q174" s="282"/>
      <c r="R174" s="282"/>
      <c r="S174" s="282"/>
      <c r="T174" s="282"/>
      <c r="U174" s="282"/>
      <c r="V174" s="282"/>
      <c r="W174" s="282"/>
      <c r="X174" s="282"/>
      <c r="Y174" s="282"/>
      <c r="Z174" s="282"/>
      <c r="AA174" s="282"/>
      <c r="AB174" s="282"/>
      <c r="AC174" s="282"/>
      <c r="AD174" s="282"/>
      <c r="AE174" s="282"/>
      <c r="AF174" s="282"/>
      <c r="AG174" s="282"/>
      <c r="AH174" s="282"/>
      <c r="AI174" s="282"/>
      <c r="AJ174" s="282"/>
      <c r="AK174" s="282"/>
      <c r="AL174" s="282"/>
      <c r="AM174" s="282"/>
      <c r="AN174" s="282"/>
      <c r="AO174" s="282"/>
      <c r="AP174" s="282"/>
      <c r="AQ174" s="282"/>
      <c r="AR174" s="282"/>
      <c r="AS174" s="282"/>
      <c r="AT174" s="282"/>
      <c r="AU174" s="282"/>
      <c r="AV174" s="282"/>
      <c r="AW174" s="282"/>
    </row>
    <row r="175" spans="1:49">
      <c r="A175" s="282"/>
      <c r="B175" s="282"/>
      <c r="C175" s="282"/>
      <c r="D175" s="282"/>
      <c r="E175" s="282"/>
      <c r="F175" s="282"/>
      <c r="G175" s="282"/>
      <c r="H175" s="282"/>
      <c r="I175" s="282"/>
      <c r="J175" s="282"/>
      <c r="K175" s="282"/>
      <c r="L175" s="282"/>
      <c r="M175" s="282"/>
      <c r="N175" s="282"/>
      <c r="O175" s="282"/>
      <c r="P175" s="282"/>
      <c r="Q175" s="282"/>
      <c r="R175" s="282"/>
      <c r="S175" s="282"/>
      <c r="T175" s="282"/>
      <c r="U175" s="282"/>
      <c r="V175" s="282"/>
      <c r="W175" s="282"/>
      <c r="X175" s="282"/>
      <c r="Y175" s="282"/>
      <c r="Z175" s="282"/>
      <c r="AA175" s="282"/>
      <c r="AB175" s="282"/>
      <c r="AC175" s="282"/>
      <c r="AD175" s="282"/>
      <c r="AE175" s="282"/>
      <c r="AF175" s="282"/>
      <c r="AG175" s="282"/>
      <c r="AH175" s="282"/>
      <c r="AI175" s="282"/>
      <c r="AJ175" s="282"/>
      <c r="AK175" s="282"/>
      <c r="AL175" s="282"/>
      <c r="AM175" s="282"/>
      <c r="AN175" s="282"/>
      <c r="AO175" s="282"/>
      <c r="AP175" s="282"/>
      <c r="AQ175" s="282"/>
      <c r="AR175" s="282"/>
      <c r="AS175" s="282"/>
      <c r="AT175" s="282"/>
      <c r="AU175" s="282"/>
      <c r="AV175" s="282"/>
      <c r="AW175" s="282"/>
    </row>
    <row r="176" spans="1:49">
      <c r="A176" s="282"/>
      <c r="B176" s="282"/>
      <c r="C176" s="282"/>
      <c r="D176" s="282"/>
      <c r="E176" s="282"/>
      <c r="F176" s="282"/>
      <c r="G176" s="282"/>
      <c r="H176" s="282"/>
      <c r="I176" s="282"/>
      <c r="J176" s="282"/>
      <c r="K176" s="282"/>
      <c r="L176" s="282"/>
      <c r="M176" s="282"/>
      <c r="N176" s="282"/>
      <c r="O176" s="282"/>
      <c r="P176" s="282"/>
      <c r="Q176" s="282"/>
      <c r="R176" s="282"/>
      <c r="S176" s="282"/>
      <c r="T176" s="282"/>
      <c r="U176" s="282"/>
      <c r="V176" s="282"/>
      <c r="W176" s="282"/>
      <c r="X176" s="282"/>
      <c r="Y176" s="282"/>
      <c r="Z176" s="282"/>
      <c r="AA176" s="282"/>
      <c r="AB176" s="282"/>
      <c r="AC176" s="282"/>
      <c r="AD176" s="282"/>
      <c r="AE176" s="282"/>
      <c r="AF176" s="282"/>
      <c r="AG176" s="282"/>
      <c r="AH176" s="282"/>
      <c r="AI176" s="282"/>
      <c r="AJ176" s="282"/>
      <c r="AK176" s="282"/>
      <c r="AL176" s="282"/>
      <c r="AM176" s="282"/>
      <c r="AN176" s="282"/>
      <c r="AO176" s="282"/>
      <c r="AP176" s="282"/>
      <c r="AQ176" s="282"/>
      <c r="AR176" s="282"/>
      <c r="AS176" s="282"/>
      <c r="AT176" s="282"/>
      <c r="AU176" s="282"/>
      <c r="AV176" s="282"/>
      <c r="AW176" s="282"/>
    </row>
    <row r="177" spans="1:49">
      <c r="A177" s="282"/>
      <c r="B177" s="282"/>
      <c r="C177" s="282"/>
      <c r="D177" s="282"/>
      <c r="E177" s="282"/>
      <c r="F177" s="282"/>
      <c r="G177" s="282"/>
      <c r="H177" s="282"/>
      <c r="I177" s="282"/>
      <c r="J177" s="282"/>
      <c r="K177" s="282"/>
      <c r="L177" s="282"/>
      <c r="M177" s="282"/>
      <c r="N177" s="282"/>
      <c r="O177" s="282"/>
      <c r="P177" s="282"/>
      <c r="Q177" s="282"/>
      <c r="R177" s="282"/>
      <c r="S177" s="282"/>
      <c r="T177" s="282"/>
      <c r="U177" s="282"/>
      <c r="V177" s="282"/>
      <c r="W177" s="282"/>
      <c r="X177" s="282"/>
      <c r="Y177" s="282"/>
      <c r="Z177" s="282"/>
      <c r="AA177" s="282"/>
      <c r="AB177" s="282"/>
      <c r="AC177" s="282"/>
      <c r="AD177" s="282"/>
      <c r="AE177" s="282"/>
      <c r="AF177" s="282"/>
      <c r="AG177" s="282"/>
      <c r="AH177" s="282"/>
      <c r="AI177" s="282"/>
      <c r="AJ177" s="282"/>
      <c r="AK177" s="282"/>
      <c r="AL177" s="282"/>
      <c r="AM177" s="282"/>
      <c r="AN177" s="282"/>
      <c r="AO177" s="282"/>
      <c r="AP177" s="282"/>
      <c r="AQ177" s="282"/>
      <c r="AR177" s="282"/>
      <c r="AS177" s="282"/>
      <c r="AT177" s="282"/>
      <c r="AU177" s="282"/>
      <c r="AV177" s="282"/>
      <c r="AW177" s="282"/>
    </row>
    <row r="178" spans="1:49">
      <c r="A178" s="282"/>
      <c r="B178" s="282"/>
      <c r="C178" s="282"/>
      <c r="D178" s="282"/>
      <c r="E178" s="282"/>
      <c r="F178" s="282"/>
      <c r="G178" s="282"/>
      <c r="H178" s="282"/>
      <c r="I178" s="282"/>
      <c r="J178" s="282"/>
      <c r="K178" s="282"/>
      <c r="L178" s="282"/>
      <c r="M178" s="282"/>
      <c r="N178" s="282"/>
      <c r="O178" s="282"/>
      <c r="P178" s="282"/>
      <c r="Q178" s="282"/>
      <c r="R178" s="282"/>
      <c r="S178" s="282"/>
      <c r="T178" s="282"/>
      <c r="U178" s="282"/>
      <c r="V178" s="282"/>
      <c r="W178" s="282"/>
      <c r="X178" s="282"/>
      <c r="Y178" s="282"/>
      <c r="Z178" s="282"/>
      <c r="AA178" s="282"/>
      <c r="AB178" s="282"/>
      <c r="AC178" s="282"/>
      <c r="AD178" s="282"/>
      <c r="AE178" s="282"/>
      <c r="AF178" s="282"/>
      <c r="AG178" s="282"/>
      <c r="AH178" s="282"/>
      <c r="AI178" s="282"/>
      <c r="AJ178" s="282"/>
      <c r="AK178" s="282"/>
      <c r="AL178" s="282"/>
      <c r="AM178" s="282"/>
      <c r="AN178" s="282"/>
      <c r="AO178" s="282"/>
      <c r="AP178" s="282"/>
      <c r="AQ178" s="282"/>
      <c r="AR178" s="282"/>
      <c r="AS178" s="282"/>
      <c r="AT178" s="282"/>
      <c r="AU178" s="282"/>
      <c r="AV178" s="282"/>
      <c r="AW178" s="282"/>
    </row>
    <row r="179" spans="1:49">
      <c r="A179" s="282"/>
      <c r="B179" s="282"/>
      <c r="C179" s="282"/>
      <c r="D179" s="282"/>
      <c r="E179" s="282"/>
      <c r="F179" s="282"/>
      <c r="G179" s="282"/>
      <c r="H179" s="282"/>
      <c r="I179" s="282"/>
      <c r="J179" s="282"/>
      <c r="K179" s="282"/>
      <c r="L179" s="282"/>
      <c r="M179" s="282"/>
      <c r="N179" s="282"/>
      <c r="O179" s="282"/>
      <c r="P179" s="282"/>
      <c r="Q179" s="282"/>
      <c r="R179" s="282"/>
      <c r="S179" s="282"/>
      <c r="T179" s="282"/>
      <c r="U179" s="282"/>
      <c r="V179" s="282"/>
      <c r="W179" s="282"/>
      <c r="X179" s="282"/>
      <c r="Y179" s="282"/>
      <c r="Z179" s="282"/>
      <c r="AA179" s="282"/>
      <c r="AB179" s="282"/>
      <c r="AC179" s="282"/>
      <c r="AD179" s="282"/>
      <c r="AE179" s="282"/>
      <c r="AF179" s="282"/>
      <c r="AG179" s="282"/>
      <c r="AH179" s="282"/>
      <c r="AI179" s="282"/>
      <c r="AJ179" s="282"/>
      <c r="AK179" s="282"/>
      <c r="AL179" s="282"/>
      <c r="AM179" s="282"/>
      <c r="AN179" s="282"/>
      <c r="AO179" s="282"/>
      <c r="AP179" s="282"/>
      <c r="AQ179" s="282"/>
      <c r="AR179" s="282"/>
      <c r="AS179" s="282"/>
      <c r="AT179" s="282"/>
      <c r="AU179" s="282"/>
      <c r="AV179" s="282"/>
      <c r="AW179" s="282"/>
    </row>
    <row r="180" spans="1:49">
      <c r="A180" s="282"/>
      <c r="B180" s="282"/>
      <c r="C180" s="282"/>
      <c r="D180" s="282"/>
      <c r="E180" s="282"/>
      <c r="F180" s="282"/>
      <c r="G180" s="282"/>
      <c r="H180" s="282"/>
      <c r="I180" s="282"/>
      <c r="J180" s="282"/>
      <c r="K180" s="282"/>
      <c r="L180" s="282"/>
      <c r="M180" s="282"/>
      <c r="N180" s="282"/>
      <c r="O180" s="282"/>
      <c r="P180" s="282"/>
      <c r="Q180" s="282"/>
      <c r="R180" s="282"/>
      <c r="S180" s="282"/>
      <c r="T180" s="282"/>
      <c r="U180" s="282"/>
      <c r="V180" s="282"/>
      <c r="W180" s="282"/>
      <c r="X180" s="282"/>
      <c r="Y180" s="282"/>
      <c r="Z180" s="282"/>
      <c r="AA180" s="282"/>
      <c r="AB180" s="282"/>
      <c r="AC180" s="282"/>
      <c r="AD180" s="282"/>
      <c r="AE180" s="282"/>
      <c r="AF180" s="282"/>
      <c r="AG180" s="282"/>
      <c r="AH180" s="282"/>
      <c r="AI180" s="282"/>
      <c r="AJ180" s="282"/>
      <c r="AK180" s="282"/>
      <c r="AL180" s="282"/>
      <c r="AM180" s="282"/>
      <c r="AN180" s="282"/>
      <c r="AO180" s="282"/>
      <c r="AP180" s="282"/>
      <c r="AQ180" s="282"/>
      <c r="AR180" s="282"/>
      <c r="AS180" s="282"/>
      <c r="AT180" s="282"/>
      <c r="AU180" s="282"/>
      <c r="AV180" s="282"/>
      <c r="AW180" s="282"/>
    </row>
    <row r="181" spans="1:49">
      <c r="A181" s="282"/>
      <c r="B181" s="282"/>
      <c r="C181" s="282"/>
      <c r="D181" s="282"/>
      <c r="E181" s="282"/>
      <c r="F181" s="282"/>
      <c r="G181" s="282"/>
      <c r="H181" s="282"/>
      <c r="I181" s="282"/>
      <c r="J181" s="282"/>
      <c r="K181" s="282"/>
      <c r="L181" s="282"/>
      <c r="M181" s="282"/>
      <c r="N181" s="282"/>
      <c r="O181" s="282"/>
      <c r="P181" s="282"/>
      <c r="Q181" s="282"/>
      <c r="R181" s="282"/>
      <c r="S181" s="282"/>
      <c r="T181" s="282"/>
      <c r="U181" s="282"/>
      <c r="V181" s="282"/>
      <c r="W181" s="282"/>
      <c r="X181" s="282"/>
      <c r="Y181" s="282"/>
      <c r="Z181" s="282"/>
      <c r="AA181" s="282"/>
      <c r="AB181" s="282"/>
      <c r="AC181" s="282"/>
      <c r="AD181" s="282"/>
      <c r="AE181" s="282"/>
      <c r="AF181" s="282"/>
      <c r="AG181" s="282"/>
      <c r="AH181" s="282"/>
      <c r="AI181" s="282"/>
      <c r="AJ181" s="282"/>
      <c r="AK181" s="282"/>
      <c r="AL181" s="282"/>
      <c r="AM181" s="282"/>
      <c r="AN181" s="282"/>
      <c r="AO181" s="282"/>
      <c r="AP181" s="282"/>
      <c r="AQ181" s="282"/>
      <c r="AR181" s="282"/>
      <c r="AS181" s="282"/>
      <c r="AT181" s="282"/>
      <c r="AU181" s="282"/>
      <c r="AV181" s="282"/>
      <c r="AW181" s="282"/>
    </row>
    <row r="182" spans="1:49">
      <c r="A182" s="282"/>
      <c r="B182" s="282"/>
      <c r="C182" s="282"/>
      <c r="D182" s="282"/>
      <c r="E182" s="282"/>
      <c r="F182" s="282"/>
      <c r="G182" s="282"/>
      <c r="H182" s="282"/>
      <c r="I182" s="282"/>
      <c r="J182" s="282"/>
      <c r="K182" s="282"/>
      <c r="L182" s="282"/>
      <c r="M182" s="282"/>
      <c r="N182" s="282"/>
      <c r="O182" s="282"/>
      <c r="P182" s="282"/>
      <c r="Q182" s="282"/>
      <c r="R182" s="282"/>
      <c r="S182" s="282"/>
      <c r="T182" s="282"/>
      <c r="U182" s="282"/>
      <c r="V182" s="282"/>
      <c r="W182" s="282"/>
      <c r="X182" s="282"/>
      <c r="Y182" s="282"/>
      <c r="Z182" s="282"/>
      <c r="AA182" s="282"/>
      <c r="AB182" s="282"/>
      <c r="AC182" s="282"/>
      <c r="AD182" s="282"/>
      <c r="AE182" s="282"/>
      <c r="AF182" s="282"/>
      <c r="AG182" s="282"/>
      <c r="AH182" s="282"/>
      <c r="AI182" s="282"/>
      <c r="AJ182" s="282"/>
      <c r="AK182" s="282"/>
      <c r="AL182" s="282"/>
      <c r="AM182" s="282"/>
      <c r="AN182" s="282"/>
      <c r="AO182" s="282"/>
      <c r="AP182" s="282"/>
      <c r="AQ182" s="282"/>
      <c r="AR182" s="282"/>
      <c r="AS182" s="282"/>
      <c r="AT182" s="282"/>
      <c r="AU182" s="282"/>
      <c r="AV182" s="282"/>
      <c r="AW182" s="282"/>
    </row>
    <row r="183" spans="1:49">
      <c r="A183" s="282"/>
      <c r="B183" s="282"/>
      <c r="C183" s="282"/>
      <c r="D183" s="282"/>
      <c r="E183" s="282"/>
      <c r="F183" s="282"/>
      <c r="G183" s="282"/>
      <c r="H183" s="282"/>
      <c r="I183" s="282"/>
      <c r="J183" s="282"/>
      <c r="K183" s="282"/>
      <c r="L183" s="282"/>
      <c r="M183" s="282"/>
      <c r="N183" s="282"/>
      <c r="O183" s="282"/>
      <c r="P183" s="282"/>
      <c r="Q183" s="282"/>
      <c r="R183" s="282"/>
      <c r="S183" s="282"/>
      <c r="T183" s="282"/>
      <c r="U183" s="282"/>
      <c r="V183" s="282"/>
      <c r="W183" s="282"/>
      <c r="X183" s="282"/>
      <c r="Y183" s="282"/>
      <c r="Z183" s="282"/>
      <c r="AA183" s="282"/>
      <c r="AB183" s="282"/>
      <c r="AC183" s="282"/>
      <c r="AD183" s="282"/>
      <c r="AE183" s="282"/>
      <c r="AF183" s="282"/>
      <c r="AG183" s="282"/>
      <c r="AH183" s="282"/>
      <c r="AI183" s="282"/>
      <c r="AJ183" s="282"/>
      <c r="AK183" s="282"/>
      <c r="AL183" s="282"/>
      <c r="AM183" s="282"/>
      <c r="AN183" s="282"/>
      <c r="AO183" s="282"/>
      <c r="AP183" s="282"/>
      <c r="AQ183" s="282"/>
      <c r="AR183" s="282"/>
      <c r="AS183" s="282"/>
      <c r="AT183" s="282"/>
      <c r="AU183" s="282"/>
      <c r="AV183" s="282"/>
      <c r="AW183" s="282"/>
    </row>
    <row r="184" spans="1:49">
      <c r="A184" s="282"/>
      <c r="B184" s="282"/>
      <c r="C184" s="282"/>
      <c r="D184" s="282"/>
      <c r="E184" s="282"/>
      <c r="F184" s="282"/>
      <c r="G184" s="282"/>
      <c r="H184" s="282"/>
      <c r="I184" s="282"/>
      <c r="J184" s="282"/>
      <c r="K184" s="282"/>
      <c r="L184" s="282"/>
      <c r="M184" s="282"/>
      <c r="N184" s="282"/>
      <c r="O184" s="282"/>
      <c r="P184" s="282"/>
      <c r="Q184" s="282"/>
      <c r="R184" s="282"/>
      <c r="S184" s="282"/>
      <c r="T184" s="282"/>
      <c r="U184" s="282"/>
      <c r="V184" s="282"/>
      <c r="W184" s="282"/>
      <c r="X184" s="282"/>
      <c r="Y184" s="282"/>
      <c r="Z184" s="282"/>
      <c r="AA184" s="282"/>
      <c r="AB184" s="282"/>
      <c r="AC184" s="282"/>
      <c r="AD184" s="282"/>
      <c r="AE184" s="282"/>
      <c r="AF184" s="282"/>
      <c r="AG184" s="282"/>
      <c r="AH184" s="282"/>
      <c r="AI184" s="282"/>
      <c r="AJ184" s="282"/>
      <c r="AK184" s="282"/>
      <c r="AL184" s="282"/>
      <c r="AM184" s="282"/>
      <c r="AN184" s="282"/>
      <c r="AO184" s="282"/>
      <c r="AP184" s="282"/>
      <c r="AQ184" s="282"/>
      <c r="AR184" s="282"/>
      <c r="AS184" s="282"/>
      <c r="AT184" s="282"/>
      <c r="AU184" s="282"/>
      <c r="AV184" s="282"/>
      <c r="AW184" s="282"/>
    </row>
    <row r="185" spans="1:49">
      <c r="A185" s="282"/>
      <c r="B185" s="282"/>
      <c r="C185" s="282"/>
      <c r="D185" s="282"/>
      <c r="E185" s="282"/>
      <c r="F185" s="282"/>
      <c r="G185" s="282"/>
      <c r="H185" s="282"/>
      <c r="I185" s="282"/>
      <c r="J185" s="282"/>
      <c r="K185" s="282"/>
      <c r="L185" s="282"/>
      <c r="M185" s="282"/>
      <c r="N185" s="282"/>
      <c r="O185" s="282"/>
      <c r="P185" s="282"/>
      <c r="Q185" s="282"/>
      <c r="R185" s="282"/>
      <c r="S185" s="282"/>
      <c r="T185" s="282"/>
      <c r="U185" s="282"/>
      <c r="V185" s="282"/>
      <c r="W185" s="282"/>
      <c r="X185" s="282"/>
      <c r="Y185" s="282"/>
      <c r="Z185" s="282"/>
      <c r="AA185" s="282"/>
      <c r="AB185" s="282"/>
      <c r="AC185" s="282"/>
      <c r="AD185" s="282"/>
      <c r="AE185" s="282"/>
      <c r="AF185" s="282"/>
      <c r="AG185" s="282"/>
      <c r="AH185" s="282"/>
      <c r="AI185" s="282"/>
      <c r="AJ185" s="282"/>
      <c r="AK185" s="282"/>
      <c r="AL185" s="282"/>
      <c r="AM185" s="282"/>
      <c r="AN185" s="282"/>
      <c r="AO185" s="282"/>
      <c r="AP185" s="282"/>
      <c r="AQ185" s="282"/>
      <c r="AR185" s="282"/>
      <c r="AS185" s="282"/>
      <c r="AT185" s="282"/>
      <c r="AU185" s="282"/>
      <c r="AV185" s="282"/>
      <c r="AW185" s="282"/>
    </row>
    <row r="186" spans="1:49">
      <c r="A186" s="282"/>
      <c r="B186" s="282"/>
      <c r="C186" s="282"/>
      <c r="D186" s="282"/>
      <c r="E186" s="282"/>
      <c r="F186" s="282"/>
      <c r="G186" s="282"/>
      <c r="H186" s="282"/>
      <c r="I186" s="282"/>
      <c r="J186" s="282"/>
      <c r="K186" s="282"/>
      <c r="L186" s="282"/>
      <c r="M186" s="282"/>
      <c r="N186" s="282"/>
      <c r="O186" s="282"/>
      <c r="P186" s="282"/>
      <c r="Q186" s="282"/>
      <c r="R186" s="282"/>
      <c r="S186" s="282"/>
      <c r="T186" s="282"/>
      <c r="U186" s="282"/>
      <c r="V186" s="282"/>
      <c r="W186" s="282"/>
      <c r="X186" s="282"/>
      <c r="Y186" s="282"/>
      <c r="Z186" s="282"/>
      <c r="AA186" s="282"/>
      <c r="AB186" s="282"/>
      <c r="AC186" s="282"/>
      <c r="AD186" s="282"/>
      <c r="AE186" s="282"/>
      <c r="AF186" s="282"/>
      <c r="AG186" s="282"/>
      <c r="AH186" s="282"/>
      <c r="AI186" s="282"/>
      <c r="AJ186" s="282"/>
      <c r="AK186" s="282"/>
      <c r="AL186" s="282"/>
      <c r="AM186" s="282"/>
      <c r="AN186" s="282"/>
      <c r="AO186" s="282"/>
      <c r="AP186" s="282"/>
      <c r="AQ186" s="282"/>
      <c r="AR186" s="282"/>
      <c r="AS186" s="282"/>
      <c r="AT186" s="282"/>
      <c r="AU186" s="282"/>
      <c r="AV186" s="282"/>
      <c r="AW186" s="282"/>
    </row>
    <row r="187" spans="1:49">
      <c r="A187" s="282"/>
      <c r="B187" s="282"/>
      <c r="C187" s="282"/>
      <c r="D187" s="282"/>
      <c r="E187" s="282"/>
      <c r="F187" s="282"/>
      <c r="G187" s="282"/>
      <c r="H187" s="282"/>
      <c r="I187" s="282"/>
      <c r="J187" s="282"/>
      <c r="K187" s="282"/>
      <c r="L187" s="282"/>
      <c r="M187" s="282"/>
      <c r="N187" s="282"/>
      <c r="O187" s="282"/>
      <c r="P187" s="282"/>
      <c r="Q187" s="282"/>
      <c r="R187" s="282"/>
      <c r="S187" s="282"/>
      <c r="T187" s="282"/>
      <c r="U187" s="282"/>
      <c r="V187" s="282"/>
      <c r="W187" s="282"/>
      <c r="X187" s="282"/>
      <c r="Y187" s="282"/>
      <c r="Z187" s="282"/>
      <c r="AA187" s="282"/>
      <c r="AB187" s="282"/>
      <c r="AC187" s="282"/>
      <c r="AD187" s="282"/>
      <c r="AE187" s="282"/>
      <c r="AF187" s="282"/>
      <c r="AG187" s="282"/>
      <c r="AH187" s="282"/>
      <c r="AI187" s="282"/>
      <c r="AJ187" s="282"/>
      <c r="AK187" s="282"/>
      <c r="AL187" s="282"/>
      <c r="AM187" s="282"/>
      <c r="AN187" s="282"/>
      <c r="AO187" s="282"/>
      <c r="AP187" s="282"/>
      <c r="AQ187" s="282"/>
      <c r="AR187" s="282"/>
      <c r="AS187" s="282"/>
      <c r="AT187" s="282"/>
      <c r="AU187" s="282"/>
      <c r="AV187" s="282"/>
      <c r="AW187" s="282"/>
    </row>
    <row r="188" spans="1:49">
      <c r="A188" s="282"/>
      <c r="B188" s="282"/>
      <c r="C188" s="282"/>
      <c r="D188" s="282"/>
      <c r="E188" s="282"/>
      <c r="F188" s="282"/>
      <c r="G188" s="282"/>
      <c r="H188" s="282"/>
      <c r="I188" s="282"/>
      <c r="J188" s="282"/>
      <c r="K188" s="282"/>
      <c r="L188" s="282"/>
      <c r="M188" s="282"/>
      <c r="N188" s="282"/>
      <c r="O188" s="282"/>
      <c r="P188" s="282"/>
      <c r="Q188" s="282"/>
      <c r="R188" s="282"/>
      <c r="S188" s="282"/>
      <c r="T188" s="282"/>
      <c r="U188" s="282"/>
      <c r="V188" s="282"/>
      <c r="W188" s="282"/>
      <c r="X188" s="282"/>
      <c r="Y188" s="282"/>
      <c r="Z188" s="282"/>
      <c r="AA188" s="282"/>
      <c r="AB188" s="282"/>
      <c r="AC188" s="282"/>
      <c r="AD188" s="282"/>
      <c r="AE188" s="282"/>
      <c r="AF188" s="282"/>
      <c r="AG188" s="282"/>
      <c r="AH188" s="282"/>
      <c r="AI188" s="282"/>
      <c r="AJ188" s="282"/>
      <c r="AK188" s="282"/>
      <c r="AL188" s="282"/>
      <c r="AM188" s="282"/>
      <c r="AN188" s="282"/>
      <c r="AO188" s="282"/>
      <c r="AP188" s="282"/>
      <c r="AQ188" s="282"/>
      <c r="AR188" s="282"/>
      <c r="AS188" s="282"/>
      <c r="AT188" s="282"/>
      <c r="AU188" s="282"/>
      <c r="AV188" s="282"/>
      <c r="AW188" s="282"/>
    </row>
    <row r="189" spans="1:49">
      <c r="A189" s="282"/>
      <c r="B189" s="282"/>
      <c r="C189" s="282"/>
      <c r="D189" s="282"/>
      <c r="E189" s="282"/>
      <c r="F189" s="282"/>
      <c r="G189" s="282"/>
      <c r="H189" s="282"/>
      <c r="I189" s="282"/>
      <c r="J189" s="282"/>
      <c r="K189" s="282"/>
      <c r="L189" s="282"/>
      <c r="M189" s="282"/>
      <c r="N189" s="282"/>
      <c r="O189" s="282"/>
      <c r="P189" s="282"/>
      <c r="Q189" s="282"/>
      <c r="R189" s="282"/>
      <c r="S189" s="282"/>
      <c r="T189" s="282"/>
      <c r="U189" s="282"/>
      <c r="V189" s="282"/>
      <c r="W189" s="282"/>
      <c r="X189" s="282"/>
      <c r="Y189" s="282"/>
      <c r="Z189" s="282"/>
      <c r="AA189" s="282"/>
      <c r="AB189" s="282"/>
      <c r="AC189" s="282"/>
      <c r="AD189" s="282"/>
      <c r="AE189" s="282"/>
      <c r="AF189" s="282"/>
      <c r="AG189" s="282"/>
      <c r="AH189" s="282"/>
      <c r="AI189" s="282"/>
      <c r="AJ189" s="282"/>
      <c r="AK189" s="282"/>
      <c r="AL189" s="282"/>
      <c r="AM189" s="282"/>
      <c r="AN189" s="282"/>
      <c r="AO189" s="282"/>
      <c r="AP189" s="282"/>
      <c r="AQ189" s="282"/>
      <c r="AR189" s="282"/>
      <c r="AS189" s="282"/>
      <c r="AT189" s="282"/>
      <c r="AU189" s="282"/>
      <c r="AV189" s="282"/>
      <c r="AW189" s="282"/>
    </row>
    <row r="190" spans="1:49">
      <c r="A190" s="282"/>
      <c r="B190" s="282"/>
      <c r="C190" s="282"/>
      <c r="D190" s="282"/>
      <c r="E190" s="282"/>
      <c r="F190" s="282"/>
      <c r="G190" s="282"/>
      <c r="H190" s="282"/>
      <c r="I190" s="282"/>
      <c r="J190" s="282"/>
      <c r="K190" s="282"/>
      <c r="L190" s="282"/>
      <c r="M190" s="282"/>
      <c r="N190" s="282"/>
      <c r="O190" s="282"/>
      <c r="P190" s="282"/>
      <c r="Q190" s="282"/>
      <c r="R190" s="282"/>
      <c r="S190" s="282"/>
      <c r="T190" s="282"/>
      <c r="U190" s="282"/>
      <c r="V190" s="282"/>
      <c r="W190" s="282"/>
      <c r="X190" s="282"/>
      <c r="Y190" s="282"/>
      <c r="Z190" s="282"/>
      <c r="AA190" s="282"/>
      <c r="AB190" s="282"/>
      <c r="AC190" s="282"/>
      <c r="AD190" s="282"/>
      <c r="AE190" s="282"/>
      <c r="AF190" s="282"/>
      <c r="AG190" s="282"/>
      <c r="AH190" s="282"/>
      <c r="AI190" s="282"/>
      <c r="AJ190" s="282"/>
      <c r="AK190" s="282"/>
      <c r="AL190" s="282"/>
      <c r="AM190" s="282"/>
      <c r="AN190" s="282"/>
      <c r="AO190" s="282"/>
      <c r="AP190" s="282"/>
      <c r="AQ190" s="282"/>
      <c r="AR190" s="282"/>
      <c r="AS190" s="282"/>
      <c r="AT190" s="282"/>
      <c r="AU190" s="282"/>
      <c r="AV190" s="282"/>
      <c r="AW190" s="282"/>
    </row>
    <row r="191" spans="1:49">
      <c r="A191" s="282"/>
      <c r="B191" s="282"/>
      <c r="C191" s="282"/>
      <c r="D191" s="282"/>
      <c r="E191" s="282"/>
      <c r="F191" s="282"/>
      <c r="G191" s="282"/>
      <c r="H191" s="282"/>
      <c r="I191" s="282"/>
      <c r="J191" s="282"/>
      <c r="K191" s="282"/>
      <c r="L191" s="282"/>
      <c r="M191" s="282"/>
      <c r="N191" s="282"/>
      <c r="O191" s="282"/>
      <c r="P191" s="282"/>
      <c r="Q191" s="282"/>
      <c r="R191" s="282"/>
      <c r="S191" s="282"/>
      <c r="T191" s="282"/>
      <c r="U191" s="282"/>
      <c r="V191" s="282"/>
      <c r="W191" s="282"/>
      <c r="X191" s="282"/>
      <c r="Y191" s="282"/>
      <c r="Z191" s="282"/>
      <c r="AA191" s="282"/>
      <c r="AB191" s="282"/>
      <c r="AC191" s="282"/>
      <c r="AD191" s="282"/>
      <c r="AE191" s="282"/>
      <c r="AF191" s="282"/>
      <c r="AG191" s="282"/>
      <c r="AH191" s="282"/>
      <c r="AI191" s="282"/>
      <c r="AJ191" s="282"/>
      <c r="AK191" s="282"/>
      <c r="AL191" s="282"/>
      <c r="AM191" s="282"/>
      <c r="AN191" s="282"/>
      <c r="AO191" s="282"/>
      <c r="AP191" s="282"/>
      <c r="AQ191" s="282"/>
      <c r="AR191" s="282"/>
      <c r="AS191" s="282"/>
      <c r="AT191" s="282"/>
      <c r="AU191" s="282"/>
      <c r="AV191" s="282"/>
      <c r="AW191" s="282"/>
    </row>
    <row r="192" spans="1:49">
      <c r="A192" s="282"/>
      <c r="B192" s="282"/>
      <c r="C192" s="282"/>
      <c r="D192" s="282"/>
      <c r="E192" s="282"/>
      <c r="F192" s="282"/>
      <c r="G192" s="282"/>
      <c r="H192" s="282"/>
      <c r="I192" s="282"/>
      <c r="J192" s="282"/>
      <c r="K192" s="282"/>
      <c r="L192" s="282"/>
      <c r="M192" s="282"/>
      <c r="N192" s="282"/>
      <c r="O192" s="282"/>
      <c r="P192" s="282"/>
      <c r="Q192" s="282"/>
      <c r="R192" s="282"/>
      <c r="S192" s="282"/>
      <c r="T192" s="282"/>
      <c r="U192" s="282"/>
      <c r="V192" s="282"/>
      <c r="W192" s="282"/>
      <c r="X192" s="282"/>
      <c r="Y192" s="282"/>
      <c r="Z192" s="282"/>
      <c r="AA192" s="282"/>
      <c r="AB192" s="282"/>
      <c r="AC192" s="282"/>
      <c r="AD192" s="282"/>
      <c r="AE192" s="282"/>
      <c r="AF192" s="282"/>
      <c r="AG192" s="282"/>
      <c r="AH192" s="282"/>
      <c r="AI192" s="282"/>
      <c r="AJ192" s="282"/>
      <c r="AK192" s="282"/>
      <c r="AL192" s="282"/>
      <c r="AM192" s="282"/>
      <c r="AN192" s="282"/>
      <c r="AO192" s="282"/>
      <c r="AP192" s="282"/>
      <c r="AQ192" s="282"/>
      <c r="AR192" s="282"/>
      <c r="AS192" s="282"/>
      <c r="AT192" s="282"/>
      <c r="AU192" s="282"/>
      <c r="AV192" s="282"/>
      <c r="AW192" s="282"/>
    </row>
    <row r="193" spans="1:49">
      <c r="A193" s="282"/>
      <c r="B193" s="282"/>
      <c r="C193" s="282"/>
      <c r="D193" s="282"/>
      <c r="E193" s="282"/>
      <c r="F193" s="282"/>
      <c r="G193" s="282"/>
      <c r="H193" s="282"/>
      <c r="I193" s="282"/>
      <c r="J193" s="282"/>
      <c r="K193" s="282"/>
      <c r="L193" s="282"/>
      <c r="M193" s="282"/>
      <c r="N193" s="282"/>
      <c r="O193" s="282"/>
      <c r="P193" s="282"/>
      <c r="Q193" s="282"/>
      <c r="R193" s="282"/>
      <c r="S193" s="282"/>
      <c r="T193" s="282"/>
      <c r="U193" s="282"/>
      <c r="V193" s="282"/>
      <c r="W193" s="282"/>
      <c r="X193" s="282"/>
      <c r="Y193" s="282"/>
      <c r="Z193" s="282"/>
      <c r="AA193" s="282"/>
      <c r="AB193" s="282"/>
      <c r="AC193" s="282"/>
      <c r="AD193" s="282"/>
      <c r="AE193" s="282"/>
      <c r="AF193" s="282"/>
      <c r="AG193" s="282"/>
      <c r="AH193" s="282"/>
      <c r="AI193" s="282"/>
      <c r="AJ193" s="282"/>
      <c r="AK193" s="282"/>
      <c r="AL193" s="282"/>
      <c r="AM193" s="282"/>
      <c r="AN193" s="282"/>
      <c r="AO193" s="282"/>
      <c r="AP193" s="282"/>
      <c r="AQ193" s="282"/>
      <c r="AR193" s="282"/>
      <c r="AS193" s="282"/>
      <c r="AT193" s="282"/>
      <c r="AU193" s="282"/>
      <c r="AV193" s="282"/>
      <c r="AW193" s="282"/>
    </row>
    <row r="194" spans="1:49">
      <c r="A194" s="282"/>
      <c r="B194" s="282"/>
      <c r="C194" s="282"/>
      <c r="D194" s="282"/>
      <c r="E194" s="282"/>
      <c r="F194" s="282"/>
      <c r="G194" s="282"/>
      <c r="H194" s="282"/>
      <c r="I194" s="282"/>
      <c r="J194" s="282"/>
      <c r="K194" s="282"/>
      <c r="L194" s="282"/>
      <c r="M194" s="282"/>
      <c r="N194" s="282"/>
      <c r="O194" s="282"/>
      <c r="P194" s="282"/>
      <c r="Q194" s="282"/>
      <c r="R194" s="282"/>
      <c r="S194" s="282"/>
      <c r="T194" s="282"/>
      <c r="U194" s="282"/>
      <c r="V194" s="282"/>
      <c r="W194" s="282"/>
      <c r="X194" s="282"/>
      <c r="Y194" s="282"/>
      <c r="Z194" s="282"/>
      <c r="AA194" s="282"/>
      <c r="AB194" s="282"/>
      <c r="AC194" s="282"/>
      <c r="AD194" s="282"/>
      <c r="AE194" s="282"/>
      <c r="AF194" s="282"/>
      <c r="AG194" s="282"/>
      <c r="AH194" s="282"/>
      <c r="AI194" s="282"/>
      <c r="AJ194" s="282"/>
      <c r="AK194" s="282"/>
      <c r="AL194" s="282"/>
      <c r="AM194" s="282"/>
      <c r="AN194" s="282"/>
      <c r="AO194" s="282"/>
      <c r="AP194" s="282"/>
      <c r="AQ194" s="282"/>
      <c r="AR194" s="282"/>
      <c r="AS194" s="282"/>
      <c r="AT194" s="282"/>
      <c r="AU194" s="282"/>
      <c r="AV194" s="282"/>
      <c r="AW194" s="282"/>
    </row>
    <row r="195" spans="1:49">
      <c r="A195" s="282"/>
      <c r="B195" s="282"/>
      <c r="C195" s="282"/>
      <c r="D195" s="282"/>
      <c r="E195" s="282"/>
      <c r="F195" s="282"/>
      <c r="G195" s="282"/>
      <c r="H195" s="282"/>
      <c r="I195" s="282"/>
      <c r="J195" s="282"/>
      <c r="K195" s="282"/>
      <c r="L195" s="282"/>
      <c r="M195" s="282"/>
      <c r="N195" s="282"/>
      <c r="O195" s="282"/>
      <c r="P195" s="282"/>
      <c r="Q195" s="282"/>
      <c r="R195" s="282"/>
      <c r="S195" s="282"/>
      <c r="T195" s="282"/>
      <c r="U195" s="282"/>
      <c r="V195" s="282"/>
      <c r="W195" s="282"/>
      <c r="X195" s="282"/>
      <c r="Y195" s="282"/>
      <c r="Z195" s="282"/>
      <c r="AA195" s="282"/>
      <c r="AB195" s="282"/>
      <c r="AC195" s="282"/>
      <c r="AD195" s="282"/>
      <c r="AE195" s="282"/>
      <c r="AF195" s="282"/>
      <c r="AG195" s="282"/>
      <c r="AH195" s="282"/>
      <c r="AI195" s="282"/>
      <c r="AJ195" s="282"/>
      <c r="AK195" s="282"/>
      <c r="AL195" s="282"/>
      <c r="AM195" s="282"/>
      <c r="AN195" s="282"/>
      <c r="AO195" s="282"/>
      <c r="AP195" s="282"/>
      <c r="AQ195" s="282"/>
      <c r="AR195" s="282"/>
      <c r="AS195" s="282"/>
      <c r="AT195" s="282"/>
      <c r="AU195" s="282"/>
      <c r="AV195" s="282"/>
      <c r="AW195" s="282"/>
    </row>
    <row r="196" spans="1:49">
      <c r="A196" s="282"/>
      <c r="B196" s="282"/>
      <c r="C196" s="282"/>
      <c r="D196" s="282"/>
      <c r="E196" s="282"/>
      <c r="F196" s="282"/>
      <c r="G196" s="282"/>
      <c r="H196" s="282"/>
      <c r="I196" s="282"/>
      <c r="J196" s="282"/>
      <c r="K196" s="282"/>
      <c r="L196" s="282"/>
      <c r="M196" s="282"/>
      <c r="N196" s="282"/>
      <c r="O196" s="282"/>
      <c r="P196" s="282"/>
      <c r="Q196" s="282"/>
      <c r="R196" s="282"/>
      <c r="S196" s="282"/>
      <c r="T196" s="282"/>
      <c r="U196" s="282"/>
      <c r="V196" s="282"/>
      <c r="W196" s="282"/>
      <c r="X196" s="282"/>
      <c r="Y196" s="282"/>
      <c r="Z196" s="282"/>
      <c r="AA196" s="282"/>
      <c r="AB196" s="282"/>
      <c r="AC196" s="282"/>
      <c r="AD196" s="282"/>
      <c r="AE196" s="282"/>
      <c r="AF196" s="282"/>
      <c r="AG196" s="282"/>
      <c r="AH196" s="282"/>
      <c r="AI196" s="282"/>
      <c r="AJ196" s="282"/>
      <c r="AK196" s="282"/>
      <c r="AL196" s="282"/>
      <c r="AM196" s="282"/>
      <c r="AN196" s="282"/>
      <c r="AO196" s="282"/>
      <c r="AP196" s="282"/>
      <c r="AQ196" s="282"/>
      <c r="AR196" s="282"/>
      <c r="AS196" s="282"/>
      <c r="AT196" s="282"/>
      <c r="AU196" s="282"/>
      <c r="AV196" s="282"/>
      <c r="AW196" s="282"/>
    </row>
    <row r="197" spans="1:49">
      <c r="A197" s="282"/>
      <c r="B197" s="282"/>
      <c r="C197" s="282"/>
      <c r="D197" s="282"/>
      <c r="E197" s="282"/>
      <c r="F197" s="282"/>
      <c r="G197" s="282"/>
      <c r="H197" s="282"/>
      <c r="I197" s="282"/>
      <c r="J197" s="282"/>
      <c r="K197" s="282"/>
      <c r="L197" s="282"/>
      <c r="M197" s="282"/>
      <c r="N197" s="282"/>
      <c r="O197" s="282"/>
      <c r="P197" s="282"/>
      <c r="Q197" s="282"/>
      <c r="R197" s="282"/>
      <c r="S197" s="282"/>
      <c r="T197" s="282"/>
      <c r="U197" s="282"/>
      <c r="V197" s="282"/>
      <c r="W197" s="282"/>
      <c r="X197" s="282"/>
      <c r="Y197" s="282"/>
      <c r="Z197" s="282"/>
      <c r="AA197" s="282"/>
      <c r="AB197" s="282"/>
      <c r="AC197" s="282"/>
      <c r="AD197" s="282"/>
      <c r="AE197" s="282"/>
      <c r="AF197" s="282"/>
      <c r="AG197" s="282"/>
      <c r="AH197" s="282"/>
      <c r="AI197" s="282"/>
      <c r="AJ197" s="282"/>
      <c r="AK197" s="282"/>
      <c r="AL197" s="282"/>
      <c r="AM197" s="282"/>
      <c r="AN197" s="282"/>
      <c r="AO197" s="282"/>
      <c r="AP197" s="282"/>
      <c r="AQ197" s="282"/>
      <c r="AR197" s="282"/>
      <c r="AS197" s="282"/>
      <c r="AT197" s="282"/>
      <c r="AU197" s="282"/>
      <c r="AV197" s="282"/>
      <c r="AW197" s="282"/>
    </row>
    <row r="198" spans="1:49">
      <c r="A198" s="282"/>
      <c r="B198" s="282"/>
      <c r="C198" s="282"/>
      <c r="D198" s="282"/>
      <c r="E198" s="282"/>
      <c r="F198" s="282"/>
      <c r="G198" s="282"/>
      <c r="H198" s="282"/>
      <c r="I198" s="282"/>
      <c r="J198" s="282"/>
      <c r="K198" s="282"/>
      <c r="L198" s="282"/>
      <c r="M198" s="282"/>
      <c r="N198" s="282"/>
      <c r="O198" s="282"/>
      <c r="P198" s="282"/>
      <c r="Q198" s="282"/>
      <c r="R198" s="282"/>
      <c r="S198" s="282"/>
      <c r="T198" s="282"/>
      <c r="U198" s="282"/>
      <c r="V198" s="282"/>
      <c r="W198" s="282"/>
      <c r="X198" s="282"/>
      <c r="Y198" s="282"/>
      <c r="Z198" s="282"/>
      <c r="AA198" s="282"/>
      <c r="AB198" s="282"/>
      <c r="AC198" s="282"/>
      <c r="AD198" s="282"/>
      <c r="AE198" s="282"/>
      <c r="AF198" s="282"/>
      <c r="AG198" s="282"/>
      <c r="AH198" s="282"/>
      <c r="AI198" s="282"/>
      <c r="AJ198" s="282"/>
      <c r="AK198" s="282"/>
      <c r="AL198" s="282"/>
      <c r="AM198" s="282"/>
      <c r="AN198" s="282"/>
      <c r="AO198" s="282"/>
      <c r="AP198" s="282"/>
      <c r="AQ198" s="282"/>
      <c r="AR198" s="282"/>
      <c r="AS198" s="282"/>
      <c r="AT198" s="282"/>
      <c r="AU198" s="282"/>
      <c r="AV198" s="282"/>
      <c r="AW198" s="282"/>
    </row>
    <row r="199" spans="1:49">
      <c r="A199" s="282"/>
      <c r="B199" s="282"/>
      <c r="C199" s="282"/>
      <c r="D199" s="282"/>
      <c r="E199" s="282"/>
      <c r="F199" s="282"/>
      <c r="G199" s="282"/>
      <c r="H199" s="282"/>
      <c r="I199" s="282"/>
      <c r="J199" s="282"/>
      <c r="K199" s="282"/>
      <c r="L199" s="282"/>
      <c r="M199" s="282"/>
      <c r="N199" s="282"/>
      <c r="O199" s="282"/>
      <c r="P199" s="282"/>
      <c r="Q199" s="282"/>
      <c r="R199" s="282"/>
      <c r="S199" s="282"/>
      <c r="T199" s="282"/>
      <c r="U199" s="282"/>
      <c r="V199" s="282"/>
      <c r="W199" s="282"/>
      <c r="X199" s="282"/>
      <c r="Y199" s="282"/>
      <c r="Z199" s="282"/>
      <c r="AA199" s="282"/>
      <c r="AB199" s="282"/>
      <c r="AC199" s="282"/>
      <c r="AD199" s="282"/>
      <c r="AE199" s="282"/>
      <c r="AF199" s="282"/>
      <c r="AG199" s="282"/>
      <c r="AH199" s="282"/>
      <c r="AI199" s="282"/>
      <c r="AJ199" s="282"/>
      <c r="AK199" s="282"/>
      <c r="AL199" s="282"/>
      <c r="AM199" s="282"/>
      <c r="AN199" s="282"/>
      <c r="AO199" s="282"/>
      <c r="AP199" s="282"/>
      <c r="AQ199" s="282"/>
      <c r="AR199" s="282"/>
      <c r="AS199" s="282"/>
      <c r="AT199" s="282"/>
      <c r="AU199" s="282"/>
      <c r="AV199" s="282"/>
      <c r="AW199" s="282"/>
    </row>
    <row r="200" spans="1:49">
      <c r="A200" s="282"/>
      <c r="B200" s="282"/>
      <c r="C200" s="282"/>
      <c r="D200" s="282"/>
      <c r="E200" s="282"/>
      <c r="F200" s="282"/>
      <c r="G200" s="282"/>
      <c r="H200" s="282"/>
      <c r="I200" s="282"/>
      <c r="J200" s="282"/>
      <c r="K200" s="282"/>
      <c r="L200" s="282"/>
      <c r="M200" s="282"/>
      <c r="N200" s="282"/>
      <c r="O200" s="282"/>
      <c r="P200" s="282"/>
      <c r="Q200" s="282"/>
      <c r="R200" s="282"/>
      <c r="S200" s="282"/>
      <c r="T200" s="282"/>
      <c r="U200" s="282"/>
      <c r="V200" s="282"/>
      <c r="W200" s="282"/>
      <c r="X200" s="282"/>
      <c r="Y200" s="282"/>
      <c r="Z200" s="282"/>
      <c r="AA200" s="282"/>
      <c r="AB200" s="282"/>
      <c r="AC200" s="282"/>
      <c r="AD200" s="282"/>
      <c r="AE200" s="282"/>
      <c r="AF200" s="282"/>
      <c r="AG200" s="282"/>
      <c r="AH200" s="282"/>
      <c r="AI200" s="282"/>
      <c r="AJ200" s="282"/>
      <c r="AK200" s="282"/>
      <c r="AL200" s="282"/>
      <c r="AM200" s="282"/>
      <c r="AN200" s="282"/>
      <c r="AO200" s="282"/>
      <c r="AP200" s="282"/>
      <c r="AQ200" s="282"/>
      <c r="AR200" s="282"/>
      <c r="AS200" s="282"/>
      <c r="AT200" s="282"/>
      <c r="AU200" s="282"/>
      <c r="AV200" s="282"/>
      <c r="AW200" s="282"/>
    </row>
    <row r="201" spans="1:49">
      <c r="A201" s="282"/>
      <c r="B201" s="282"/>
      <c r="C201" s="282"/>
      <c r="D201" s="282"/>
      <c r="E201" s="282"/>
      <c r="F201" s="282"/>
      <c r="G201" s="282"/>
      <c r="H201" s="282"/>
      <c r="I201" s="282"/>
      <c r="J201" s="282"/>
      <c r="K201" s="282"/>
      <c r="L201" s="282"/>
      <c r="M201" s="282"/>
      <c r="N201" s="282"/>
      <c r="O201" s="282"/>
      <c r="P201" s="282"/>
      <c r="Q201" s="282"/>
      <c r="R201" s="282"/>
      <c r="S201" s="282"/>
      <c r="T201" s="282"/>
      <c r="U201" s="282"/>
      <c r="V201" s="282"/>
      <c r="W201" s="282"/>
      <c r="X201" s="282"/>
      <c r="Y201" s="282"/>
      <c r="Z201" s="282"/>
      <c r="AA201" s="282"/>
      <c r="AB201" s="282"/>
      <c r="AC201" s="282"/>
      <c r="AD201" s="282"/>
      <c r="AE201" s="282"/>
      <c r="AF201" s="282"/>
      <c r="AG201" s="282"/>
      <c r="AH201" s="282"/>
      <c r="AI201" s="282"/>
      <c r="AJ201" s="282"/>
      <c r="AK201" s="282"/>
      <c r="AL201" s="282"/>
      <c r="AM201" s="282"/>
      <c r="AN201" s="282"/>
      <c r="AO201" s="282"/>
      <c r="AP201" s="282"/>
      <c r="AQ201" s="282"/>
      <c r="AR201" s="282"/>
      <c r="AS201" s="282"/>
      <c r="AT201" s="282"/>
      <c r="AU201" s="282"/>
      <c r="AV201" s="282"/>
      <c r="AW201" s="282"/>
    </row>
    <row r="202" spans="1:49">
      <c r="A202" s="282"/>
      <c r="B202" s="282"/>
      <c r="C202" s="282"/>
      <c r="D202" s="282"/>
      <c r="E202" s="282"/>
      <c r="F202" s="282"/>
      <c r="G202" s="282"/>
      <c r="H202" s="282"/>
      <c r="I202" s="282"/>
      <c r="J202" s="282"/>
      <c r="K202" s="282"/>
      <c r="L202" s="282"/>
      <c r="M202" s="282"/>
      <c r="N202" s="282"/>
      <c r="O202" s="282"/>
      <c r="P202" s="282"/>
      <c r="Q202" s="282"/>
      <c r="R202" s="282"/>
      <c r="S202" s="282"/>
      <c r="T202" s="282"/>
      <c r="U202" s="282"/>
      <c r="V202" s="282"/>
      <c r="W202" s="282"/>
      <c r="X202" s="282"/>
      <c r="Y202" s="282"/>
      <c r="Z202" s="282"/>
      <c r="AA202" s="282"/>
      <c r="AB202" s="282"/>
      <c r="AC202" s="282"/>
      <c r="AD202" s="282"/>
      <c r="AE202" s="282"/>
      <c r="AF202" s="282"/>
      <c r="AG202" s="282"/>
      <c r="AH202" s="282"/>
      <c r="AI202" s="282"/>
      <c r="AJ202" s="282"/>
      <c r="AK202" s="282"/>
      <c r="AL202" s="282"/>
      <c r="AM202" s="282"/>
      <c r="AN202" s="282"/>
      <c r="AO202" s="282"/>
      <c r="AP202" s="282"/>
      <c r="AQ202" s="282"/>
      <c r="AR202" s="282"/>
      <c r="AS202" s="282"/>
      <c r="AT202" s="282"/>
      <c r="AU202" s="282"/>
      <c r="AV202" s="282"/>
      <c r="AW202" s="282"/>
    </row>
    <row r="203" spans="1:49">
      <c r="A203" s="282"/>
      <c r="B203" s="282"/>
      <c r="C203" s="282"/>
      <c r="D203" s="282"/>
      <c r="E203" s="282"/>
      <c r="F203" s="282"/>
      <c r="G203" s="282"/>
      <c r="H203" s="282"/>
      <c r="I203" s="282"/>
      <c r="J203" s="282"/>
      <c r="K203" s="282"/>
      <c r="L203" s="282"/>
      <c r="M203" s="282"/>
      <c r="N203" s="282"/>
      <c r="O203" s="282"/>
      <c r="P203" s="282"/>
      <c r="Q203" s="282"/>
      <c r="R203" s="282"/>
      <c r="S203" s="282"/>
      <c r="T203" s="282"/>
      <c r="U203" s="282"/>
      <c r="V203" s="282"/>
      <c r="W203" s="282"/>
      <c r="X203" s="282"/>
      <c r="Y203" s="282"/>
      <c r="Z203" s="282"/>
      <c r="AA203" s="282"/>
      <c r="AB203" s="282"/>
      <c r="AC203" s="282"/>
      <c r="AD203" s="282"/>
      <c r="AE203" s="282"/>
      <c r="AF203" s="282"/>
      <c r="AG203" s="282"/>
      <c r="AH203" s="282"/>
      <c r="AI203" s="282"/>
      <c r="AJ203" s="282"/>
      <c r="AK203" s="282"/>
      <c r="AL203" s="282"/>
      <c r="AM203" s="282"/>
      <c r="AN203" s="282"/>
      <c r="AO203" s="282"/>
      <c r="AP203" s="282"/>
      <c r="AQ203" s="282"/>
      <c r="AR203" s="282"/>
      <c r="AS203" s="282"/>
      <c r="AT203" s="282"/>
      <c r="AU203" s="282"/>
      <c r="AV203" s="282"/>
      <c r="AW203" s="282"/>
    </row>
    <row r="204" spans="1:49">
      <c r="A204" s="282"/>
      <c r="B204" s="282"/>
      <c r="C204" s="282"/>
      <c r="D204" s="282"/>
      <c r="E204" s="282"/>
      <c r="F204" s="282"/>
      <c r="G204" s="282"/>
      <c r="H204" s="282"/>
      <c r="I204" s="282"/>
      <c r="J204" s="282"/>
      <c r="K204" s="282"/>
      <c r="L204" s="282"/>
      <c r="M204" s="282"/>
      <c r="N204" s="282"/>
      <c r="O204" s="282"/>
      <c r="P204" s="282"/>
      <c r="Q204" s="282"/>
      <c r="R204" s="282"/>
      <c r="S204" s="282"/>
      <c r="T204" s="282"/>
      <c r="U204" s="282"/>
      <c r="V204" s="282"/>
      <c r="W204" s="282"/>
      <c r="X204" s="282"/>
      <c r="Y204" s="282"/>
      <c r="Z204" s="282"/>
      <c r="AA204" s="282"/>
      <c r="AB204" s="282"/>
      <c r="AC204" s="282"/>
      <c r="AD204" s="282"/>
      <c r="AE204" s="282"/>
      <c r="AF204" s="282"/>
      <c r="AG204" s="282"/>
      <c r="AH204" s="282"/>
      <c r="AI204" s="282"/>
      <c r="AJ204" s="282"/>
      <c r="AK204" s="282"/>
      <c r="AL204" s="282"/>
      <c r="AM204" s="282"/>
      <c r="AN204" s="282"/>
      <c r="AO204" s="282"/>
      <c r="AP204" s="282"/>
      <c r="AQ204" s="282"/>
      <c r="AR204" s="282"/>
      <c r="AS204" s="282"/>
      <c r="AT204" s="282"/>
      <c r="AU204" s="282"/>
      <c r="AV204" s="282"/>
      <c r="AW204" s="282"/>
    </row>
    <row r="205" spans="1:49">
      <c r="A205" s="282"/>
      <c r="B205" s="282"/>
      <c r="C205" s="282"/>
      <c r="D205" s="282"/>
      <c r="E205" s="282"/>
      <c r="F205" s="282"/>
      <c r="G205" s="282"/>
      <c r="H205" s="282"/>
      <c r="I205" s="282"/>
      <c r="J205" s="282"/>
      <c r="K205" s="282"/>
      <c r="L205" s="282"/>
      <c r="M205" s="282"/>
      <c r="N205" s="282"/>
      <c r="O205" s="282"/>
      <c r="P205" s="282"/>
      <c r="Q205" s="282"/>
      <c r="R205" s="282"/>
      <c r="S205" s="282"/>
      <c r="T205" s="282"/>
      <c r="U205" s="282"/>
      <c r="V205" s="282"/>
      <c r="W205" s="282"/>
      <c r="X205" s="282"/>
      <c r="Y205" s="282"/>
      <c r="Z205" s="282"/>
      <c r="AA205" s="282"/>
      <c r="AB205" s="282"/>
      <c r="AC205" s="282"/>
      <c r="AD205" s="282"/>
      <c r="AE205" s="282"/>
      <c r="AF205" s="282"/>
      <c r="AG205" s="282"/>
      <c r="AH205" s="282"/>
      <c r="AI205" s="282"/>
      <c r="AJ205" s="282"/>
      <c r="AK205" s="282"/>
      <c r="AL205" s="282"/>
      <c r="AM205" s="282"/>
      <c r="AN205" s="282"/>
      <c r="AO205" s="282"/>
      <c r="AP205" s="282"/>
      <c r="AQ205" s="282"/>
      <c r="AR205" s="282"/>
      <c r="AS205" s="282"/>
      <c r="AT205" s="282"/>
      <c r="AU205" s="282"/>
      <c r="AV205" s="282"/>
      <c r="AW205" s="282"/>
    </row>
    <row r="206" spans="1:49">
      <c r="A206" s="282"/>
      <c r="B206" s="282"/>
      <c r="C206" s="282"/>
      <c r="D206" s="282"/>
      <c r="E206" s="282"/>
      <c r="F206" s="282"/>
      <c r="G206" s="282"/>
      <c r="H206" s="282"/>
      <c r="I206" s="282"/>
      <c r="J206" s="282"/>
      <c r="K206" s="282"/>
      <c r="L206" s="282"/>
      <c r="M206" s="282"/>
      <c r="N206" s="282"/>
      <c r="O206" s="282"/>
      <c r="P206" s="282"/>
      <c r="Q206" s="282"/>
      <c r="R206" s="282"/>
      <c r="S206" s="282"/>
      <c r="T206" s="282"/>
      <c r="U206" s="282"/>
      <c r="V206" s="282"/>
      <c r="W206" s="282"/>
      <c r="X206" s="282"/>
      <c r="Y206" s="282"/>
      <c r="Z206" s="282"/>
      <c r="AA206" s="282"/>
      <c r="AB206" s="282"/>
      <c r="AC206" s="282"/>
      <c r="AD206" s="282"/>
      <c r="AE206" s="282"/>
      <c r="AF206" s="282"/>
      <c r="AG206" s="282"/>
      <c r="AH206" s="282"/>
      <c r="AI206" s="282"/>
      <c r="AJ206" s="282"/>
      <c r="AK206" s="282"/>
      <c r="AL206" s="282"/>
      <c r="AM206" s="282"/>
      <c r="AN206" s="282"/>
      <c r="AO206" s="282"/>
      <c r="AP206" s="282"/>
      <c r="AQ206" s="282"/>
      <c r="AR206" s="282"/>
      <c r="AS206" s="282"/>
      <c r="AT206" s="282"/>
      <c r="AU206" s="282"/>
      <c r="AV206" s="282"/>
      <c r="AW206" s="282"/>
    </row>
    <row r="207" spans="1:49">
      <c r="A207" s="282"/>
      <c r="B207" s="282"/>
      <c r="C207" s="282"/>
      <c r="D207" s="282"/>
      <c r="E207" s="282"/>
      <c r="F207" s="282"/>
      <c r="G207" s="282"/>
      <c r="H207" s="282"/>
      <c r="I207" s="282"/>
      <c r="J207" s="282"/>
      <c r="K207" s="282"/>
      <c r="L207" s="282"/>
      <c r="M207" s="282"/>
      <c r="N207" s="282"/>
      <c r="O207" s="282"/>
      <c r="P207" s="282"/>
      <c r="Q207" s="282"/>
      <c r="R207" s="282"/>
      <c r="S207" s="282"/>
      <c r="T207" s="282"/>
      <c r="U207" s="282"/>
      <c r="V207" s="282"/>
      <c r="W207" s="282"/>
      <c r="X207" s="282"/>
      <c r="Y207" s="282"/>
      <c r="Z207" s="282"/>
      <c r="AA207" s="282"/>
      <c r="AB207" s="282"/>
      <c r="AC207" s="282"/>
      <c r="AD207" s="282"/>
      <c r="AE207" s="282"/>
      <c r="AF207" s="282"/>
      <c r="AG207" s="282"/>
      <c r="AH207" s="282"/>
      <c r="AI207" s="282"/>
      <c r="AJ207" s="282"/>
      <c r="AK207" s="282"/>
      <c r="AL207" s="282"/>
      <c r="AM207" s="282"/>
      <c r="AN207" s="282"/>
      <c r="AO207" s="282"/>
      <c r="AP207" s="282"/>
      <c r="AQ207" s="282"/>
      <c r="AR207" s="282"/>
      <c r="AS207" s="282"/>
      <c r="AT207" s="282"/>
      <c r="AU207" s="282"/>
      <c r="AV207" s="282"/>
      <c r="AW207" s="282"/>
    </row>
    <row r="208" spans="1:49">
      <c r="A208" s="282"/>
      <c r="B208" s="282"/>
      <c r="C208" s="282"/>
      <c r="D208" s="282"/>
      <c r="E208" s="282"/>
      <c r="F208" s="282"/>
      <c r="G208" s="282"/>
      <c r="H208" s="282"/>
      <c r="I208" s="282"/>
      <c r="J208" s="282"/>
      <c r="K208" s="282"/>
      <c r="L208" s="282"/>
      <c r="M208" s="282"/>
      <c r="N208" s="282"/>
      <c r="O208" s="282"/>
      <c r="P208" s="282"/>
      <c r="Q208" s="282"/>
      <c r="R208" s="282"/>
      <c r="S208" s="282"/>
      <c r="T208" s="282"/>
      <c r="U208" s="282"/>
      <c r="V208" s="282"/>
      <c r="W208" s="282"/>
      <c r="X208" s="282"/>
      <c r="Y208" s="282"/>
      <c r="Z208" s="282"/>
      <c r="AA208" s="282"/>
      <c r="AB208" s="282"/>
      <c r="AC208" s="282"/>
      <c r="AD208" s="282"/>
      <c r="AE208" s="282"/>
      <c r="AF208" s="282"/>
      <c r="AG208" s="282"/>
      <c r="AH208" s="282"/>
      <c r="AI208" s="282"/>
      <c r="AJ208" s="282"/>
      <c r="AK208" s="282"/>
      <c r="AL208" s="282"/>
      <c r="AM208" s="282"/>
      <c r="AN208" s="282"/>
      <c r="AO208" s="282"/>
      <c r="AP208" s="282"/>
      <c r="AQ208" s="282"/>
      <c r="AR208" s="282"/>
      <c r="AS208" s="282"/>
      <c r="AT208" s="282"/>
      <c r="AU208" s="282"/>
      <c r="AV208" s="282"/>
      <c r="AW208" s="282"/>
    </row>
    <row r="209" spans="1:49">
      <c r="A209" s="282"/>
      <c r="B209" s="282"/>
      <c r="C209" s="282"/>
      <c r="D209" s="282"/>
      <c r="E209" s="282"/>
      <c r="F209" s="282"/>
      <c r="G209" s="282"/>
      <c r="H209" s="282"/>
      <c r="I209" s="282"/>
      <c r="J209" s="282"/>
      <c r="K209" s="282"/>
      <c r="L209" s="282"/>
      <c r="M209" s="282"/>
      <c r="N209" s="282"/>
      <c r="O209" s="282"/>
      <c r="P209" s="282"/>
      <c r="Q209" s="282"/>
      <c r="R209" s="282"/>
      <c r="S209" s="282"/>
      <c r="T209" s="282"/>
      <c r="U209" s="282"/>
      <c r="V209" s="282"/>
      <c r="W209" s="282"/>
      <c r="X209" s="282"/>
      <c r="Y209" s="282"/>
      <c r="Z209" s="282"/>
      <c r="AA209" s="282"/>
      <c r="AB209" s="282"/>
      <c r="AC209" s="282"/>
      <c r="AD209" s="282"/>
      <c r="AE209" s="282"/>
      <c r="AF209" s="282"/>
      <c r="AG209" s="282"/>
      <c r="AH209" s="282"/>
      <c r="AI209" s="282"/>
      <c r="AJ209" s="282"/>
      <c r="AK209" s="282"/>
      <c r="AL209" s="282"/>
      <c r="AM209" s="282"/>
      <c r="AN209" s="282"/>
      <c r="AO209" s="282"/>
      <c r="AP209" s="282"/>
      <c r="AQ209" s="282"/>
      <c r="AR209" s="282"/>
      <c r="AS209" s="282"/>
      <c r="AT209" s="282"/>
      <c r="AU209" s="282"/>
      <c r="AV209" s="282"/>
      <c r="AW209" s="282"/>
    </row>
    <row r="210" spans="1:49">
      <c r="A210" s="282"/>
      <c r="B210" s="282"/>
      <c r="C210" s="282"/>
      <c r="D210" s="282"/>
      <c r="E210" s="282"/>
      <c r="F210" s="282"/>
      <c r="G210" s="282"/>
      <c r="H210" s="282"/>
      <c r="I210" s="282"/>
      <c r="J210" s="282"/>
      <c r="K210" s="282"/>
      <c r="L210" s="282"/>
      <c r="M210" s="282"/>
      <c r="N210" s="282"/>
      <c r="O210" s="282"/>
      <c r="P210" s="282"/>
      <c r="Q210" s="282"/>
      <c r="R210" s="282"/>
      <c r="S210" s="282"/>
      <c r="T210" s="282"/>
      <c r="U210" s="282"/>
      <c r="V210" s="282"/>
      <c r="W210" s="282"/>
      <c r="X210" s="282"/>
      <c r="Y210" s="282"/>
      <c r="Z210" s="282"/>
      <c r="AA210" s="282"/>
      <c r="AB210" s="282"/>
      <c r="AC210" s="282"/>
      <c r="AD210" s="282"/>
      <c r="AE210" s="282"/>
      <c r="AF210" s="282"/>
      <c r="AG210" s="282"/>
      <c r="AH210" s="282"/>
      <c r="AI210" s="282"/>
      <c r="AJ210" s="282"/>
      <c r="AK210" s="282"/>
      <c r="AL210" s="282"/>
      <c r="AM210" s="282"/>
      <c r="AN210" s="282"/>
      <c r="AO210" s="282"/>
      <c r="AP210" s="282"/>
      <c r="AQ210" s="282"/>
      <c r="AR210" s="282"/>
      <c r="AS210" s="282"/>
      <c r="AT210" s="282"/>
      <c r="AU210" s="282"/>
      <c r="AV210" s="282"/>
      <c r="AW210" s="282"/>
    </row>
    <row r="211" spans="1:49">
      <c r="A211" s="282"/>
      <c r="B211" s="282"/>
      <c r="C211" s="282"/>
      <c r="D211" s="282"/>
      <c r="E211" s="282"/>
      <c r="F211" s="282"/>
      <c r="G211" s="282"/>
      <c r="H211" s="282"/>
      <c r="I211" s="282"/>
      <c r="J211" s="282"/>
      <c r="K211" s="282"/>
      <c r="L211" s="282"/>
      <c r="M211" s="282"/>
      <c r="N211" s="282"/>
      <c r="O211" s="282"/>
      <c r="P211" s="282"/>
      <c r="Q211" s="282"/>
      <c r="R211" s="282"/>
      <c r="S211" s="282"/>
      <c r="T211" s="282"/>
      <c r="U211" s="282"/>
      <c r="V211" s="282"/>
      <c r="W211" s="282"/>
      <c r="X211" s="282"/>
      <c r="Y211" s="282"/>
      <c r="Z211" s="282"/>
      <c r="AA211" s="282"/>
      <c r="AB211" s="282"/>
      <c r="AC211" s="282"/>
      <c r="AD211" s="282"/>
      <c r="AE211" s="282"/>
      <c r="AF211" s="282"/>
      <c r="AG211" s="282"/>
      <c r="AH211" s="282"/>
      <c r="AI211" s="282"/>
      <c r="AJ211" s="282"/>
      <c r="AK211" s="282"/>
      <c r="AL211" s="282"/>
      <c r="AM211" s="282"/>
      <c r="AN211" s="282"/>
      <c r="AO211" s="282"/>
      <c r="AP211" s="282"/>
      <c r="AQ211" s="282"/>
      <c r="AR211" s="282"/>
      <c r="AS211" s="282"/>
      <c r="AT211" s="282"/>
      <c r="AU211" s="282"/>
      <c r="AV211" s="282"/>
      <c r="AW211" s="282"/>
    </row>
    <row r="212" spans="1:49">
      <c r="A212" s="282"/>
      <c r="B212" s="282"/>
      <c r="C212" s="282"/>
      <c r="D212" s="282"/>
      <c r="E212" s="282"/>
      <c r="F212" s="282"/>
      <c r="G212" s="282"/>
      <c r="H212" s="282"/>
      <c r="I212" s="282"/>
      <c r="J212" s="282"/>
      <c r="K212" s="282"/>
      <c r="L212" s="282"/>
      <c r="M212" s="282"/>
      <c r="N212" s="282"/>
      <c r="O212" s="282"/>
      <c r="P212" s="282"/>
      <c r="Q212" s="282"/>
      <c r="R212" s="282"/>
      <c r="S212" s="282"/>
      <c r="T212" s="282"/>
      <c r="U212" s="282"/>
      <c r="V212" s="282"/>
      <c r="W212" s="282"/>
      <c r="X212" s="282"/>
      <c r="Y212" s="282"/>
      <c r="Z212" s="282"/>
      <c r="AA212" s="282"/>
      <c r="AB212" s="282"/>
      <c r="AC212" s="282"/>
      <c r="AD212" s="282"/>
      <c r="AE212" s="282"/>
      <c r="AF212" s="282"/>
      <c r="AG212" s="282"/>
      <c r="AH212" s="282"/>
      <c r="AI212" s="282"/>
      <c r="AJ212" s="282"/>
      <c r="AK212" s="282"/>
      <c r="AL212" s="282"/>
      <c r="AM212" s="282"/>
      <c r="AN212" s="282"/>
      <c r="AO212" s="282"/>
      <c r="AP212" s="282"/>
      <c r="AQ212" s="282"/>
      <c r="AR212" s="282"/>
      <c r="AS212" s="282"/>
      <c r="AT212" s="282"/>
      <c r="AU212" s="282"/>
      <c r="AV212" s="282"/>
      <c r="AW212" s="282"/>
    </row>
    <row r="213" spans="1:49">
      <c r="A213" s="282"/>
      <c r="B213" s="282"/>
      <c r="C213" s="282"/>
      <c r="D213" s="282"/>
      <c r="E213" s="282"/>
      <c r="F213" s="282"/>
      <c r="G213" s="282"/>
      <c r="H213" s="282"/>
      <c r="I213" s="282"/>
      <c r="J213" s="282"/>
      <c r="K213" s="282"/>
      <c r="L213" s="282"/>
      <c r="M213" s="282"/>
      <c r="N213" s="282"/>
      <c r="O213" s="282"/>
      <c r="P213" s="282"/>
      <c r="Q213" s="282"/>
      <c r="R213" s="282"/>
      <c r="S213" s="282"/>
      <c r="T213" s="282"/>
      <c r="U213" s="282"/>
      <c r="V213" s="282"/>
      <c r="W213" s="282"/>
      <c r="X213" s="282"/>
      <c r="Y213" s="282"/>
      <c r="Z213" s="282"/>
      <c r="AA213" s="282"/>
      <c r="AB213" s="282"/>
      <c r="AC213" s="282"/>
      <c r="AD213" s="282"/>
      <c r="AE213" s="282"/>
      <c r="AF213" s="282"/>
      <c r="AG213" s="282"/>
      <c r="AH213" s="282"/>
      <c r="AI213" s="282"/>
      <c r="AJ213" s="282"/>
      <c r="AK213" s="282"/>
      <c r="AL213" s="282"/>
      <c r="AM213" s="282"/>
      <c r="AN213" s="282"/>
      <c r="AO213" s="282"/>
      <c r="AP213" s="282"/>
      <c r="AQ213" s="282"/>
      <c r="AR213" s="282"/>
      <c r="AS213" s="282"/>
      <c r="AT213" s="282"/>
      <c r="AU213" s="282"/>
      <c r="AV213" s="282"/>
      <c r="AW213" s="282"/>
    </row>
    <row r="214" spans="1:49">
      <c r="A214" s="282"/>
      <c r="B214" s="282"/>
      <c r="C214" s="282"/>
      <c r="D214" s="282"/>
      <c r="E214" s="282"/>
      <c r="F214" s="282"/>
      <c r="G214" s="282"/>
      <c r="H214" s="282"/>
      <c r="I214" s="282"/>
      <c r="J214" s="282"/>
      <c r="K214" s="282"/>
      <c r="L214" s="282"/>
      <c r="M214" s="282"/>
      <c r="N214" s="282"/>
      <c r="O214" s="282"/>
      <c r="P214" s="282"/>
      <c r="Q214" s="282"/>
      <c r="R214" s="282"/>
      <c r="S214" s="282"/>
      <c r="T214" s="282"/>
      <c r="U214" s="282"/>
      <c r="V214" s="282"/>
      <c r="W214" s="282"/>
      <c r="X214" s="282"/>
      <c r="Y214" s="282"/>
      <c r="Z214" s="282"/>
      <c r="AA214" s="282"/>
      <c r="AB214" s="282"/>
      <c r="AC214" s="282"/>
      <c r="AD214" s="282"/>
      <c r="AE214" s="282"/>
      <c r="AF214" s="282"/>
      <c r="AG214" s="282"/>
      <c r="AH214" s="282"/>
      <c r="AI214" s="282"/>
      <c r="AJ214" s="282"/>
      <c r="AK214" s="282"/>
      <c r="AL214" s="282"/>
      <c r="AM214" s="282"/>
      <c r="AN214" s="282"/>
      <c r="AO214" s="282"/>
      <c r="AP214" s="282"/>
      <c r="AQ214" s="282"/>
      <c r="AR214" s="282"/>
      <c r="AS214" s="282"/>
      <c r="AT214" s="282"/>
      <c r="AU214" s="282"/>
      <c r="AV214" s="282"/>
      <c r="AW214" s="282"/>
    </row>
    <row r="215" spans="1:49">
      <c r="A215" s="282"/>
      <c r="B215" s="282"/>
      <c r="C215" s="282"/>
      <c r="D215" s="282"/>
      <c r="E215" s="282"/>
      <c r="F215" s="282"/>
      <c r="G215" s="282"/>
      <c r="H215" s="282"/>
      <c r="I215" s="282"/>
      <c r="J215" s="282"/>
      <c r="K215" s="282"/>
      <c r="L215" s="282"/>
      <c r="M215" s="282"/>
      <c r="N215" s="282"/>
      <c r="O215" s="282"/>
      <c r="P215" s="282"/>
      <c r="Q215" s="282"/>
      <c r="R215" s="282"/>
      <c r="S215" s="282"/>
      <c r="T215" s="282"/>
      <c r="U215" s="282"/>
      <c r="V215" s="282"/>
      <c r="W215" s="282"/>
      <c r="X215" s="282"/>
      <c r="Y215" s="282"/>
      <c r="Z215" s="282"/>
      <c r="AA215" s="282"/>
      <c r="AB215" s="282"/>
      <c r="AC215" s="282"/>
      <c r="AD215" s="282"/>
      <c r="AE215" s="282"/>
      <c r="AF215" s="282"/>
      <c r="AG215" s="282"/>
      <c r="AH215" s="282"/>
      <c r="AI215" s="282"/>
      <c r="AJ215" s="282"/>
      <c r="AK215" s="282"/>
      <c r="AL215" s="282"/>
      <c r="AM215" s="282"/>
      <c r="AN215" s="282"/>
      <c r="AO215" s="282"/>
      <c r="AP215" s="282"/>
      <c r="AQ215" s="282"/>
      <c r="AR215" s="282"/>
      <c r="AS215" s="282"/>
      <c r="AT215" s="282"/>
      <c r="AU215" s="282"/>
      <c r="AV215" s="282"/>
      <c r="AW215" s="282"/>
    </row>
    <row r="216" spans="1:49">
      <c r="A216" s="282"/>
      <c r="B216" s="282"/>
      <c r="C216" s="282"/>
      <c r="D216" s="282"/>
      <c r="E216" s="282"/>
      <c r="F216" s="282"/>
      <c r="G216" s="282"/>
      <c r="H216" s="282"/>
      <c r="I216" s="282"/>
      <c r="J216" s="282"/>
      <c r="K216" s="282"/>
      <c r="L216" s="282"/>
      <c r="M216" s="282"/>
      <c r="N216" s="282"/>
      <c r="O216" s="282"/>
      <c r="P216" s="282"/>
      <c r="Q216" s="282"/>
      <c r="R216" s="282"/>
      <c r="S216" s="282"/>
      <c r="T216" s="282"/>
      <c r="U216" s="282"/>
      <c r="V216" s="282"/>
      <c r="W216" s="282"/>
      <c r="X216" s="282"/>
      <c r="Y216" s="282"/>
      <c r="Z216" s="282"/>
      <c r="AA216" s="282"/>
      <c r="AB216" s="282"/>
      <c r="AC216" s="282"/>
      <c r="AD216" s="282"/>
      <c r="AE216" s="282"/>
      <c r="AF216" s="282"/>
      <c r="AG216" s="282"/>
      <c r="AH216" s="282"/>
      <c r="AI216" s="282"/>
      <c r="AJ216" s="282"/>
      <c r="AK216" s="282"/>
      <c r="AL216" s="282"/>
      <c r="AM216" s="282"/>
      <c r="AN216" s="282"/>
      <c r="AO216" s="282"/>
      <c r="AP216" s="282"/>
      <c r="AQ216" s="282"/>
      <c r="AR216" s="282"/>
      <c r="AS216" s="282"/>
      <c r="AT216" s="282"/>
      <c r="AU216" s="282"/>
      <c r="AV216" s="282"/>
      <c r="AW216" s="282"/>
    </row>
    <row r="217" spans="1:49">
      <c r="A217" s="282"/>
      <c r="B217" s="282"/>
      <c r="C217" s="282"/>
      <c r="D217" s="282"/>
      <c r="E217" s="282"/>
      <c r="F217" s="282"/>
      <c r="G217" s="282"/>
      <c r="H217" s="282"/>
      <c r="I217" s="282"/>
      <c r="J217" s="282"/>
      <c r="K217" s="282"/>
      <c r="L217" s="282"/>
      <c r="M217" s="282"/>
      <c r="N217" s="282"/>
      <c r="O217" s="282"/>
      <c r="P217" s="282"/>
      <c r="Q217" s="282"/>
      <c r="R217" s="282"/>
      <c r="S217" s="282"/>
      <c r="T217" s="282"/>
      <c r="U217" s="282"/>
      <c r="V217" s="282"/>
      <c r="W217" s="282"/>
      <c r="X217" s="282"/>
      <c r="Y217" s="282"/>
      <c r="Z217" s="282"/>
      <c r="AA217" s="282"/>
      <c r="AB217" s="282"/>
      <c r="AC217" s="282"/>
      <c r="AD217" s="282"/>
      <c r="AE217" s="282"/>
      <c r="AF217" s="282"/>
      <c r="AG217" s="282"/>
      <c r="AH217" s="282"/>
      <c r="AI217" s="282"/>
      <c r="AJ217" s="282"/>
      <c r="AK217" s="282"/>
      <c r="AL217" s="282"/>
      <c r="AM217" s="282"/>
      <c r="AN217" s="282"/>
      <c r="AO217" s="282"/>
      <c r="AP217" s="282"/>
      <c r="AQ217" s="282"/>
      <c r="AR217" s="282"/>
      <c r="AS217" s="282"/>
      <c r="AT217" s="282"/>
      <c r="AU217" s="282"/>
      <c r="AV217" s="282"/>
      <c r="AW217" s="282"/>
    </row>
    <row r="218" spans="1:49">
      <c r="A218" s="282"/>
      <c r="B218" s="282"/>
      <c r="C218" s="282"/>
      <c r="D218" s="282"/>
      <c r="E218" s="282"/>
      <c r="F218" s="282"/>
      <c r="G218" s="282"/>
      <c r="H218" s="282"/>
      <c r="I218" s="282"/>
      <c r="J218" s="282"/>
      <c r="K218" s="282"/>
      <c r="L218" s="282"/>
      <c r="M218" s="282"/>
      <c r="N218" s="282"/>
      <c r="O218" s="282"/>
      <c r="P218" s="282"/>
      <c r="Q218" s="282"/>
      <c r="R218" s="282"/>
      <c r="S218" s="282"/>
      <c r="T218" s="282"/>
      <c r="U218" s="282"/>
      <c r="V218" s="282"/>
      <c r="W218" s="282"/>
      <c r="X218" s="282"/>
      <c r="Y218" s="282"/>
      <c r="Z218" s="282"/>
      <c r="AA218" s="282"/>
      <c r="AB218" s="282"/>
      <c r="AC218" s="282"/>
      <c r="AD218" s="282"/>
      <c r="AE218" s="282"/>
      <c r="AF218" s="282"/>
      <c r="AG218" s="282"/>
      <c r="AH218" s="282"/>
      <c r="AI218" s="282"/>
      <c r="AJ218" s="282"/>
      <c r="AK218" s="282"/>
      <c r="AL218" s="282"/>
      <c r="AM218" s="282"/>
      <c r="AN218" s="282"/>
      <c r="AO218" s="282"/>
      <c r="AP218" s="282"/>
      <c r="AQ218" s="282"/>
      <c r="AR218" s="282"/>
      <c r="AS218" s="282"/>
      <c r="AT218" s="282"/>
      <c r="AU218" s="282"/>
      <c r="AV218" s="282"/>
      <c r="AW218" s="282"/>
    </row>
    <row r="219" spans="1:49">
      <c r="A219" s="282"/>
      <c r="B219" s="282"/>
      <c r="C219" s="282"/>
      <c r="D219" s="282"/>
      <c r="E219" s="282"/>
      <c r="F219" s="282"/>
      <c r="G219" s="282"/>
      <c r="H219" s="282"/>
      <c r="I219" s="282"/>
      <c r="J219" s="282"/>
      <c r="K219" s="282"/>
      <c r="L219" s="282"/>
      <c r="M219" s="282"/>
      <c r="N219" s="282"/>
      <c r="O219" s="282"/>
      <c r="P219" s="282"/>
      <c r="Q219" s="282"/>
      <c r="R219" s="282"/>
      <c r="S219" s="282"/>
      <c r="T219" s="282"/>
      <c r="U219" s="282"/>
      <c r="V219" s="282"/>
      <c r="W219" s="282"/>
      <c r="X219" s="282"/>
      <c r="Y219" s="282"/>
      <c r="Z219" s="282"/>
      <c r="AA219" s="282"/>
      <c r="AB219" s="282"/>
      <c r="AC219" s="282"/>
      <c r="AD219" s="282"/>
      <c r="AE219" s="282"/>
      <c r="AF219" s="282"/>
      <c r="AG219" s="282"/>
      <c r="AH219" s="282"/>
      <c r="AI219" s="282"/>
      <c r="AJ219" s="282"/>
      <c r="AK219" s="282"/>
      <c r="AL219" s="282"/>
      <c r="AM219" s="282"/>
      <c r="AN219" s="282"/>
      <c r="AO219" s="282"/>
      <c r="AP219" s="282"/>
      <c r="AQ219" s="282"/>
      <c r="AR219" s="282"/>
      <c r="AS219" s="282"/>
      <c r="AT219" s="282"/>
      <c r="AU219" s="282"/>
      <c r="AV219" s="282"/>
      <c r="AW219" s="282"/>
    </row>
    <row r="220" spans="1:49">
      <c r="A220" s="282"/>
      <c r="B220" s="282"/>
      <c r="C220" s="282"/>
      <c r="D220" s="282"/>
      <c r="E220" s="282"/>
      <c r="F220" s="282"/>
      <c r="G220" s="282"/>
      <c r="H220" s="282"/>
      <c r="I220" s="282"/>
      <c r="J220" s="282"/>
      <c r="K220" s="282"/>
      <c r="L220" s="282"/>
      <c r="M220" s="282"/>
      <c r="N220" s="282"/>
      <c r="O220" s="282"/>
      <c r="P220" s="282"/>
      <c r="Q220" s="282"/>
      <c r="R220" s="282"/>
      <c r="S220" s="282"/>
      <c r="T220" s="282"/>
      <c r="U220" s="282"/>
      <c r="V220" s="282"/>
      <c r="W220" s="282"/>
      <c r="X220" s="282"/>
      <c r="Y220" s="282"/>
      <c r="Z220" s="282"/>
      <c r="AA220" s="282"/>
      <c r="AB220" s="282"/>
      <c r="AC220" s="282"/>
      <c r="AD220" s="282"/>
      <c r="AE220" s="282"/>
      <c r="AF220" s="282"/>
      <c r="AG220" s="282"/>
      <c r="AH220" s="282"/>
      <c r="AI220" s="282"/>
      <c r="AJ220" s="282"/>
      <c r="AK220" s="282"/>
      <c r="AL220" s="282"/>
      <c r="AM220" s="282"/>
      <c r="AN220" s="282"/>
      <c r="AO220" s="282"/>
      <c r="AP220" s="282"/>
      <c r="AQ220" s="282"/>
      <c r="AR220" s="282"/>
      <c r="AS220" s="282"/>
      <c r="AT220" s="282"/>
      <c r="AU220" s="282"/>
      <c r="AV220" s="282"/>
      <c r="AW220" s="282"/>
    </row>
    <row r="221" spans="1:49">
      <c r="A221" s="282"/>
      <c r="B221" s="282"/>
      <c r="C221" s="282"/>
      <c r="D221" s="282"/>
      <c r="E221" s="282"/>
      <c r="F221" s="282"/>
      <c r="G221" s="282"/>
      <c r="H221" s="282"/>
      <c r="I221" s="282"/>
      <c r="J221" s="282"/>
      <c r="K221" s="282"/>
      <c r="L221" s="282"/>
      <c r="M221" s="282"/>
      <c r="N221" s="282"/>
      <c r="O221" s="282"/>
      <c r="P221" s="282"/>
      <c r="Q221" s="282"/>
      <c r="R221" s="282"/>
      <c r="S221" s="282"/>
      <c r="T221" s="282"/>
      <c r="U221" s="282"/>
      <c r="V221" s="282"/>
      <c r="W221" s="282"/>
      <c r="X221" s="282"/>
      <c r="Y221" s="282"/>
      <c r="Z221" s="282"/>
      <c r="AA221" s="282"/>
      <c r="AB221" s="282"/>
      <c r="AC221" s="282"/>
      <c r="AD221" s="282"/>
      <c r="AE221" s="282"/>
      <c r="AF221" s="282"/>
      <c r="AG221" s="282"/>
      <c r="AH221" s="282"/>
      <c r="AI221" s="282"/>
      <c r="AJ221" s="282"/>
      <c r="AK221" s="282"/>
      <c r="AL221" s="282"/>
      <c r="AM221" s="282"/>
      <c r="AN221" s="282"/>
      <c r="AO221" s="282"/>
      <c r="AP221" s="282"/>
      <c r="AQ221" s="282"/>
      <c r="AR221" s="282"/>
      <c r="AS221" s="282"/>
      <c r="AT221" s="282"/>
      <c r="AU221" s="282"/>
      <c r="AV221" s="282"/>
      <c r="AW221" s="282"/>
    </row>
    <row r="222" spans="1:49">
      <c r="A222" s="282"/>
      <c r="B222" s="282"/>
      <c r="C222" s="282"/>
      <c r="D222" s="282"/>
      <c r="E222" s="282"/>
      <c r="F222" s="282"/>
      <c r="G222" s="282"/>
      <c r="H222" s="282"/>
      <c r="I222" s="282"/>
      <c r="J222" s="282"/>
      <c r="K222" s="282"/>
      <c r="L222" s="282"/>
      <c r="M222" s="282"/>
      <c r="N222" s="282"/>
      <c r="O222" s="282"/>
      <c r="P222" s="282"/>
      <c r="Q222" s="282"/>
      <c r="R222" s="282"/>
      <c r="S222" s="282"/>
      <c r="T222" s="282"/>
      <c r="U222" s="282"/>
      <c r="V222" s="282"/>
      <c r="W222" s="282"/>
      <c r="X222" s="282"/>
      <c r="Y222" s="282"/>
      <c r="Z222" s="282"/>
      <c r="AA222" s="282"/>
      <c r="AB222" s="282"/>
      <c r="AC222" s="282"/>
      <c r="AD222" s="282"/>
      <c r="AE222" s="282"/>
      <c r="AF222" s="282"/>
      <c r="AG222" s="282"/>
      <c r="AH222" s="282"/>
      <c r="AI222" s="282"/>
      <c r="AJ222" s="282"/>
      <c r="AK222" s="282"/>
      <c r="AL222" s="282"/>
      <c r="AM222" s="282"/>
      <c r="AN222" s="282"/>
      <c r="AO222" s="282"/>
      <c r="AP222" s="282"/>
      <c r="AQ222" s="282"/>
      <c r="AR222" s="282"/>
      <c r="AS222" s="282"/>
      <c r="AT222" s="282"/>
      <c r="AU222" s="282"/>
      <c r="AV222" s="282"/>
      <c r="AW222" s="282"/>
    </row>
    <row r="223" spans="1:49">
      <c r="A223" s="282"/>
      <c r="B223" s="282"/>
      <c r="C223" s="282"/>
      <c r="D223" s="282"/>
      <c r="E223" s="282"/>
      <c r="F223" s="282"/>
      <c r="G223" s="282"/>
      <c r="H223" s="282"/>
      <c r="I223" s="282"/>
      <c r="J223" s="282"/>
      <c r="K223" s="282"/>
      <c r="L223" s="282"/>
      <c r="M223" s="282"/>
      <c r="N223" s="282"/>
      <c r="O223" s="282"/>
      <c r="P223" s="282"/>
      <c r="Q223" s="282"/>
      <c r="R223" s="282"/>
      <c r="S223" s="282"/>
      <c r="T223" s="282"/>
      <c r="U223" s="282"/>
      <c r="V223" s="282"/>
      <c r="W223" s="282"/>
      <c r="X223" s="282"/>
      <c r="Y223" s="282"/>
      <c r="Z223" s="282"/>
      <c r="AA223" s="282"/>
      <c r="AB223" s="282"/>
      <c r="AC223" s="282"/>
      <c r="AD223" s="282"/>
      <c r="AE223" s="282"/>
      <c r="AF223" s="282"/>
      <c r="AG223" s="282"/>
      <c r="AH223" s="282"/>
      <c r="AI223" s="282"/>
      <c r="AJ223" s="282"/>
      <c r="AK223" s="282"/>
      <c r="AL223" s="282"/>
      <c r="AM223" s="282"/>
      <c r="AN223" s="282"/>
      <c r="AO223" s="282"/>
      <c r="AP223" s="282"/>
      <c r="AQ223" s="282"/>
      <c r="AR223" s="282"/>
      <c r="AS223" s="282"/>
      <c r="AT223" s="282"/>
      <c r="AU223" s="282"/>
      <c r="AV223" s="282"/>
      <c r="AW223" s="282"/>
    </row>
    <row r="224" spans="1:49">
      <c r="A224" s="282"/>
      <c r="B224" s="282"/>
      <c r="C224" s="282"/>
      <c r="D224" s="282"/>
      <c r="E224" s="282"/>
      <c r="F224" s="282"/>
      <c r="G224" s="282"/>
      <c r="H224" s="282"/>
      <c r="I224" s="282"/>
      <c r="J224" s="282"/>
      <c r="K224" s="282"/>
      <c r="L224" s="282"/>
      <c r="M224" s="282"/>
      <c r="N224" s="282"/>
      <c r="O224" s="282"/>
      <c r="P224" s="282"/>
      <c r="Q224" s="282"/>
      <c r="R224" s="282"/>
      <c r="S224" s="282"/>
      <c r="T224" s="282"/>
      <c r="U224" s="282"/>
      <c r="V224" s="282"/>
      <c r="W224" s="282"/>
      <c r="X224" s="282"/>
      <c r="Y224" s="282"/>
      <c r="Z224" s="282"/>
      <c r="AA224" s="282"/>
      <c r="AB224" s="282"/>
      <c r="AC224" s="282"/>
      <c r="AD224" s="282"/>
      <c r="AE224" s="282"/>
      <c r="AF224" s="282"/>
      <c r="AG224" s="282"/>
      <c r="AH224" s="282"/>
      <c r="AI224" s="282"/>
      <c r="AJ224" s="282"/>
      <c r="AK224" s="282"/>
      <c r="AL224" s="282"/>
      <c r="AM224" s="282"/>
      <c r="AN224" s="282"/>
      <c r="AO224" s="282"/>
      <c r="AP224" s="282"/>
      <c r="AQ224" s="282"/>
      <c r="AR224" s="282"/>
      <c r="AS224" s="282"/>
      <c r="AT224" s="282"/>
      <c r="AU224" s="282"/>
      <c r="AV224" s="282"/>
      <c r="AW224" s="282"/>
    </row>
    <row r="225" spans="1:49">
      <c r="A225" s="282"/>
      <c r="B225" s="282"/>
      <c r="C225" s="282"/>
      <c r="D225" s="282"/>
      <c r="E225" s="282"/>
      <c r="F225" s="282"/>
      <c r="G225" s="282"/>
      <c r="H225" s="282"/>
      <c r="I225" s="282"/>
      <c r="J225" s="282"/>
      <c r="K225" s="282"/>
      <c r="L225" s="282"/>
      <c r="M225" s="282"/>
      <c r="N225" s="282"/>
      <c r="O225" s="282"/>
      <c r="P225" s="282"/>
      <c r="Q225" s="282"/>
      <c r="R225" s="282"/>
      <c r="S225" s="282"/>
      <c r="T225" s="282"/>
      <c r="U225" s="282"/>
      <c r="V225" s="282"/>
      <c r="W225" s="282"/>
      <c r="X225" s="282"/>
      <c r="Y225" s="282"/>
      <c r="Z225" s="282"/>
      <c r="AA225" s="282"/>
      <c r="AB225" s="282"/>
      <c r="AC225" s="282"/>
      <c r="AD225" s="282"/>
      <c r="AE225" s="282"/>
      <c r="AF225" s="282"/>
      <c r="AG225" s="282"/>
      <c r="AH225" s="282"/>
      <c r="AI225" s="282"/>
      <c r="AJ225" s="282"/>
      <c r="AK225" s="282"/>
      <c r="AL225" s="282"/>
      <c r="AM225" s="282"/>
      <c r="AN225" s="282"/>
      <c r="AO225" s="282"/>
      <c r="AP225" s="282"/>
      <c r="AQ225" s="282"/>
      <c r="AR225" s="282"/>
      <c r="AS225" s="282"/>
      <c r="AT225" s="282"/>
      <c r="AU225" s="282"/>
      <c r="AV225" s="282"/>
      <c r="AW225" s="282"/>
    </row>
    <row r="226" spans="1:49">
      <c r="A226" s="282"/>
      <c r="B226" s="282"/>
      <c r="C226" s="282"/>
      <c r="D226" s="282"/>
      <c r="E226" s="282"/>
      <c r="F226" s="282"/>
      <c r="G226" s="282"/>
      <c r="H226" s="282"/>
      <c r="I226" s="282"/>
      <c r="J226" s="282"/>
      <c r="K226" s="282"/>
      <c r="L226" s="282"/>
      <c r="M226" s="282"/>
      <c r="N226" s="282"/>
      <c r="O226" s="282"/>
      <c r="P226" s="282"/>
      <c r="Q226" s="282"/>
      <c r="R226" s="282"/>
      <c r="S226" s="282"/>
      <c r="T226" s="282"/>
      <c r="U226" s="282"/>
      <c r="V226" s="282"/>
      <c r="W226" s="282"/>
      <c r="X226" s="282"/>
      <c r="Y226" s="282"/>
      <c r="Z226" s="282"/>
      <c r="AA226" s="282"/>
      <c r="AB226" s="282"/>
      <c r="AC226" s="282"/>
      <c r="AD226" s="282"/>
      <c r="AE226" s="282"/>
      <c r="AF226" s="282"/>
      <c r="AG226" s="282"/>
      <c r="AH226" s="282"/>
      <c r="AI226" s="282"/>
      <c r="AJ226" s="282"/>
      <c r="AK226" s="282"/>
      <c r="AL226" s="282"/>
      <c r="AM226" s="282"/>
      <c r="AN226" s="282"/>
      <c r="AO226" s="282"/>
      <c r="AP226" s="282"/>
      <c r="AQ226" s="282"/>
      <c r="AR226" s="282"/>
      <c r="AS226" s="282"/>
      <c r="AT226" s="282"/>
      <c r="AU226" s="282"/>
      <c r="AV226" s="282"/>
      <c r="AW226" s="282"/>
    </row>
    <row r="227" spans="1:49">
      <c r="A227" s="282"/>
      <c r="B227" s="282"/>
      <c r="C227" s="282"/>
      <c r="D227" s="282"/>
      <c r="E227" s="282"/>
      <c r="F227" s="282"/>
      <c r="G227" s="282"/>
      <c r="H227" s="282"/>
      <c r="I227" s="282"/>
      <c r="J227" s="282"/>
      <c r="K227" s="282"/>
      <c r="L227" s="282"/>
      <c r="M227" s="282"/>
      <c r="N227" s="282"/>
      <c r="O227" s="282"/>
      <c r="P227" s="282"/>
      <c r="Q227" s="282"/>
      <c r="R227" s="282"/>
      <c r="S227" s="282"/>
      <c r="T227" s="282"/>
      <c r="U227" s="282"/>
      <c r="V227" s="282"/>
      <c r="W227" s="282"/>
      <c r="X227" s="282"/>
      <c r="Y227" s="282"/>
      <c r="Z227" s="282"/>
      <c r="AA227" s="282"/>
      <c r="AB227" s="282"/>
      <c r="AC227" s="282"/>
      <c r="AD227" s="282"/>
      <c r="AE227" s="282"/>
      <c r="AF227" s="282"/>
      <c r="AG227" s="282"/>
      <c r="AH227" s="282"/>
      <c r="AI227" s="282"/>
      <c r="AJ227" s="282"/>
      <c r="AK227" s="282"/>
      <c r="AL227" s="282"/>
      <c r="AM227" s="282"/>
      <c r="AN227" s="282"/>
      <c r="AO227" s="282"/>
      <c r="AP227" s="282"/>
      <c r="AQ227" s="282"/>
      <c r="AR227" s="282"/>
      <c r="AS227" s="282"/>
      <c r="AT227" s="282"/>
      <c r="AU227" s="282"/>
      <c r="AV227" s="282"/>
      <c r="AW227" s="282"/>
    </row>
    <row r="228" spans="1:49">
      <c r="A228" s="282"/>
      <c r="B228" s="282"/>
      <c r="C228" s="282"/>
      <c r="D228" s="282"/>
      <c r="E228" s="282"/>
      <c r="F228" s="282"/>
      <c r="G228" s="282"/>
      <c r="H228" s="282"/>
      <c r="I228" s="282"/>
      <c r="J228" s="282"/>
      <c r="K228" s="282"/>
      <c r="L228" s="282"/>
      <c r="M228" s="282"/>
      <c r="N228" s="282"/>
      <c r="O228" s="282"/>
      <c r="P228" s="282"/>
      <c r="Q228" s="282"/>
      <c r="R228" s="282"/>
      <c r="S228" s="282"/>
      <c r="T228" s="282"/>
      <c r="U228" s="282"/>
      <c r="V228" s="282"/>
      <c r="W228" s="282"/>
      <c r="X228" s="282"/>
      <c r="Y228" s="282"/>
      <c r="Z228" s="282"/>
      <c r="AA228" s="282"/>
      <c r="AB228" s="282"/>
      <c r="AC228" s="282"/>
      <c r="AD228" s="282"/>
      <c r="AE228" s="282"/>
      <c r="AF228" s="282"/>
      <c r="AG228" s="282"/>
      <c r="AH228" s="282"/>
      <c r="AI228" s="282"/>
      <c r="AJ228" s="282"/>
      <c r="AK228" s="282"/>
      <c r="AL228" s="282"/>
      <c r="AM228" s="282"/>
      <c r="AN228" s="282"/>
      <c r="AO228" s="282"/>
      <c r="AP228" s="282"/>
      <c r="AQ228" s="282"/>
      <c r="AR228" s="282"/>
      <c r="AS228" s="282"/>
      <c r="AT228" s="282"/>
      <c r="AU228" s="282"/>
      <c r="AV228" s="282"/>
      <c r="AW228" s="282"/>
    </row>
    <row r="229" spans="1:49">
      <c r="A229" s="282"/>
      <c r="B229" s="282"/>
      <c r="C229" s="282"/>
      <c r="D229" s="282"/>
      <c r="E229" s="282"/>
      <c r="F229" s="282"/>
      <c r="G229" s="282"/>
      <c r="H229" s="282"/>
      <c r="I229" s="282"/>
      <c r="J229" s="282"/>
      <c r="K229" s="282"/>
      <c r="L229" s="282"/>
      <c r="M229" s="282"/>
      <c r="N229" s="282"/>
      <c r="O229" s="282"/>
      <c r="P229" s="282"/>
      <c r="Q229" s="282"/>
      <c r="R229" s="282"/>
      <c r="S229" s="282"/>
      <c r="T229" s="282"/>
      <c r="U229" s="282"/>
      <c r="V229" s="282"/>
      <c r="W229" s="282"/>
      <c r="X229" s="282"/>
      <c r="Y229" s="282"/>
      <c r="Z229" s="282"/>
      <c r="AA229" s="282"/>
      <c r="AB229" s="282"/>
      <c r="AC229" s="282"/>
      <c r="AD229" s="282"/>
      <c r="AE229" s="282"/>
      <c r="AF229" s="282"/>
      <c r="AG229" s="282"/>
      <c r="AH229" s="282"/>
      <c r="AI229" s="282"/>
      <c r="AJ229" s="282"/>
      <c r="AK229" s="282"/>
      <c r="AL229" s="282"/>
      <c r="AM229" s="282"/>
      <c r="AN229" s="282"/>
      <c r="AO229" s="282"/>
      <c r="AP229" s="282"/>
      <c r="AQ229" s="282"/>
      <c r="AR229" s="282"/>
      <c r="AS229" s="282"/>
      <c r="AT229" s="282"/>
      <c r="AU229" s="282"/>
      <c r="AV229" s="282"/>
      <c r="AW229" s="282"/>
    </row>
    <row r="230" spans="1:49">
      <c r="A230" s="282"/>
      <c r="B230" s="282"/>
      <c r="C230" s="282"/>
      <c r="D230" s="282"/>
      <c r="E230" s="282"/>
      <c r="F230" s="282"/>
      <c r="G230" s="282"/>
      <c r="H230" s="282"/>
      <c r="I230" s="282"/>
      <c r="J230" s="282"/>
      <c r="K230" s="282"/>
      <c r="L230" s="282"/>
      <c r="M230" s="282"/>
      <c r="N230" s="282"/>
      <c r="O230" s="282"/>
      <c r="P230" s="282"/>
      <c r="Q230" s="282"/>
      <c r="R230" s="282"/>
      <c r="S230" s="282"/>
      <c r="T230" s="282"/>
      <c r="U230" s="282"/>
      <c r="V230" s="282"/>
      <c r="W230" s="282"/>
      <c r="X230" s="282"/>
      <c r="Y230" s="282"/>
      <c r="Z230" s="282"/>
      <c r="AA230" s="282"/>
      <c r="AB230" s="282"/>
      <c r="AC230" s="282"/>
      <c r="AD230" s="282"/>
      <c r="AE230" s="282"/>
      <c r="AF230" s="282"/>
      <c r="AG230" s="282"/>
      <c r="AH230" s="282"/>
      <c r="AI230" s="282"/>
      <c r="AJ230" s="282"/>
      <c r="AK230" s="282"/>
      <c r="AL230" s="282"/>
      <c r="AM230" s="282"/>
      <c r="AN230" s="282"/>
      <c r="AO230" s="282"/>
      <c r="AP230" s="282"/>
      <c r="AQ230" s="282"/>
      <c r="AR230" s="282"/>
      <c r="AS230" s="282"/>
      <c r="AT230" s="282"/>
      <c r="AU230" s="282"/>
      <c r="AV230" s="282"/>
      <c r="AW230" s="282"/>
    </row>
    <row r="231" spans="1:49">
      <c r="A231" s="282"/>
      <c r="B231" s="282"/>
      <c r="C231" s="282"/>
      <c r="D231" s="282"/>
      <c r="E231" s="282"/>
      <c r="F231" s="282"/>
      <c r="G231" s="282"/>
      <c r="H231" s="282"/>
      <c r="I231" s="282"/>
      <c r="J231" s="282"/>
      <c r="K231" s="282"/>
      <c r="L231" s="282"/>
      <c r="M231" s="282"/>
      <c r="N231" s="282"/>
      <c r="O231" s="282"/>
      <c r="P231" s="282"/>
      <c r="Q231" s="282"/>
      <c r="R231" s="282"/>
      <c r="S231" s="282"/>
      <c r="T231" s="282"/>
      <c r="U231" s="282"/>
      <c r="V231" s="282"/>
      <c r="W231" s="282"/>
      <c r="X231" s="282"/>
      <c r="Y231" s="282"/>
      <c r="Z231" s="282"/>
      <c r="AA231" s="282"/>
      <c r="AB231" s="282"/>
      <c r="AC231" s="282"/>
      <c r="AD231" s="282"/>
      <c r="AE231" s="282"/>
      <c r="AF231" s="282"/>
      <c r="AG231" s="282"/>
      <c r="AH231" s="282"/>
      <c r="AI231" s="282"/>
      <c r="AJ231" s="282"/>
      <c r="AK231" s="282"/>
      <c r="AL231" s="282"/>
      <c r="AM231" s="282"/>
      <c r="AN231" s="282"/>
      <c r="AO231" s="282"/>
      <c r="AP231" s="282"/>
      <c r="AQ231" s="282"/>
      <c r="AR231" s="282"/>
      <c r="AS231" s="282"/>
      <c r="AT231" s="282"/>
      <c r="AU231" s="282"/>
      <c r="AV231" s="282"/>
      <c r="AW231" s="282"/>
    </row>
    <row r="232" spans="1:49">
      <c r="A232" s="282"/>
      <c r="B232" s="282"/>
      <c r="C232" s="282"/>
      <c r="D232" s="282"/>
      <c r="E232" s="282"/>
      <c r="F232" s="282"/>
      <c r="G232" s="282"/>
      <c r="H232" s="282"/>
      <c r="I232" s="282"/>
      <c r="J232" s="282"/>
      <c r="K232" s="282"/>
      <c r="L232" s="282"/>
      <c r="M232" s="282"/>
      <c r="N232" s="282"/>
      <c r="O232" s="282"/>
      <c r="P232" s="282"/>
      <c r="Q232" s="282"/>
      <c r="R232" s="282"/>
      <c r="S232" s="282"/>
      <c r="T232" s="282"/>
      <c r="U232" s="282"/>
      <c r="V232" s="282"/>
      <c r="W232" s="282"/>
      <c r="X232" s="282"/>
      <c r="Y232" s="282"/>
      <c r="Z232" s="282"/>
      <c r="AA232" s="282"/>
      <c r="AB232" s="282"/>
      <c r="AC232" s="282"/>
      <c r="AD232" s="282"/>
      <c r="AE232" s="282"/>
      <c r="AF232" s="282"/>
      <c r="AG232" s="282"/>
      <c r="AH232" s="282"/>
      <c r="AI232" s="282"/>
      <c r="AJ232" s="282"/>
      <c r="AK232" s="282"/>
      <c r="AL232" s="282"/>
      <c r="AM232" s="282"/>
      <c r="AN232" s="282"/>
      <c r="AO232" s="282"/>
      <c r="AP232" s="282"/>
      <c r="AQ232" s="282"/>
      <c r="AR232" s="282"/>
      <c r="AS232" s="282"/>
      <c r="AT232" s="282"/>
      <c r="AU232" s="282"/>
      <c r="AV232" s="282"/>
      <c r="AW232" s="282"/>
    </row>
    <row r="233" spans="1:49">
      <c r="A233" s="282"/>
      <c r="B233" s="282"/>
      <c r="C233" s="282"/>
      <c r="D233" s="282"/>
      <c r="E233" s="282"/>
      <c r="F233" s="282"/>
      <c r="G233" s="282"/>
      <c r="H233" s="282"/>
      <c r="I233" s="282"/>
      <c r="J233" s="282"/>
      <c r="K233" s="282"/>
      <c r="L233" s="282"/>
      <c r="M233" s="282"/>
      <c r="N233" s="282"/>
      <c r="O233" s="282"/>
      <c r="P233" s="282"/>
      <c r="Q233" s="282"/>
      <c r="R233" s="282"/>
      <c r="S233" s="282"/>
      <c r="T233" s="282"/>
      <c r="U233" s="282"/>
      <c r="V233" s="282"/>
      <c r="W233" s="282"/>
      <c r="X233" s="282"/>
      <c r="Y233" s="282"/>
      <c r="Z233" s="282"/>
      <c r="AA233" s="282"/>
      <c r="AB233" s="282"/>
      <c r="AC233" s="282"/>
      <c r="AD233" s="282"/>
      <c r="AE233" s="282"/>
      <c r="AF233" s="282"/>
      <c r="AG233" s="282"/>
      <c r="AH233" s="282"/>
      <c r="AI233" s="282"/>
      <c r="AJ233" s="282"/>
      <c r="AK233" s="282"/>
      <c r="AL233" s="282"/>
      <c r="AM233" s="282"/>
      <c r="AN233" s="282"/>
      <c r="AO233" s="282"/>
      <c r="AP233" s="282"/>
      <c r="AQ233" s="282"/>
      <c r="AR233" s="282"/>
      <c r="AS233" s="282"/>
      <c r="AT233" s="282"/>
      <c r="AU233" s="282"/>
      <c r="AV233" s="282"/>
      <c r="AW233" s="282"/>
    </row>
    <row r="234" spans="1:49">
      <c r="A234" s="282"/>
      <c r="B234" s="282"/>
      <c r="C234" s="282"/>
      <c r="D234" s="282"/>
      <c r="E234" s="282"/>
      <c r="F234" s="282"/>
      <c r="G234" s="282"/>
      <c r="H234" s="282"/>
      <c r="I234" s="282"/>
      <c r="J234" s="282"/>
      <c r="K234" s="282"/>
      <c r="L234" s="282"/>
      <c r="M234" s="282"/>
      <c r="N234" s="282"/>
      <c r="O234" s="282"/>
      <c r="P234" s="282"/>
      <c r="Q234" s="282"/>
      <c r="R234" s="282"/>
      <c r="S234" s="282"/>
      <c r="T234" s="282"/>
      <c r="U234" s="282"/>
      <c r="V234" s="282"/>
      <c r="W234" s="282"/>
      <c r="X234" s="282"/>
      <c r="Y234" s="282"/>
      <c r="Z234" s="282"/>
      <c r="AA234" s="282"/>
      <c r="AB234" s="282"/>
      <c r="AC234" s="282"/>
      <c r="AD234" s="282"/>
      <c r="AE234" s="282"/>
      <c r="AF234" s="282"/>
      <c r="AG234" s="282"/>
      <c r="AH234" s="282"/>
      <c r="AI234" s="282"/>
      <c r="AJ234" s="282"/>
      <c r="AK234" s="282"/>
      <c r="AL234" s="282"/>
      <c r="AM234" s="282"/>
      <c r="AN234" s="282"/>
      <c r="AO234" s="282"/>
      <c r="AP234" s="282"/>
      <c r="AQ234" s="282"/>
      <c r="AR234" s="282"/>
      <c r="AS234" s="282"/>
      <c r="AT234" s="282"/>
      <c r="AU234" s="282"/>
      <c r="AV234" s="282"/>
      <c r="AW234" s="282"/>
    </row>
    <row r="235" spans="1:49">
      <c r="A235" s="282"/>
      <c r="B235" s="282"/>
      <c r="C235" s="282"/>
      <c r="D235" s="282"/>
      <c r="E235" s="282"/>
      <c r="F235" s="282"/>
      <c r="G235" s="282"/>
      <c r="H235" s="282"/>
      <c r="I235" s="282"/>
      <c r="J235" s="282"/>
      <c r="K235" s="282"/>
      <c r="L235" s="282"/>
      <c r="M235" s="282"/>
      <c r="N235" s="282"/>
      <c r="O235" s="282"/>
      <c r="P235" s="282"/>
      <c r="Q235" s="282"/>
      <c r="R235" s="282"/>
      <c r="S235" s="282"/>
      <c r="T235" s="282"/>
      <c r="U235" s="282"/>
      <c r="V235" s="282"/>
      <c r="W235" s="282"/>
      <c r="X235" s="282"/>
      <c r="Y235" s="282"/>
      <c r="Z235" s="282"/>
      <c r="AA235" s="282"/>
      <c r="AB235" s="282"/>
      <c r="AC235" s="282"/>
      <c r="AD235" s="282"/>
      <c r="AE235" s="282"/>
      <c r="AF235" s="282"/>
      <c r="AG235" s="282"/>
      <c r="AH235" s="282"/>
      <c r="AI235" s="282"/>
      <c r="AJ235" s="282"/>
      <c r="AK235" s="282"/>
      <c r="AL235" s="282"/>
      <c r="AM235" s="282"/>
      <c r="AN235" s="282"/>
      <c r="AO235" s="282"/>
      <c r="AP235" s="282"/>
      <c r="AQ235" s="282"/>
      <c r="AR235" s="282"/>
      <c r="AS235" s="282"/>
      <c r="AT235" s="282"/>
      <c r="AU235" s="282"/>
      <c r="AV235" s="282"/>
      <c r="AW235" s="282"/>
    </row>
    <row r="236" spans="1:49">
      <c r="A236" s="282"/>
      <c r="B236" s="282"/>
      <c r="C236" s="282"/>
      <c r="D236" s="282"/>
      <c r="E236" s="282"/>
      <c r="F236" s="282"/>
      <c r="G236" s="282"/>
      <c r="H236" s="282"/>
      <c r="I236" s="282"/>
      <c r="J236" s="282"/>
      <c r="K236" s="282"/>
      <c r="L236" s="282"/>
      <c r="M236" s="282"/>
      <c r="N236" s="282"/>
      <c r="O236" s="282"/>
      <c r="P236" s="282"/>
      <c r="Q236" s="282"/>
      <c r="R236" s="282"/>
      <c r="S236" s="282"/>
      <c r="T236" s="282"/>
      <c r="U236" s="282"/>
      <c r="V236" s="282"/>
      <c r="W236" s="282"/>
      <c r="X236" s="282"/>
      <c r="Y236" s="282"/>
      <c r="Z236" s="282"/>
      <c r="AA236" s="282"/>
      <c r="AB236" s="282"/>
      <c r="AC236" s="282"/>
      <c r="AD236" s="282"/>
      <c r="AE236" s="282"/>
      <c r="AF236" s="282"/>
      <c r="AG236" s="282"/>
      <c r="AH236" s="282"/>
      <c r="AI236" s="282"/>
      <c r="AJ236" s="282"/>
      <c r="AK236" s="282"/>
      <c r="AL236" s="282"/>
      <c r="AM236" s="282"/>
      <c r="AN236" s="282"/>
      <c r="AO236" s="282"/>
      <c r="AP236" s="282"/>
      <c r="AQ236" s="282"/>
      <c r="AR236" s="282"/>
      <c r="AS236" s="282"/>
      <c r="AT236" s="282"/>
      <c r="AU236" s="282"/>
      <c r="AV236" s="282"/>
      <c r="AW236" s="282"/>
    </row>
    <row r="237" spans="1:49">
      <c r="A237" s="282"/>
      <c r="B237" s="282"/>
      <c r="C237" s="282"/>
      <c r="D237" s="282"/>
      <c r="E237" s="282"/>
      <c r="F237" s="282"/>
      <c r="G237" s="282"/>
      <c r="H237" s="282"/>
      <c r="I237" s="282"/>
      <c r="J237" s="282"/>
      <c r="K237" s="282"/>
      <c r="L237" s="282"/>
      <c r="M237" s="282"/>
      <c r="N237" s="282"/>
      <c r="O237" s="282"/>
      <c r="P237" s="282"/>
      <c r="Q237" s="282"/>
      <c r="R237" s="282"/>
      <c r="S237" s="282"/>
      <c r="T237" s="282"/>
      <c r="U237" s="282"/>
      <c r="V237" s="282"/>
      <c r="W237" s="282"/>
      <c r="X237" s="282"/>
      <c r="Y237" s="282"/>
      <c r="Z237" s="282"/>
      <c r="AA237" s="282"/>
      <c r="AB237" s="282"/>
      <c r="AC237" s="282"/>
      <c r="AD237" s="282"/>
      <c r="AE237" s="282"/>
      <c r="AF237" s="282"/>
      <c r="AG237" s="282"/>
      <c r="AH237" s="282"/>
      <c r="AI237" s="282"/>
      <c r="AJ237" s="282"/>
      <c r="AK237" s="282"/>
      <c r="AL237" s="282"/>
      <c r="AM237" s="282"/>
      <c r="AN237" s="282"/>
      <c r="AO237" s="282"/>
      <c r="AP237" s="282"/>
      <c r="AQ237" s="282"/>
      <c r="AR237" s="282"/>
      <c r="AS237" s="282"/>
      <c r="AT237" s="282"/>
      <c r="AU237" s="282"/>
      <c r="AV237" s="282"/>
      <c r="AW237" s="282"/>
    </row>
    <row r="238" spans="1:49">
      <c r="A238" s="282"/>
      <c r="B238" s="282"/>
      <c r="C238" s="282"/>
      <c r="D238" s="282"/>
      <c r="E238" s="282"/>
      <c r="F238" s="282"/>
      <c r="G238" s="282"/>
      <c r="H238" s="282"/>
      <c r="I238" s="282"/>
      <c r="J238" s="282"/>
      <c r="K238" s="282"/>
      <c r="L238" s="282"/>
      <c r="M238" s="282"/>
      <c r="N238" s="282"/>
      <c r="O238" s="282"/>
      <c r="P238" s="282"/>
      <c r="Q238" s="282"/>
      <c r="R238" s="282"/>
      <c r="S238" s="282"/>
      <c r="T238" s="282"/>
      <c r="U238" s="282"/>
      <c r="V238" s="282"/>
      <c r="W238" s="282"/>
      <c r="X238" s="282"/>
      <c r="Y238" s="282"/>
      <c r="Z238" s="282"/>
      <c r="AA238" s="282"/>
      <c r="AB238" s="282"/>
      <c r="AC238" s="282"/>
      <c r="AD238" s="282"/>
      <c r="AE238" s="282"/>
      <c r="AF238" s="282"/>
      <c r="AG238" s="282"/>
      <c r="AH238" s="282"/>
      <c r="AI238" s="282"/>
      <c r="AJ238" s="282"/>
      <c r="AK238" s="282"/>
      <c r="AL238" s="282"/>
      <c r="AM238" s="282"/>
      <c r="AN238" s="282"/>
      <c r="AO238" s="282"/>
      <c r="AP238" s="282"/>
      <c r="AQ238" s="282"/>
      <c r="AR238" s="282"/>
      <c r="AS238" s="282"/>
      <c r="AT238" s="282"/>
      <c r="AU238" s="282"/>
      <c r="AV238" s="282"/>
      <c r="AW238" s="282"/>
    </row>
    <row r="239" spans="1:49">
      <c r="A239" s="282"/>
      <c r="B239" s="282"/>
      <c r="C239" s="282"/>
      <c r="D239" s="282"/>
      <c r="E239" s="282"/>
      <c r="F239" s="282"/>
      <c r="G239" s="282"/>
      <c r="H239" s="282"/>
      <c r="I239" s="282"/>
      <c r="J239" s="282"/>
      <c r="K239" s="282"/>
      <c r="L239" s="282"/>
      <c r="M239" s="282"/>
      <c r="N239" s="282"/>
      <c r="O239" s="282"/>
      <c r="P239" s="282"/>
      <c r="Q239" s="282"/>
      <c r="R239" s="282"/>
      <c r="S239" s="282"/>
      <c r="T239" s="282"/>
      <c r="U239" s="282"/>
      <c r="V239" s="282"/>
      <c r="W239" s="282"/>
      <c r="X239" s="282"/>
      <c r="Y239" s="282"/>
      <c r="Z239" s="282"/>
      <c r="AA239" s="282"/>
      <c r="AB239" s="282"/>
      <c r="AC239" s="282"/>
      <c r="AD239" s="282"/>
      <c r="AE239" s="282"/>
      <c r="AF239" s="282"/>
      <c r="AG239" s="282"/>
      <c r="AH239" s="282"/>
      <c r="AI239" s="282"/>
      <c r="AJ239" s="282"/>
      <c r="AK239" s="282"/>
      <c r="AL239" s="282"/>
      <c r="AM239" s="282"/>
      <c r="AN239" s="282"/>
      <c r="AO239" s="282"/>
      <c r="AP239" s="282"/>
      <c r="AQ239" s="282"/>
      <c r="AR239" s="282"/>
      <c r="AS239" s="282"/>
      <c r="AT239" s="282"/>
      <c r="AU239" s="282"/>
      <c r="AV239" s="282"/>
      <c r="AW239" s="282"/>
    </row>
    <row r="240" spans="1:49">
      <c r="A240" s="282"/>
      <c r="B240" s="282"/>
      <c r="C240" s="282"/>
      <c r="D240" s="282"/>
      <c r="E240" s="282"/>
      <c r="F240" s="282"/>
      <c r="G240" s="282"/>
      <c r="H240" s="282"/>
      <c r="I240" s="282"/>
      <c r="J240" s="282"/>
      <c r="K240" s="282"/>
      <c r="L240" s="282"/>
      <c r="M240" s="282"/>
      <c r="N240" s="282"/>
      <c r="O240" s="282"/>
      <c r="P240" s="282"/>
      <c r="Q240" s="282"/>
      <c r="R240" s="282"/>
      <c r="S240" s="282"/>
      <c r="T240" s="282"/>
      <c r="U240" s="282"/>
      <c r="V240" s="282"/>
      <c r="W240" s="282"/>
      <c r="X240" s="282"/>
      <c r="Y240" s="282"/>
      <c r="Z240" s="282"/>
      <c r="AA240" s="282"/>
      <c r="AB240" s="282"/>
      <c r="AC240" s="282"/>
      <c r="AD240" s="282"/>
      <c r="AE240" s="282"/>
      <c r="AF240" s="282"/>
      <c r="AG240" s="282"/>
      <c r="AH240" s="282"/>
      <c r="AI240" s="282"/>
      <c r="AJ240" s="282"/>
      <c r="AK240" s="282"/>
      <c r="AL240" s="282"/>
      <c r="AM240" s="282"/>
      <c r="AN240" s="282"/>
      <c r="AO240" s="282"/>
      <c r="AP240" s="282"/>
      <c r="AQ240" s="282"/>
      <c r="AR240" s="282"/>
      <c r="AS240" s="282"/>
      <c r="AT240" s="282"/>
      <c r="AU240" s="282"/>
      <c r="AV240" s="282"/>
      <c r="AW240" s="282"/>
    </row>
    <row r="241" spans="1:49">
      <c r="A241" s="282"/>
      <c r="B241" s="282"/>
      <c r="C241" s="282"/>
      <c r="D241" s="282"/>
      <c r="E241" s="282"/>
      <c r="F241" s="282"/>
      <c r="G241" s="282"/>
      <c r="H241" s="282"/>
      <c r="I241" s="282"/>
      <c r="J241" s="282"/>
      <c r="K241" s="282"/>
      <c r="L241" s="282"/>
      <c r="M241" s="282"/>
      <c r="N241" s="282"/>
      <c r="O241" s="282"/>
      <c r="P241" s="282"/>
      <c r="Q241" s="282"/>
      <c r="R241" s="282"/>
      <c r="S241" s="282"/>
      <c r="T241" s="282"/>
      <c r="U241" s="282"/>
      <c r="V241" s="282"/>
      <c r="W241" s="282"/>
      <c r="X241" s="282"/>
      <c r="Y241" s="282"/>
      <c r="Z241" s="282"/>
      <c r="AA241" s="282"/>
      <c r="AB241" s="282"/>
      <c r="AC241" s="282"/>
      <c r="AD241" s="282"/>
      <c r="AE241" s="282"/>
      <c r="AF241" s="282"/>
      <c r="AG241" s="282"/>
      <c r="AH241" s="282"/>
      <c r="AI241" s="282"/>
      <c r="AJ241" s="282"/>
      <c r="AK241" s="282"/>
      <c r="AL241" s="282"/>
      <c r="AM241" s="282"/>
      <c r="AN241" s="282"/>
      <c r="AO241" s="282"/>
      <c r="AP241" s="282"/>
      <c r="AQ241" s="282"/>
      <c r="AR241" s="282"/>
      <c r="AS241" s="282"/>
      <c r="AT241" s="282"/>
      <c r="AU241" s="282"/>
      <c r="AV241" s="282"/>
      <c r="AW241" s="282"/>
    </row>
    <row r="242" spans="1:49">
      <c r="A242" s="282"/>
      <c r="B242" s="282"/>
      <c r="C242" s="282"/>
      <c r="D242" s="282"/>
      <c r="E242" s="282"/>
      <c r="F242" s="282"/>
      <c r="G242" s="282"/>
      <c r="H242" s="282"/>
      <c r="I242" s="282"/>
      <c r="J242" s="282"/>
      <c r="K242" s="282"/>
      <c r="L242" s="282"/>
      <c r="M242" s="282"/>
      <c r="N242" s="282"/>
      <c r="O242" s="282"/>
      <c r="P242" s="282"/>
      <c r="Q242" s="282"/>
      <c r="R242" s="282"/>
      <c r="S242" s="282"/>
      <c r="T242" s="282"/>
      <c r="U242" s="282"/>
      <c r="V242" s="282"/>
      <c r="W242" s="282"/>
      <c r="X242" s="282"/>
      <c r="Y242" s="282"/>
      <c r="Z242" s="282"/>
      <c r="AA242" s="282"/>
      <c r="AB242" s="282"/>
      <c r="AC242" s="282"/>
      <c r="AD242" s="282"/>
      <c r="AE242" s="282"/>
      <c r="AF242" s="282"/>
      <c r="AG242" s="282"/>
      <c r="AH242" s="282"/>
      <c r="AI242" s="282"/>
      <c r="AJ242" s="282"/>
      <c r="AK242" s="282"/>
      <c r="AL242" s="282"/>
      <c r="AM242" s="282"/>
      <c r="AN242" s="282"/>
      <c r="AO242" s="282"/>
      <c r="AP242" s="282"/>
      <c r="AQ242" s="282"/>
      <c r="AR242" s="282"/>
      <c r="AS242" s="282"/>
      <c r="AT242" s="282"/>
      <c r="AU242" s="282"/>
      <c r="AV242" s="282"/>
      <c r="AW242" s="282"/>
    </row>
    <row r="243" spans="1:49">
      <c r="A243" s="282"/>
      <c r="B243" s="282"/>
      <c r="C243" s="282"/>
      <c r="D243" s="282"/>
      <c r="E243" s="282"/>
      <c r="F243" s="282"/>
      <c r="G243" s="282"/>
      <c r="H243" s="282"/>
      <c r="I243" s="282"/>
      <c r="J243" s="282"/>
      <c r="K243" s="282"/>
      <c r="L243" s="282"/>
      <c r="M243" s="282"/>
      <c r="N243" s="282"/>
      <c r="O243" s="282"/>
      <c r="P243" s="282"/>
      <c r="Q243" s="282"/>
      <c r="R243" s="282"/>
      <c r="S243" s="282"/>
      <c r="T243" s="282"/>
      <c r="U243" s="282"/>
      <c r="V243" s="282"/>
      <c r="W243" s="282"/>
      <c r="X243" s="282"/>
      <c r="Y243" s="282"/>
      <c r="Z243" s="282"/>
      <c r="AA243" s="282"/>
      <c r="AB243" s="282"/>
      <c r="AC243" s="282"/>
      <c r="AD243" s="282"/>
      <c r="AE243" s="282"/>
      <c r="AF243" s="282"/>
      <c r="AG243" s="282"/>
      <c r="AH243" s="282"/>
      <c r="AI243" s="282"/>
      <c r="AJ243" s="282"/>
      <c r="AK243" s="282"/>
      <c r="AL243" s="282"/>
      <c r="AM243" s="282"/>
      <c r="AN243" s="282"/>
      <c r="AO243" s="282"/>
      <c r="AP243" s="282"/>
      <c r="AQ243" s="282"/>
      <c r="AR243" s="282"/>
      <c r="AS243" s="282"/>
      <c r="AT243" s="282"/>
      <c r="AU243" s="282"/>
      <c r="AV243" s="282"/>
      <c r="AW243" s="282"/>
    </row>
    <row r="244" spans="1:49">
      <c r="A244" s="282"/>
      <c r="B244" s="282"/>
      <c r="C244" s="282"/>
      <c r="D244" s="282"/>
      <c r="E244" s="282"/>
      <c r="F244" s="282"/>
      <c r="G244" s="282"/>
      <c r="H244" s="282"/>
      <c r="I244" s="282"/>
      <c r="J244" s="282"/>
      <c r="K244" s="282"/>
      <c r="L244" s="282"/>
      <c r="M244" s="282"/>
      <c r="N244" s="282"/>
      <c r="O244" s="282"/>
      <c r="P244" s="282"/>
      <c r="Q244" s="282"/>
      <c r="R244" s="282"/>
      <c r="S244" s="282"/>
      <c r="T244" s="282"/>
      <c r="U244" s="282"/>
      <c r="V244" s="282"/>
      <c r="W244" s="282"/>
      <c r="X244" s="282"/>
      <c r="Y244" s="282"/>
      <c r="Z244" s="282"/>
      <c r="AA244" s="282"/>
      <c r="AB244" s="282"/>
      <c r="AC244" s="282"/>
      <c r="AD244" s="282"/>
      <c r="AE244" s="282"/>
      <c r="AF244" s="282"/>
      <c r="AG244" s="282"/>
      <c r="AH244" s="282"/>
      <c r="AI244" s="282"/>
      <c r="AJ244" s="282"/>
      <c r="AK244" s="282"/>
      <c r="AL244" s="282"/>
      <c r="AM244" s="282"/>
      <c r="AN244" s="282"/>
      <c r="AO244" s="282"/>
      <c r="AP244" s="282"/>
      <c r="AQ244" s="282"/>
      <c r="AR244" s="282"/>
      <c r="AS244" s="282"/>
      <c r="AT244" s="282"/>
      <c r="AU244" s="282"/>
      <c r="AV244" s="282"/>
      <c r="AW244" s="282"/>
    </row>
    <row r="245" spans="1:49">
      <c r="A245" s="282"/>
      <c r="B245" s="282"/>
      <c r="C245" s="282"/>
      <c r="D245" s="282"/>
      <c r="E245" s="282"/>
      <c r="F245" s="282"/>
      <c r="G245" s="282"/>
      <c r="H245" s="282"/>
      <c r="I245" s="282"/>
      <c r="J245" s="282"/>
      <c r="K245" s="282"/>
      <c r="L245" s="282"/>
      <c r="M245" s="282"/>
      <c r="N245" s="282"/>
      <c r="O245" s="282"/>
      <c r="P245" s="282"/>
      <c r="Q245" s="282"/>
      <c r="R245" s="282"/>
      <c r="S245" s="282"/>
      <c r="T245" s="282"/>
      <c r="U245" s="282"/>
      <c r="V245" s="282"/>
      <c r="W245" s="282"/>
      <c r="X245" s="282"/>
      <c r="Y245" s="282"/>
      <c r="Z245" s="282"/>
      <c r="AA245" s="282"/>
      <c r="AB245" s="282"/>
      <c r="AC245" s="282"/>
      <c r="AD245" s="282"/>
      <c r="AE245" s="282"/>
      <c r="AF245" s="282"/>
      <c r="AG245" s="282"/>
      <c r="AH245" s="282"/>
      <c r="AI245" s="282"/>
      <c r="AJ245" s="282"/>
      <c r="AK245" s="282"/>
      <c r="AL245" s="282"/>
      <c r="AM245" s="282"/>
      <c r="AN245" s="282"/>
      <c r="AO245" s="282"/>
      <c r="AP245" s="282"/>
      <c r="AQ245" s="282"/>
      <c r="AR245" s="282"/>
      <c r="AS245" s="282"/>
      <c r="AT245" s="282"/>
      <c r="AU245" s="282"/>
      <c r="AV245" s="282"/>
      <c r="AW245" s="282"/>
    </row>
    <row r="246" spans="1:49">
      <c r="A246" s="282"/>
      <c r="B246" s="282"/>
      <c r="C246" s="282"/>
      <c r="D246" s="282"/>
      <c r="E246" s="282"/>
      <c r="F246" s="282"/>
      <c r="G246" s="282"/>
      <c r="H246" s="282"/>
      <c r="I246" s="282"/>
      <c r="J246" s="282"/>
      <c r="K246" s="282"/>
      <c r="L246" s="282"/>
      <c r="M246" s="282"/>
      <c r="N246" s="282"/>
      <c r="O246" s="282"/>
      <c r="P246" s="282"/>
      <c r="Q246" s="282"/>
      <c r="R246" s="282"/>
      <c r="S246" s="282"/>
      <c r="T246" s="282"/>
      <c r="U246" s="282"/>
      <c r="V246" s="282"/>
      <c r="W246" s="282"/>
      <c r="X246" s="282"/>
      <c r="Y246" s="282"/>
      <c r="Z246" s="282"/>
      <c r="AA246" s="282"/>
      <c r="AB246" s="282"/>
      <c r="AC246" s="282"/>
      <c r="AD246" s="282"/>
      <c r="AE246" s="282"/>
      <c r="AF246" s="282"/>
      <c r="AG246" s="282"/>
      <c r="AH246" s="282"/>
      <c r="AI246" s="282"/>
      <c r="AJ246" s="282"/>
      <c r="AK246" s="282"/>
      <c r="AL246" s="282"/>
      <c r="AM246" s="282"/>
      <c r="AN246" s="282"/>
      <c r="AO246" s="282"/>
      <c r="AP246" s="282"/>
      <c r="AQ246" s="282"/>
      <c r="AR246" s="282"/>
      <c r="AS246" s="282"/>
      <c r="AT246" s="282"/>
      <c r="AU246" s="282"/>
      <c r="AV246" s="282"/>
      <c r="AW246" s="282"/>
    </row>
    <row r="247" spans="1:49">
      <c r="A247" s="282"/>
      <c r="B247" s="282"/>
      <c r="C247" s="282"/>
      <c r="D247" s="282"/>
      <c r="E247" s="282"/>
      <c r="F247" s="282"/>
      <c r="G247" s="282"/>
      <c r="H247" s="282"/>
      <c r="I247" s="282"/>
      <c r="J247" s="282"/>
      <c r="K247" s="282"/>
      <c r="L247" s="282"/>
      <c r="M247" s="282"/>
      <c r="N247" s="282"/>
      <c r="O247" s="282"/>
      <c r="P247" s="282"/>
      <c r="Q247" s="282"/>
      <c r="R247" s="282"/>
      <c r="S247" s="282"/>
      <c r="T247" s="282"/>
      <c r="U247" s="282"/>
      <c r="V247" s="282"/>
      <c r="W247" s="282"/>
      <c r="X247" s="282"/>
      <c r="Y247" s="282"/>
      <c r="Z247" s="282"/>
      <c r="AA247" s="282"/>
      <c r="AB247" s="282"/>
      <c r="AC247" s="282"/>
      <c r="AD247" s="282"/>
      <c r="AE247" s="282"/>
      <c r="AF247" s="282"/>
      <c r="AG247" s="282"/>
      <c r="AH247" s="282"/>
      <c r="AI247" s="282"/>
      <c r="AJ247" s="282"/>
      <c r="AK247" s="282"/>
      <c r="AL247" s="282"/>
      <c r="AM247" s="282"/>
      <c r="AN247" s="282"/>
      <c r="AO247" s="282"/>
      <c r="AP247" s="282"/>
      <c r="AQ247" s="282"/>
      <c r="AR247" s="282"/>
      <c r="AS247" s="282"/>
      <c r="AT247" s="282"/>
      <c r="AU247" s="282"/>
      <c r="AV247" s="282"/>
      <c r="AW247" s="282"/>
    </row>
    <row r="248" spans="1:49">
      <c r="A248" s="282"/>
      <c r="B248" s="282"/>
      <c r="C248" s="282"/>
      <c r="D248" s="282"/>
      <c r="E248" s="282"/>
      <c r="F248" s="282"/>
      <c r="G248" s="282"/>
      <c r="H248" s="282"/>
      <c r="I248" s="282"/>
      <c r="J248" s="282"/>
      <c r="K248" s="282"/>
      <c r="L248" s="282"/>
      <c r="M248" s="282"/>
      <c r="N248" s="282"/>
      <c r="O248" s="282"/>
      <c r="P248" s="282"/>
      <c r="Q248" s="282"/>
      <c r="R248" s="282"/>
      <c r="S248" s="282"/>
      <c r="T248" s="282"/>
      <c r="U248" s="282"/>
      <c r="V248" s="282"/>
      <c r="W248" s="282"/>
      <c r="X248" s="282"/>
      <c r="Y248" s="282"/>
      <c r="Z248" s="282"/>
      <c r="AA248" s="282"/>
      <c r="AB248" s="282"/>
      <c r="AC248" s="282"/>
      <c r="AD248" s="282"/>
      <c r="AE248" s="282"/>
      <c r="AF248" s="282"/>
      <c r="AG248" s="282"/>
      <c r="AH248" s="282"/>
      <c r="AI248" s="282"/>
      <c r="AJ248" s="282"/>
      <c r="AK248" s="282"/>
      <c r="AL248" s="282"/>
      <c r="AM248" s="282"/>
      <c r="AN248" s="282"/>
      <c r="AO248" s="282"/>
      <c r="AP248" s="282"/>
      <c r="AQ248" s="282"/>
      <c r="AR248" s="282"/>
      <c r="AS248" s="282"/>
      <c r="AT248" s="282"/>
      <c r="AU248" s="282"/>
      <c r="AV248" s="282"/>
      <c r="AW248" s="282"/>
    </row>
    <row r="249" spans="1:49">
      <c r="A249" s="282"/>
      <c r="B249" s="282"/>
      <c r="C249" s="282"/>
      <c r="D249" s="282"/>
      <c r="E249" s="282"/>
      <c r="F249" s="282"/>
      <c r="G249" s="282"/>
      <c r="H249" s="282"/>
      <c r="I249" s="282"/>
      <c r="J249" s="282"/>
      <c r="K249" s="282"/>
      <c r="L249" s="282"/>
      <c r="M249" s="282"/>
      <c r="N249" s="282"/>
      <c r="O249" s="282"/>
      <c r="P249" s="282"/>
      <c r="Q249" s="282"/>
      <c r="R249" s="282"/>
      <c r="S249" s="282"/>
      <c r="T249" s="282"/>
      <c r="U249" s="282"/>
      <c r="V249" s="282"/>
      <c r="W249" s="282"/>
      <c r="X249" s="282"/>
      <c r="Y249" s="282"/>
      <c r="Z249" s="282"/>
      <c r="AA249" s="282"/>
      <c r="AB249" s="282"/>
      <c r="AC249" s="282"/>
      <c r="AD249" s="282"/>
      <c r="AE249" s="282"/>
      <c r="AF249" s="282"/>
      <c r="AG249" s="282"/>
      <c r="AH249" s="282"/>
      <c r="AI249" s="282"/>
      <c r="AJ249" s="282"/>
      <c r="AK249" s="282"/>
      <c r="AL249" s="282"/>
      <c r="AM249" s="282"/>
      <c r="AN249" s="282"/>
      <c r="AO249" s="282"/>
      <c r="AP249" s="282"/>
      <c r="AQ249" s="282"/>
      <c r="AR249" s="282"/>
      <c r="AS249" s="282"/>
      <c r="AT249" s="282"/>
      <c r="AU249" s="282"/>
      <c r="AV249" s="282"/>
      <c r="AW249" s="282"/>
    </row>
    <row r="250" spans="1:49">
      <c r="A250" s="282"/>
      <c r="B250" s="282"/>
      <c r="C250" s="282"/>
      <c r="D250" s="282"/>
      <c r="E250" s="282"/>
      <c r="F250" s="282"/>
      <c r="G250" s="282"/>
      <c r="H250" s="282"/>
      <c r="I250" s="282"/>
      <c r="J250" s="282"/>
      <c r="K250" s="282"/>
      <c r="L250" s="282"/>
      <c r="M250" s="282"/>
      <c r="N250" s="282"/>
      <c r="O250" s="282"/>
      <c r="P250" s="282"/>
      <c r="Q250" s="282"/>
      <c r="R250" s="282"/>
      <c r="S250" s="282"/>
      <c r="T250" s="282"/>
      <c r="U250" s="282"/>
      <c r="V250" s="282"/>
      <c r="W250" s="282"/>
      <c r="X250" s="282"/>
      <c r="Y250" s="282"/>
      <c r="Z250" s="282"/>
      <c r="AA250" s="282"/>
      <c r="AB250" s="282"/>
      <c r="AC250" s="282"/>
      <c r="AD250" s="282"/>
      <c r="AE250" s="282"/>
      <c r="AF250" s="282"/>
      <c r="AG250" s="282"/>
      <c r="AH250" s="282"/>
      <c r="AI250" s="282"/>
      <c r="AJ250" s="282"/>
      <c r="AK250" s="282"/>
      <c r="AL250" s="282"/>
      <c r="AM250" s="282"/>
      <c r="AN250" s="282"/>
      <c r="AO250" s="282"/>
      <c r="AP250" s="282"/>
      <c r="AQ250" s="282"/>
      <c r="AR250" s="282"/>
      <c r="AS250" s="282"/>
      <c r="AT250" s="282"/>
      <c r="AU250" s="282"/>
      <c r="AV250" s="282"/>
      <c r="AW250" s="282"/>
    </row>
    <row r="251" spans="1:49">
      <c r="A251" s="282"/>
      <c r="B251" s="282"/>
      <c r="C251" s="282"/>
      <c r="D251" s="282"/>
      <c r="E251" s="282"/>
      <c r="F251" s="282"/>
      <c r="G251" s="282"/>
      <c r="H251" s="282"/>
      <c r="I251" s="282"/>
      <c r="J251" s="282"/>
      <c r="K251" s="282"/>
      <c r="L251" s="282"/>
      <c r="M251" s="282"/>
      <c r="N251" s="282"/>
      <c r="O251" s="282"/>
      <c r="P251" s="282"/>
      <c r="Q251" s="282"/>
      <c r="R251" s="282"/>
      <c r="S251" s="282"/>
      <c r="T251" s="282"/>
      <c r="U251" s="282"/>
      <c r="V251" s="282"/>
      <c r="W251" s="282"/>
      <c r="X251" s="282"/>
      <c r="Y251" s="282"/>
      <c r="Z251" s="282"/>
      <c r="AA251" s="282"/>
      <c r="AB251" s="282"/>
      <c r="AC251" s="282"/>
      <c r="AD251" s="282"/>
      <c r="AE251" s="282"/>
      <c r="AF251" s="282"/>
      <c r="AG251" s="282"/>
      <c r="AH251" s="282"/>
      <c r="AI251" s="282"/>
      <c r="AJ251" s="282"/>
      <c r="AK251" s="282"/>
      <c r="AL251" s="282"/>
      <c r="AM251" s="282"/>
      <c r="AN251" s="282"/>
      <c r="AO251" s="282"/>
      <c r="AP251" s="282"/>
      <c r="AQ251" s="282"/>
      <c r="AR251" s="282"/>
      <c r="AS251" s="282"/>
      <c r="AT251" s="282"/>
      <c r="AU251" s="282"/>
      <c r="AV251" s="282"/>
      <c r="AW251" s="282"/>
    </row>
    <row r="252" spans="1:49">
      <c r="A252" s="282"/>
      <c r="B252" s="282"/>
      <c r="C252" s="282"/>
      <c r="D252" s="282"/>
      <c r="E252" s="282"/>
      <c r="F252" s="282"/>
      <c r="G252" s="282"/>
      <c r="H252" s="282"/>
      <c r="I252" s="282"/>
      <c r="J252" s="282"/>
      <c r="K252" s="282"/>
      <c r="L252" s="282"/>
      <c r="M252" s="282"/>
      <c r="N252" s="282"/>
      <c r="O252" s="282"/>
      <c r="P252" s="282"/>
      <c r="Q252" s="282"/>
      <c r="R252" s="282"/>
      <c r="S252" s="282"/>
      <c r="T252" s="282"/>
      <c r="U252" s="282"/>
      <c r="V252" s="282"/>
      <c r="W252" s="282"/>
      <c r="X252" s="282"/>
      <c r="Y252" s="282"/>
      <c r="Z252" s="282"/>
      <c r="AA252" s="282"/>
      <c r="AB252" s="282"/>
      <c r="AC252" s="282"/>
      <c r="AD252" s="282"/>
      <c r="AE252" s="282"/>
      <c r="AF252" s="282"/>
      <c r="AG252" s="282"/>
      <c r="AH252" s="282"/>
      <c r="AI252" s="282"/>
      <c r="AJ252" s="282"/>
      <c r="AK252" s="282"/>
      <c r="AL252" s="282"/>
      <c r="AM252" s="282"/>
      <c r="AN252" s="282"/>
      <c r="AO252" s="282"/>
      <c r="AP252" s="282"/>
      <c r="AQ252" s="282"/>
      <c r="AR252" s="282"/>
      <c r="AS252" s="282"/>
      <c r="AT252" s="282"/>
      <c r="AU252" s="282"/>
      <c r="AV252" s="282"/>
      <c r="AW252" s="282"/>
    </row>
    <row r="253" spans="1:49">
      <c r="A253" s="282"/>
      <c r="B253" s="282"/>
      <c r="C253" s="282"/>
      <c r="D253" s="282"/>
      <c r="E253" s="282"/>
      <c r="F253" s="282"/>
      <c r="G253" s="282"/>
      <c r="H253" s="282"/>
      <c r="I253" s="282"/>
      <c r="J253" s="282"/>
      <c r="K253" s="282"/>
      <c r="L253" s="282"/>
      <c r="M253" s="282"/>
      <c r="N253" s="282"/>
      <c r="O253" s="282"/>
      <c r="P253" s="282"/>
      <c r="Q253" s="282"/>
      <c r="R253" s="282"/>
      <c r="S253" s="282"/>
      <c r="T253" s="282"/>
      <c r="U253" s="282"/>
      <c r="V253" s="282"/>
      <c r="W253" s="282"/>
      <c r="X253" s="282"/>
      <c r="Y253" s="282"/>
      <c r="Z253" s="282"/>
      <c r="AA253" s="282"/>
      <c r="AB253" s="282"/>
      <c r="AC253" s="282"/>
      <c r="AD253" s="282"/>
      <c r="AE253" s="282"/>
      <c r="AF253" s="282"/>
      <c r="AG253" s="282"/>
      <c r="AH253" s="282"/>
      <c r="AI253" s="282"/>
      <c r="AJ253" s="282"/>
      <c r="AK253" s="282"/>
      <c r="AL253" s="282"/>
      <c r="AM253" s="282"/>
      <c r="AN253" s="282"/>
      <c r="AO253" s="282"/>
      <c r="AP253" s="282"/>
      <c r="AQ253" s="282"/>
      <c r="AR253" s="282"/>
      <c r="AS253" s="282"/>
      <c r="AT253" s="282"/>
      <c r="AU253" s="282"/>
      <c r="AV253" s="282"/>
      <c r="AW253" s="282"/>
    </row>
    <row r="254" spans="1:49">
      <c r="A254" s="282"/>
      <c r="B254" s="282"/>
      <c r="C254" s="282"/>
      <c r="D254" s="282"/>
      <c r="E254" s="282"/>
      <c r="F254" s="282"/>
      <c r="G254" s="282"/>
      <c r="H254" s="282"/>
      <c r="I254" s="282"/>
      <c r="J254" s="282"/>
      <c r="K254" s="282"/>
      <c r="L254" s="282"/>
      <c r="M254" s="282"/>
      <c r="N254" s="282"/>
      <c r="O254" s="282"/>
      <c r="P254" s="282"/>
      <c r="Q254" s="282"/>
      <c r="R254" s="282"/>
      <c r="S254" s="282"/>
      <c r="T254" s="282"/>
      <c r="U254" s="282"/>
      <c r="V254" s="282"/>
      <c r="W254" s="282"/>
      <c r="X254" s="282"/>
      <c r="Y254" s="282"/>
      <c r="Z254" s="282"/>
      <c r="AA254" s="282"/>
      <c r="AB254" s="282"/>
      <c r="AC254" s="282"/>
      <c r="AD254" s="282"/>
      <c r="AE254" s="282"/>
      <c r="AF254" s="282"/>
      <c r="AG254" s="282"/>
      <c r="AH254" s="282"/>
      <c r="AI254" s="282"/>
      <c r="AJ254" s="282"/>
      <c r="AK254" s="282"/>
      <c r="AL254" s="282"/>
      <c r="AM254" s="282"/>
      <c r="AN254" s="282"/>
      <c r="AO254" s="282"/>
      <c r="AP254" s="282"/>
      <c r="AQ254" s="282"/>
      <c r="AR254" s="282"/>
      <c r="AS254" s="282"/>
      <c r="AT254" s="282"/>
      <c r="AU254" s="282"/>
      <c r="AV254" s="282"/>
      <c r="AW254" s="282"/>
    </row>
    <row r="255" spans="1:49">
      <c r="A255" s="282"/>
      <c r="B255" s="282"/>
      <c r="C255" s="282"/>
      <c r="D255" s="282"/>
      <c r="E255" s="282"/>
      <c r="F255" s="282"/>
      <c r="G255" s="282"/>
      <c r="H255" s="282"/>
      <c r="I255" s="282"/>
      <c r="J255" s="282"/>
      <c r="K255" s="282"/>
      <c r="L255" s="282"/>
      <c r="M255" s="282"/>
      <c r="N255" s="282"/>
      <c r="O255" s="282"/>
      <c r="P255" s="282"/>
      <c r="Q255" s="282"/>
      <c r="R255" s="282"/>
      <c r="S255" s="282"/>
      <c r="T255" s="282"/>
      <c r="U255" s="282"/>
      <c r="V255" s="282"/>
      <c r="W255" s="282"/>
      <c r="X255" s="282"/>
      <c r="Y255" s="282"/>
      <c r="Z255" s="282"/>
      <c r="AA255" s="282"/>
      <c r="AB255" s="282"/>
      <c r="AC255" s="282"/>
      <c r="AD255" s="282"/>
      <c r="AE255" s="282"/>
      <c r="AF255" s="282"/>
      <c r="AG255" s="282"/>
      <c r="AH255" s="282"/>
      <c r="AI255" s="282"/>
      <c r="AJ255" s="282"/>
      <c r="AK255" s="282"/>
      <c r="AL255" s="282"/>
      <c r="AM255" s="282"/>
      <c r="AN255" s="282"/>
      <c r="AO255" s="282"/>
      <c r="AP255" s="282"/>
      <c r="AQ255" s="282"/>
      <c r="AR255" s="282"/>
      <c r="AS255" s="282"/>
      <c r="AT255" s="282"/>
      <c r="AU255" s="282"/>
      <c r="AV255" s="282"/>
      <c r="AW255" s="282"/>
    </row>
    <row r="256" spans="1:49">
      <c r="A256" s="282"/>
      <c r="B256" s="282"/>
      <c r="C256" s="282"/>
      <c r="D256" s="282"/>
      <c r="E256" s="282"/>
      <c r="F256" s="282"/>
      <c r="G256" s="282"/>
      <c r="H256" s="282"/>
      <c r="I256" s="282"/>
      <c r="J256" s="282"/>
      <c r="K256" s="282"/>
      <c r="L256" s="282"/>
      <c r="M256" s="282"/>
      <c r="N256" s="282"/>
      <c r="O256" s="282"/>
      <c r="P256" s="282"/>
      <c r="Q256" s="282"/>
      <c r="R256" s="282"/>
      <c r="S256" s="282"/>
      <c r="T256" s="282"/>
      <c r="U256" s="282"/>
      <c r="V256" s="282"/>
      <c r="W256" s="282"/>
      <c r="X256" s="282"/>
      <c r="Y256" s="282"/>
      <c r="Z256" s="282"/>
      <c r="AA256" s="282"/>
      <c r="AB256" s="282"/>
      <c r="AC256" s="282"/>
      <c r="AD256" s="282"/>
      <c r="AE256" s="282"/>
      <c r="AF256" s="282"/>
      <c r="AG256" s="282"/>
      <c r="AH256" s="282"/>
      <c r="AI256" s="282"/>
      <c r="AJ256" s="282"/>
      <c r="AK256" s="282"/>
      <c r="AL256" s="282"/>
      <c r="AM256" s="282"/>
      <c r="AN256" s="282"/>
      <c r="AO256" s="282"/>
      <c r="AP256" s="282"/>
      <c r="AQ256" s="282"/>
      <c r="AR256" s="282"/>
      <c r="AS256" s="282"/>
      <c r="AT256" s="282"/>
      <c r="AU256" s="282"/>
      <c r="AV256" s="282"/>
      <c r="AW256" s="282"/>
    </row>
    <row r="257" spans="1:49">
      <c r="A257" s="282"/>
      <c r="B257" s="282"/>
      <c r="C257" s="282"/>
      <c r="D257" s="282"/>
      <c r="E257" s="282"/>
      <c r="F257" s="282"/>
      <c r="G257" s="282"/>
      <c r="H257" s="282"/>
      <c r="I257" s="282"/>
      <c r="J257" s="282"/>
      <c r="K257" s="282"/>
      <c r="L257" s="282"/>
      <c r="M257" s="282"/>
      <c r="N257" s="282"/>
      <c r="O257" s="282"/>
      <c r="P257" s="282"/>
      <c r="Q257" s="282"/>
      <c r="R257" s="282"/>
      <c r="S257" s="282"/>
      <c r="T257" s="282"/>
      <c r="U257" s="282"/>
      <c r="V257" s="282"/>
      <c r="W257" s="282"/>
      <c r="X257" s="282"/>
      <c r="Y257" s="282"/>
      <c r="Z257" s="282"/>
      <c r="AA257" s="282"/>
      <c r="AB257" s="282"/>
      <c r="AC257" s="282"/>
      <c r="AD257" s="282"/>
      <c r="AE257" s="282"/>
      <c r="AF257" s="282"/>
      <c r="AG257" s="282"/>
      <c r="AH257" s="282"/>
      <c r="AI257" s="282"/>
      <c r="AJ257" s="282"/>
      <c r="AK257" s="282"/>
      <c r="AL257" s="282"/>
      <c r="AM257" s="282"/>
      <c r="AN257" s="282"/>
      <c r="AO257" s="282"/>
      <c r="AP257" s="282"/>
      <c r="AQ257" s="282"/>
      <c r="AR257" s="282"/>
      <c r="AS257" s="282"/>
      <c r="AT257" s="282"/>
      <c r="AU257" s="282"/>
      <c r="AV257" s="282"/>
      <c r="AW257" s="282"/>
    </row>
    <row r="258" spans="1:49">
      <c r="A258" s="282"/>
      <c r="B258" s="282"/>
      <c r="C258" s="282"/>
      <c r="D258" s="282"/>
      <c r="E258" s="282"/>
      <c r="F258" s="282"/>
      <c r="G258" s="282"/>
      <c r="H258" s="282"/>
      <c r="I258" s="282"/>
      <c r="J258" s="282"/>
      <c r="K258" s="282"/>
      <c r="L258" s="282"/>
      <c r="M258" s="282"/>
      <c r="N258" s="282"/>
      <c r="O258" s="282"/>
      <c r="P258" s="282"/>
      <c r="Q258" s="282"/>
      <c r="R258" s="282"/>
      <c r="S258" s="282"/>
      <c r="T258" s="282"/>
      <c r="U258" s="282"/>
      <c r="V258" s="282"/>
      <c r="W258" s="282"/>
      <c r="X258" s="282"/>
      <c r="Y258" s="282"/>
      <c r="Z258" s="282"/>
      <c r="AA258" s="282"/>
      <c r="AB258" s="282"/>
      <c r="AC258" s="282"/>
      <c r="AD258" s="282"/>
      <c r="AE258" s="282"/>
      <c r="AF258" s="282"/>
      <c r="AG258" s="282"/>
      <c r="AH258" s="282"/>
      <c r="AI258" s="282"/>
      <c r="AJ258" s="282"/>
      <c r="AK258" s="282"/>
      <c r="AL258" s="282"/>
      <c r="AM258" s="282"/>
      <c r="AN258" s="282"/>
      <c r="AO258" s="282"/>
      <c r="AP258" s="282"/>
      <c r="AQ258" s="282"/>
      <c r="AR258" s="282"/>
      <c r="AS258" s="282"/>
      <c r="AT258" s="282"/>
      <c r="AU258" s="282"/>
      <c r="AV258" s="282"/>
      <c r="AW258" s="282"/>
    </row>
    <row r="259" spans="1:49">
      <c r="A259" s="282"/>
      <c r="B259" s="282"/>
      <c r="C259" s="282"/>
      <c r="D259" s="282"/>
      <c r="E259" s="282"/>
      <c r="F259" s="282"/>
      <c r="G259" s="282"/>
      <c r="H259" s="282"/>
      <c r="I259" s="282"/>
      <c r="J259" s="282"/>
      <c r="K259" s="282"/>
      <c r="L259" s="282"/>
      <c r="M259" s="282"/>
      <c r="N259" s="282"/>
      <c r="O259" s="282"/>
      <c r="P259" s="282"/>
      <c r="Q259" s="282"/>
      <c r="R259" s="282"/>
      <c r="S259" s="282"/>
      <c r="T259" s="282"/>
      <c r="U259" s="282"/>
      <c r="V259" s="282"/>
      <c r="W259" s="282"/>
      <c r="X259" s="282"/>
      <c r="Y259" s="282"/>
      <c r="Z259" s="282"/>
      <c r="AA259" s="282"/>
      <c r="AB259" s="282"/>
      <c r="AC259" s="282"/>
      <c r="AD259" s="282"/>
      <c r="AE259" s="282"/>
      <c r="AF259" s="282"/>
      <c r="AG259" s="282"/>
      <c r="AH259" s="282"/>
      <c r="AI259" s="282"/>
      <c r="AJ259" s="282"/>
      <c r="AK259" s="282"/>
      <c r="AL259" s="282"/>
      <c r="AM259" s="282"/>
      <c r="AN259" s="282"/>
      <c r="AO259" s="282"/>
      <c r="AP259" s="282"/>
      <c r="AQ259" s="282"/>
      <c r="AR259" s="282"/>
      <c r="AS259" s="282"/>
      <c r="AT259" s="282"/>
      <c r="AU259" s="282"/>
      <c r="AV259" s="282"/>
      <c r="AW259" s="282"/>
    </row>
    <row r="260" spans="1:49">
      <c r="A260" s="282"/>
      <c r="B260" s="282"/>
      <c r="C260" s="282"/>
      <c r="D260" s="282"/>
      <c r="E260" s="282"/>
      <c r="F260" s="282"/>
      <c r="G260" s="282"/>
      <c r="H260" s="282"/>
      <c r="I260" s="282"/>
      <c r="J260" s="282"/>
      <c r="K260" s="282"/>
      <c r="L260" s="282"/>
      <c r="M260" s="282"/>
      <c r="N260" s="282"/>
      <c r="O260" s="282"/>
      <c r="P260" s="282"/>
      <c r="Q260" s="282"/>
      <c r="R260" s="282"/>
      <c r="S260" s="282"/>
      <c r="T260" s="282"/>
      <c r="U260" s="282"/>
      <c r="V260" s="282"/>
      <c r="W260" s="282"/>
      <c r="X260" s="282"/>
      <c r="Y260" s="282"/>
      <c r="Z260" s="282"/>
      <c r="AA260" s="282"/>
      <c r="AB260" s="282"/>
      <c r="AC260" s="282"/>
      <c r="AD260" s="282"/>
      <c r="AE260" s="282"/>
      <c r="AF260" s="282"/>
      <c r="AG260" s="282"/>
      <c r="AH260" s="282"/>
      <c r="AI260" s="282"/>
      <c r="AJ260" s="282"/>
      <c r="AK260" s="282"/>
      <c r="AL260" s="282"/>
      <c r="AM260" s="282"/>
      <c r="AN260" s="282"/>
      <c r="AO260" s="282"/>
      <c r="AP260" s="282"/>
      <c r="AQ260" s="282"/>
      <c r="AR260" s="282"/>
      <c r="AS260" s="282"/>
      <c r="AT260" s="282"/>
      <c r="AU260" s="282"/>
      <c r="AV260" s="282"/>
      <c r="AW260" s="282"/>
    </row>
    <row r="261" spans="1:49">
      <c r="A261" s="282"/>
      <c r="B261" s="282"/>
      <c r="C261" s="282"/>
      <c r="D261" s="282"/>
      <c r="E261" s="282"/>
      <c r="F261" s="282"/>
      <c r="G261" s="282"/>
      <c r="H261" s="282"/>
      <c r="I261" s="282"/>
      <c r="J261" s="282"/>
      <c r="K261" s="282"/>
      <c r="L261" s="282"/>
      <c r="M261" s="282"/>
      <c r="N261" s="282"/>
      <c r="O261" s="282"/>
      <c r="P261" s="282"/>
      <c r="Q261" s="282"/>
      <c r="R261" s="282"/>
      <c r="S261" s="282"/>
      <c r="T261" s="282"/>
      <c r="U261" s="282"/>
      <c r="V261" s="282"/>
      <c r="W261" s="282"/>
      <c r="X261" s="282"/>
      <c r="Y261" s="282"/>
      <c r="Z261" s="282"/>
      <c r="AA261" s="282"/>
      <c r="AB261" s="282"/>
      <c r="AC261" s="282"/>
      <c r="AD261" s="282"/>
      <c r="AE261" s="282"/>
      <c r="AF261" s="282"/>
      <c r="AG261" s="282"/>
      <c r="AH261" s="282"/>
      <c r="AI261" s="282"/>
      <c r="AJ261" s="282"/>
      <c r="AK261" s="282"/>
      <c r="AL261" s="282"/>
      <c r="AM261" s="282"/>
      <c r="AN261" s="282"/>
      <c r="AO261" s="282"/>
      <c r="AP261" s="282"/>
      <c r="AQ261" s="282"/>
      <c r="AR261" s="282"/>
      <c r="AS261" s="282"/>
      <c r="AT261" s="282"/>
      <c r="AU261" s="282"/>
      <c r="AV261" s="282"/>
      <c r="AW261" s="282"/>
    </row>
    <row r="262" spans="1:49">
      <c r="A262" s="282"/>
      <c r="B262" s="282"/>
      <c r="C262" s="282"/>
      <c r="D262" s="282"/>
      <c r="E262" s="282"/>
      <c r="F262" s="282"/>
      <c r="G262" s="282"/>
      <c r="H262" s="282"/>
      <c r="I262" s="282"/>
      <c r="J262" s="282"/>
      <c r="K262" s="282"/>
      <c r="L262" s="282"/>
      <c r="M262" s="282"/>
      <c r="N262" s="282"/>
      <c r="O262" s="282"/>
      <c r="P262" s="282"/>
      <c r="Q262" s="282"/>
      <c r="R262" s="282"/>
      <c r="S262" s="282"/>
      <c r="T262" s="282"/>
      <c r="U262" s="282"/>
      <c r="V262" s="282"/>
      <c r="W262" s="282"/>
      <c r="X262" s="282"/>
      <c r="Y262" s="282"/>
      <c r="Z262" s="282"/>
      <c r="AA262" s="282"/>
      <c r="AB262" s="282"/>
      <c r="AC262" s="282"/>
      <c r="AD262" s="282"/>
      <c r="AE262" s="282"/>
      <c r="AF262" s="282"/>
      <c r="AG262" s="282"/>
      <c r="AH262" s="282"/>
      <c r="AI262" s="282"/>
      <c r="AJ262" s="282"/>
      <c r="AK262" s="282"/>
      <c r="AL262" s="282"/>
      <c r="AM262" s="282"/>
      <c r="AN262" s="282"/>
      <c r="AO262" s="282"/>
      <c r="AP262" s="282"/>
      <c r="AQ262" s="282"/>
      <c r="AR262" s="282"/>
      <c r="AS262" s="282"/>
      <c r="AT262" s="282"/>
      <c r="AU262" s="282"/>
      <c r="AV262" s="282"/>
      <c r="AW262" s="282"/>
    </row>
    <row r="263" spans="1:49">
      <c r="A263" s="282"/>
      <c r="B263" s="282"/>
      <c r="C263" s="282"/>
      <c r="D263" s="282"/>
      <c r="E263" s="282"/>
      <c r="F263" s="282"/>
      <c r="G263" s="282"/>
      <c r="H263" s="282"/>
      <c r="I263" s="282"/>
      <c r="J263" s="282"/>
      <c r="K263" s="282"/>
      <c r="L263" s="282"/>
      <c r="M263" s="282"/>
      <c r="N263" s="282"/>
      <c r="O263" s="282"/>
      <c r="P263" s="282"/>
      <c r="Q263" s="282"/>
      <c r="R263" s="282"/>
      <c r="S263" s="282"/>
      <c r="T263" s="282"/>
      <c r="U263" s="282"/>
      <c r="V263" s="282"/>
      <c r="W263" s="282"/>
      <c r="X263" s="282"/>
      <c r="Y263" s="282"/>
      <c r="Z263" s="282"/>
      <c r="AA263" s="282"/>
      <c r="AB263" s="282"/>
      <c r="AC263" s="282"/>
      <c r="AD263" s="282"/>
      <c r="AE263" s="282"/>
      <c r="AF263" s="282"/>
      <c r="AG263" s="282"/>
      <c r="AH263" s="282"/>
      <c r="AI263" s="282"/>
      <c r="AJ263" s="282"/>
      <c r="AK263" s="282"/>
      <c r="AL263" s="282"/>
      <c r="AM263" s="282"/>
      <c r="AN263" s="282"/>
      <c r="AO263" s="282"/>
      <c r="AP263" s="282"/>
      <c r="AQ263" s="282"/>
      <c r="AR263" s="282"/>
      <c r="AS263" s="282"/>
      <c r="AT263" s="282"/>
      <c r="AU263" s="282"/>
      <c r="AV263" s="282"/>
      <c r="AW263" s="282"/>
    </row>
    <row r="264" spans="1:49">
      <c r="A264" s="282"/>
      <c r="B264" s="282"/>
      <c r="C264" s="282"/>
      <c r="D264" s="282"/>
      <c r="E264" s="282"/>
      <c r="F264" s="282"/>
      <c r="G264" s="282"/>
      <c r="H264" s="282"/>
      <c r="I264" s="282"/>
      <c r="J264" s="282"/>
      <c r="K264" s="282"/>
      <c r="L264" s="282"/>
      <c r="M264" s="282"/>
      <c r="N264" s="282"/>
      <c r="O264" s="282"/>
      <c r="P264" s="282"/>
      <c r="Q264" s="282"/>
      <c r="R264" s="282"/>
      <c r="S264" s="282"/>
      <c r="T264" s="282"/>
      <c r="U264" s="282"/>
      <c r="V264" s="282"/>
      <c r="W264" s="282"/>
      <c r="X264" s="282"/>
      <c r="Y264" s="282"/>
      <c r="Z264" s="282"/>
      <c r="AA264" s="282"/>
      <c r="AB264" s="282"/>
      <c r="AC264" s="282"/>
      <c r="AD264" s="282"/>
      <c r="AE264" s="282"/>
      <c r="AF264" s="282"/>
      <c r="AG264" s="282"/>
      <c r="AH264" s="282"/>
      <c r="AI264" s="282"/>
      <c r="AJ264" s="282"/>
      <c r="AK264" s="282"/>
      <c r="AL264" s="282"/>
      <c r="AM264" s="282"/>
      <c r="AN264" s="282"/>
      <c r="AO264" s="282"/>
      <c r="AP264" s="282"/>
      <c r="AQ264" s="282"/>
      <c r="AR264" s="282"/>
      <c r="AS264" s="282"/>
      <c r="AT264" s="282"/>
      <c r="AU264" s="282"/>
      <c r="AV264" s="282"/>
      <c r="AW264" s="282"/>
    </row>
    <row r="265" spans="1:49">
      <c r="A265" s="282"/>
      <c r="B265" s="282"/>
      <c r="C265" s="282"/>
      <c r="D265" s="282"/>
      <c r="E265" s="282"/>
      <c r="F265" s="282"/>
      <c r="G265" s="282"/>
      <c r="H265" s="282"/>
      <c r="I265" s="282"/>
      <c r="J265" s="282"/>
      <c r="K265" s="282"/>
      <c r="L265" s="282"/>
      <c r="M265" s="282"/>
      <c r="N265" s="282"/>
      <c r="O265" s="282"/>
      <c r="P265" s="282"/>
      <c r="Q265" s="282"/>
      <c r="R265" s="282"/>
      <c r="S265" s="282"/>
      <c r="T265" s="282"/>
      <c r="U265" s="282"/>
      <c r="V265" s="282"/>
      <c r="W265" s="282"/>
      <c r="X265" s="282"/>
      <c r="Y265" s="282"/>
      <c r="Z265" s="282"/>
      <c r="AA265" s="282"/>
      <c r="AB265" s="282"/>
      <c r="AC265" s="282"/>
      <c r="AD265" s="282"/>
      <c r="AE265" s="282"/>
      <c r="AF265" s="282"/>
      <c r="AG265" s="282"/>
      <c r="AH265" s="282"/>
      <c r="AI265" s="282"/>
      <c r="AJ265" s="282"/>
      <c r="AK265" s="282"/>
      <c r="AL265" s="282"/>
      <c r="AM265" s="282"/>
      <c r="AN265" s="282"/>
      <c r="AO265" s="282"/>
      <c r="AP265" s="282"/>
      <c r="AQ265" s="282"/>
      <c r="AR265" s="282"/>
      <c r="AS265" s="282"/>
      <c r="AT265" s="282"/>
      <c r="AU265" s="282"/>
      <c r="AV265" s="282"/>
      <c r="AW265" s="282"/>
    </row>
    <row r="266" spans="1:49">
      <c r="A266" s="282"/>
      <c r="B266" s="282"/>
      <c r="C266" s="282"/>
      <c r="D266" s="282"/>
      <c r="E266" s="282"/>
      <c r="F266" s="282"/>
      <c r="G266" s="282"/>
      <c r="H266" s="282"/>
      <c r="I266" s="282"/>
      <c r="J266" s="282"/>
      <c r="K266" s="282"/>
      <c r="L266" s="282"/>
      <c r="M266" s="282"/>
      <c r="N266" s="282"/>
      <c r="O266" s="282"/>
      <c r="P266" s="282"/>
      <c r="Q266" s="282"/>
      <c r="R266" s="282"/>
      <c r="S266" s="282"/>
      <c r="T266" s="282"/>
      <c r="U266" s="282"/>
      <c r="V266" s="282"/>
      <c r="W266" s="282"/>
      <c r="X266" s="282"/>
      <c r="Y266" s="282"/>
      <c r="Z266" s="282"/>
      <c r="AA266" s="282"/>
      <c r="AB266" s="282"/>
      <c r="AC266" s="282"/>
      <c r="AD266" s="282"/>
      <c r="AE266" s="282"/>
      <c r="AF266" s="282"/>
      <c r="AG266" s="282"/>
      <c r="AH266" s="282"/>
      <c r="AI266" s="282"/>
      <c r="AJ266" s="282"/>
      <c r="AK266" s="282"/>
      <c r="AL266" s="282"/>
      <c r="AM266" s="282"/>
      <c r="AN266" s="282"/>
      <c r="AO266" s="282"/>
      <c r="AP266" s="282"/>
      <c r="AQ266" s="282"/>
      <c r="AR266" s="282"/>
      <c r="AS266" s="282"/>
      <c r="AT266" s="282"/>
      <c r="AU266" s="282"/>
      <c r="AV266" s="282"/>
      <c r="AW266" s="282"/>
    </row>
    <row r="267" spans="1:49">
      <c r="A267" s="282"/>
      <c r="B267" s="282"/>
      <c r="C267" s="282"/>
      <c r="D267" s="282"/>
      <c r="E267" s="282"/>
      <c r="F267" s="282"/>
      <c r="G267" s="282"/>
      <c r="H267" s="282"/>
      <c r="I267" s="282"/>
      <c r="J267" s="282"/>
      <c r="K267" s="282"/>
      <c r="L267" s="282"/>
      <c r="M267" s="282"/>
      <c r="N267" s="282"/>
      <c r="O267" s="282"/>
      <c r="P267" s="282"/>
      <c r="Q267" s="282"/>
      <c r="R267" s="282"/>
      <c r="S267" s="282"/>
      <c r="T267" s="282"/>
      <c r="U267" s="282"/>
      <c r="V267" s="282"/>
      <c r="W267" s="282"/>
      <c r="X267" s="282"/>
      <c r="Y267" s="282"/>
      <c r="Z267" s="282"/>
      <c r="AA267" s="282"/>
      <c r="AB267" s="282"/>
      <c r="AC267" s="282"/>
      <c r="AD267" s="282"/>
      <c r="AE267" s="282"/>
      <c r="AF267" s="282"/>
      <c r="AG267" s="282"/>
      <c r="AH267" s="282"/>
      <c r="AI267" s="282"/>
      <c r="AJ267" s="282"/>
      <c r="AK267" s="282"/>
      <c r="AL267" s="282"/>
      <c r="AM267" s="282"/>
      <c r="AN267" s="282"/>
      <c r="AO267" s="282"/>
      <c r="AP267" s="282"/>
      <c r="AQ267" s="282"/>
      <c r="AR267" s="282"/>
      <c r="AS267" s="282"/>
      <c r="AT267" s="282"/>
      <c r="AU267" s="282"/>
      <c r="AV267" s="282"/>
      <c r="AW267" s="282"/>
    </row>
    <row r="268" spans="1:49">
      <c r="A268" s="282"/>
      <c r="B268" s="282"/>
      <c r="C268" s="282"/>
      <c r="D268" s="282"/>
      <c r="E268" s="282"/>
      <c r="F268" s="282"/>
      <c r="G268" s="282"/>
      <c r="H268" s="282"/>
      <c r="I268" s="282"/>
      <c r="J268" s="282"/>
      <c r="K268" s="282"/>
      <c r="L268" s="282"/>
      <c r="M268" s="282"/>
      <c r="N268" s="282"/>
      <c r="O268" s="282"/>
      <c r="P268" s="282"/>
      <c r="Q268" s="282"/>
      <c r="R268" s="282"/>
      <c r="S268" s="282"/>
      <c r="T268" s="282"/>
      <c r="U268" s="282"/>
      <c r="V268" s="282"/>
      <c r="W268" s="282"/>
      <c r="X268" s="282"/>
      <c r="Y268" s="282"/>
      <c r="Z268" s="282"/>
      <c r="AA268" s="282"/>
      <c r="AB268" s="282"/>
      <c r="AC268" s="282"/>
      <c r="AD268" s="282"/>
      <c r="AE268" s="282"/>
      <c r="AF268" s="282"/>
      <c r="AG268" s="282"/>
      <c r="AH268" s="282"/>
      <c r="AI268" s="282"/>
      <c r="AJ268" s="282"/>
      <c r="AK268" s="282"/>
      <c r="AL268" s="282"/>
      <c r="AM268" s="282"/>
      <c r="AN268" s="282"/>
      <c r="AO268" s="282"/>
      <c r="AP268" s="282"/>
      <c r="AQ268" s="282"/>
      <c r="AR268" s="282"/>
      <c r="AS268" s="282"/>
      <c r="AT268" s="282"/>
      <c r="AU268" s="282"/>
      <c r="AV268" s="282"/>
      <c r="AW268" s="282"/>
    </row>
    <row r="269" spans="1:49">
      <c r="A269" s="282"/>
      <c r="B269" s="282"/>
      <c r="C269" s="282"/>
      <c r="D269" s="282"/>
      <c r="E269" s="282"/>
      <c r="F269" s="282"/>
      <c r="G269" s="282"/>
      <c r="H269" s="282"/>
      <c r="I269" s="282"/>
      <c r="J269" s="282"/>
      <c r="K269" s="282"/>
      <c r="L269" s="282"/>
      <c r="M269" s="282"/>
      <c r="N269" s="282"/>
      <c r="O269" s="282"/>
      <c r="P269" s="282"/>
      <c r="Q269" s="282"/>
      <c r="R269" s="282"/>
      <c r="S269" s="282"/>
      <c r="T269" s="282"/>
      <c r="U269" s="282"/>
      <c r="V269" s="282"/>
      <c r="W269" s="282"/>
      <c r="X269" s="282"/>
      <c r="Y269" s="282"/>
      <c r="Z269" s="282"/>
      <c r="AA269" s="282"/>
      <c r="AB269" s="282"/>
      <c r="AC269" s="282"/>
      <c r="AD269" s="282"/>
      <c r="AE269" s="282"/>
      <c r="AF269" s="282"/>
      <c r="AG269" s="282"/>
      <c r="AH269" s="282"/>
      <c r="AI269" s="282"/>
      <c r="AJ269" s="282"/>
      <c r="AK269" s="282"/>
      <c r="AL269" s="282"/>
      <c r="AM269" s="282"/>
      <c r="AN269" s="282"/>
      <c r="AO269" s="282"/>
      <c r="AP269" s="282"/>
      <c r="AQ269" s="282"/>
      <c r="AR269" s="282"/>
      <c r="AS269" s="282"/>
      <c r="AT269" s="282"/>
      <c r="AU269" s="282"/>
      <c r="AV269" s="282"/>
      <c r="AW269" s="282"/>
    </row>
    <row r="270" spans="1:49">
      <c r="A270" s="282"/>
      <c r="B270" s="282"/>
      <c r="C270" s="282"/>
      <c r="D270" s="282"/>
      <c r="E270" s="282"/>
      <c r="F270" s="282"/>
      <c r="G270" s="282"/>
      <c r="H270" s="282"/>
      <c r="I270" s="282"/>
      <c r="J270" s="282"/>
      <c r="K270" s="282"/>
      <c r="L270" s="282"/>
      <c r="M270" s="282"/>
      <c r="N270" s="282"/>
      <c r="O270" s="282"/>
      <c r="P270" s="282"/>
      <c r="Q270" s="282"/>
      <c r="R270" s="282"/>
      <c r="S270" s="282"/>
      <c r="T270" s="282"/>
      <c r="U270" s="282"/>
      <c r="V270" s="282"/>
      <c r="W270" s="282"/>
      <c r="X270" s="282"/>
      <c r="Y270" s="282"/>
      <c r="Z270" s="282"/>
      <c r="AA270" s="282"/>
      <c r="AB270" s="282"/>
      <c r="AC270" s="282"/>
      <c r="AD270" s="282"/>
      <c r="AE270" s="282"/>
      <c r="AF270" s="282"/>
      <c r="AG270" s="282"/>
      <c r="AH270" s="282"/>
      <c r="AI270" s="282"/>
      <c r="AJ270" s="282"/>
      <c r="AK270" s="282"/>
      <c r="AL270" s="282"/>
      <c r="AM270" s="282"/>
      <c r="AN270" s="282"/>
      <c r="AO270" s="282"/>
      <c r="AP270" s="282"/>
      <c r="AQ270" s="282"/>
      <c r="AR270" s="282"/>
      <c r="AS270" s="282"/>
      <c r="AT270" s="282"/>
      <c r="AU270" s="282"/>
      <c r="AV270" s="282"/>
      <c r="AW270" s="282"/>
    </row>
    <row r="271" spans="1:49">
      <c r="A271" s="282"/>
      <c r="B271" s="282"/>
      <c r="C271" s="282"/>
      <c r="D271" s="282"/>
      <c r="E271" s="282"/>
      <c r="F271" s="282"/>
      <c r="G271" s="282"/>
      <c r="H271" s="282"/>
      <c r="I271" s="282"/>
      <c r="J271" s="282"/>
      <c r="K271" s="282"/>
      <c r="L271" s="282"/>
      <c r="M271" s="282"/>
      <c r="N271" s="282"/>
      <c r="O271" s="282"/>
      <c r="P271" s="282"/>
      <c r="Q271" s="282"/>
      <c r="R271" s="282"/>
      <c r="S271" s="282"/>
      <c r="T271" s="282"/>
      <c r="U271" s="282"/>
      <c r="V271" s="282"/>
      <c r="W271" s="282"/>
      <c r="X271" s="282"/>
      <c r="Y271" s="282"/>
      <c r="Z271" s="282"/>
      <c r="AA271" s="282"/>
      <c r="AB271" s="282"/>
      <c r="AC271" s="282"/>
      <c r="AD271" s="282"/>
      <c r="AE271" s="282"/>
      <c r="AF271" s="282"/>
      <c r="AG271" s="282"/>
      <c r="AH271" s="282"/>
      <c r="AI271" s="282"/>
      <c r="AJ271" s="282"/>
      <c r="AK271" s="282"/>
      <c r="AL271" s="282"/>
      <c r="AM271" s="282"/>
      <c r="AN271" s="282"/>
      <c r="AO271" s="282"/>
      <c r="AP271" s="282"/>
      <c r="AQ271" s="282"/>
      <c r="AR271" s="282"/>
      <c r="AS271" s="282"/>
      <c r="AT271" s="282"/>
      <c r="AU271" s="282"/>
      <c r="AV271" s="282"/>
      <c r="AW271" s="282"/>
    </row>
    <row r="272" spans="1:49">
      <c r="A272" s="282"/>
      <c r="B272" s="282"/>
      <c r="C272" s="282"/>
      <c r="D272" s="282"/>
      <c r="E272" s="282"/>
      <c r="F272" s="282"/>
      <c r="G272" s="282"/>
      <c r="H272" s="282"/>
      <c r="I272" s="282"/>
      <c r="J272" s="282"/>
      <c r="K272" s="282"/>
      <c r="L272" s="282"/>
      <c r="M272" s="282"/>
      <c r="N272" s="282"/>
      <c r="O272" s="282"/>
      <c r="P272" s="282"/>
      <c r="Q272" s="282"/>
      <c r="R272" s="282"/>
      <c r="S272" s="282"/>
      <c r="T272" s="282"/>
      <c r="U272" s="282"/>
      <c r="V272" s="282"/>
      <c r="W272" s="282"/>
      <c r="X272" s="282"/>
      <c r="Y272" s="282"/>
      <c r="Z272" s="282"/>
      <c r="AA272" s="282"/>
      <c r="AB272" s="282"/>
      <c r="AC272" s="282"/>
      <c r="AD272" s="282"/>
      <c r="AE272" s="282"/>
      <c r="AF272" s="282"/>
      <c r="AG272" s="282"/>
      <c r="AH272" s="282"/>
      <c r="AI272" s="282"/>
      <c r="AJ272" s="282"/>
      <c r="AK272" s="282"/>
      <c r="AL272" s="282"/>
      <c r="AM272" s="282"/>
      <c r="AN272" s="282"/>
      <c r="AO272" s="282"/>
      <c r="AP272" s="282"/>
      <c r="AQ272" s="282"/>
      <c r="AR272" s="282"/>
      <c r="AS272" s="282"/>
      <c r="AT272" s="282"/>
      <c r="AU272" s="282"/>
      <c r="AV272" s="282"/>
      <c r="AW272" s="282"/>
    </row>
    <row r="273" spans="1:49">
      <c r="A273" s="282"/>
      <c r="B273" s="282"/>
      <c r="C273" s="282"/>
      <c r="D273" s="282"/>
      <c r="E273" s="282"/>
      <c r="F273" s="282"/>
      <c r="G273" s="282"/>
      <c r="H273" s="282"/>
      <c r="I273" s="282"/>
      <c r="J273" s="282"/>
      <c r="K273" s="282"/>
      <c r="L273" s="282"/>
      <c r="M273" s="282"/>
      <c r="N273" s="282"/>
      <c r="O273" s="282"/>
      <c r="P273" s="282"/>
      <c r="Q273" s="282"/>
      <c r="R273" s="282"/>
      <c r="S273" s="282"/>
      <c r="T273" s="282"/>
      <c r="U273" s="282"/>
      <c r="V273" s="282"/>
      <c r="W273" s="282"/>
      <c r="X273" s="282"/>
      <c r="Y273" s="282"/>
      <c r="Z273" s="282"/>
      <c r="AA273" s="282"/>
      <c r="AB273" s="282"/>
      <c r="AC273" s="282"/>
      <c r="AD273" s="282"/>
      <c r="AE273" s="282"/>
      <c r="AF273" s="282"/>
      <c r="AG273" s="282"/>
      <c r="AH273" s="282"/>
      <c r="AI273" s="282"/>
      <c r="AJ273" s="282"/>
      <c r="AK273" s="282"/>
      <c r="AL273" s="282"/>
      <c r="AM273" s="282"/>
      <c r="AN273" s="282"/>
      <c r="AO273" s="282"/>
      <c r="AP273" s="282"/>
      <c r="AQ273" s="282"/>
      <c r="AR273" s="282"/>
      <c r="AS273" s="282"/>
      <c r="AT273" s="282"/>
      <c r="AU273" s="282"/>
      <c r="AV273" s="282"/>
      <c r="AW273" s="282"/>
    </row>
    <row r="274" spans="1:49">
      <c r="A274" s="282"/>
      <c r="B274" s="282"/>
      <c r="C274" s="282"/>
      <c r="D274" s="282"/>
      <c r="E274" s="282"/>
      <c r="F274" s="282"/>
      <c r="G274" s="282"/>
      <c r="H274" s="282"/>
      <c r="I274" s="282"/>
      <c r="J274" s="282"/>
      <c r="K274" s="282"/>
      <c r="L274" s="282"/>
      <c r="M274" s="282"/>
      <c r="N274" s="282"/>
      <c r="O274" s="282"/>
      <c r="P274" s="282"/>
      <c r="Q274" s="282"/>
      <c r="R274" s="282"/>
      <c r="S274" s="282"/>
      <c r="T274" s="282"/>
      <c r="U274" s="282"/>
      <c r="V274" s="282"/>
      <c r="W274" s="282"/>
      <c r="X274" s="282"/>
      <c r="Y274" s="282"/>
      <c r="Z274" s="282"/>
      <c r="AA274" s="282"/>
      <c r="AB274" s="282"/>
      <c r="AC274" s="282"/>
      <c r="AD274" s="282"/>
      <c r="AE274" s="282"/>
      <c r="AF274" s="282"/>
      <c r="AG274" s="282"/>
      <c r="AH274" s="282"/>
      <c r="AI274" s="282"/>
      <c r="AJ274" s="282"/>
      <c r="AK274" s="282"/>
      <c r="AL274" s="282"/>
      <c r="AM274" s="282"/>
      <c r="AN274" s="282"/>
      <c r="AO274" s="282"/>
      <c r="AP274" s="282"/>
      <c r="AQ274" s="282"/>
      <c r="AR274" s="282"/>
      <c r="AS274" s="282"/>
      <c r="AT274" s="282"/>
      <c r="AU274" s="282"/>
      <c r="AV274" s="282"/>
      <c r="AW274" s="282"/>
    </row>
    <row r="275" spans="1:49">
      <c r="A275" s="282"/>
      <c r="B275" s="282"/>
      <c r="C275" s="282"/>
      <c r="D275" s="282"/>
      <c r="E275" s="282"/>
      <c r="F275" s="282"/>
      <c r="G275" s="282"/>
      <c r="H275" s="282"/>
      <c r="I275" s="282"/>
      <c r="J275" s="282"/>
      <c r="K275" s="282"/>
      <c r="L275" s="282"/>
      <c r="M275" s="282"/>
      <c r="N275" s="282"/>
      <c r="O275" s="282"/>
      <c r="P275" s="282"/>
      <c r="Q275" s="282"/>
      <c r="R275" s="282"/>
      <c r="S275" s="282"/>
      <c r="T275" s="282"/>
      <c r="U275" s="282"/>
      <c r="V275" s="282"/>
      <c r="W275" s="282"/>
      <c r="X275" s="282"/>
      <c r="Y275" s="282"/>
      <c r="Z275" s="282"/>
      <c r="AA275" s="282"/>
      <c r="AB275" s="282"/>
      <c r="AC275" s="282"/>
      <c r="AD275" s="282"/>
      <c r="AE275" s="282"/>
      <c r="AF275" s="282"/>
      <c r="AG275" s="282"/>
      <c r="AH275" s="282"/>
      <c r="AI275" s="282"/>
      <c r="AJ275" s="282"/>
      <c r="AK275" s="282"/>
      <c r="AL275" s="282"/>
      <c r="AM275" s="282"/>
      <c r="AN275" s="282"/>
      <c r="AO275" s="282"/>
      <c r="AP275" s="282"/>
      <c r="AQ275" s="282"/>
      <c r="AR275" s="282"/>
      <c r="AS275" s="282"/>
      <c r="AT275" s="282"/>
      <c r="AU275" s="282"/>
      <c r="AV275" s="282"/>
      <c r="AW275" s="282"/>
    </row>
    <row r="276" spans="1:49">
      <c r="A276" s="282"/>
      <c r="B276" s="282"/>
      <c r="C276" s="282"/>
      <c r="D276" s="282"/>
      <c r="E276" s="282"/>
      <c r="F276" s="282"/>
      <c r="G276" s="282"/>
      <c r="H276" s="282"/>
      <c r="I276" s="282"/>
      <c r="J276" s="282"/>
      <c r="K276" s="282"/>
      <c r="L276" s="282"/>
      <c r="M276" s="282"/>
      <c r="N276" s="282"/>
      <c r="O276" s="282"/>
      <c r="P276" s="282"/>
      <c r="Q276" s="282"/>
      <c r="R276" s="282"/>
      <c r="S276" s="282"/>
      <c r="T276" s="282"/>
      <c r="U276" s="282"/>
      <c r="V276" s="282"/>
      <c r="W276" s="282"/>
      <c r="X276" s="282"/>
      <c r="Y276" s="282"/>
      <c r="Z276" s="282"/>
      <c r="AA276" s="282"/>
      <c r="AB276" s="282"/>
      <c r="AC276" s="282"/>
      <c r="AD276" s="282"/>
      <c r="AE276" s="282"/>
      <c r="AF276" s="282"/>
      <c r="AG276" s="282"/>
      <c r="AH276" s="282"/>
      <c r="AI276" s="282"/>
      <c r="AJ276" s="282"/>
      <c r="AK276" s="282"/>
      <c r="AL276" s="282"/>
      <c r="AM276" s="282"/>
      <c r="AN276" s="282"/>
      <c r="AO276" s="282"/>
      <c r="AP276" s="282"/>
      <c r="AQ276" s="282"/>
      <c r="AR276" s="282"/>
      <c r="AS276" s="282"/>
      <c r="AT276" s="282"/>
      <c r="AU276" s="282"/>
      <c r="AV276" s="282"/>
      <c r="AW276" s="282"/>
    </row>
    <row r="277" spans="1:49">
      <c r="A277" s="282"/>
      <c r="B277" s="282"/>
      <c r="C277" s="282"/>
      <c r="D277" s="282"/>
      <c r="E277" s="282"/>
      <c r="F277" s="282"/>
      <c r="G277" s="282"/>
      <c r="H277" s="282"/>
      <c r="I277" s="282"/>
      <c r="J277" s="282"/>
      <c r="K277" s="282"/>
      <c r="L277" s="282"/>
      <c r="M277" s="282"/>
      <c r="N277" s="282"/>
      <c r="O277" s="282"/>
      <c r="P277" s="282"/>
      <c r="Q277" s="282"/>
      <c r="R277" s="282"/>
      <c r="S277" s="282"/>
      <c r="T277" s="282"/>
      <c r="U277" s="282"/>
      <c r="V277" s="282"/>
      <c r="W277" s="282"/>
      <c r="X277" s="282"/>
      <c r="Y277" s="282"/>
      <c r="Z277" s="282"/>
      <c r="AA277" s="282"/>
      <c r="AB277" s="282"/>
      <c r="AC277" s="282"/>
      <c r="AD277" s="282"/>
      <c r="AE277" s="282"/>
      <c r="AF277" s="282"/>
      <c r="AG277" s="282"/>
      <c r="AH277" s="282"/>
      <c r="AI277" s="282"/>
      <c r="AJ277" s="282"/>
      <c r="AK277" s="282"/>
      <c r="AL277" s="282"/>
      <c r="AM277" s="282"/>
      <c r="AN277" s="282"/>
      <c r="AO277" s="282"/>
      <c r="AP277" s="282"/>
      <c r="AQ277" s="282"/>
      <c r="AR277" s="282"/>
      <c r="AS277" s="282"/>
      <c r="AT277" s="282"/>
      <c r="AU277" s="282"/>
      <c r="AV277" s="282"/>
      <c r="AW277" s="282"/>
    </row>
    <row r="278" spans="1:49">
      <c r="A278" s="282"/>
      <c r="B278" s="282"/>
      <c r="C278" s="282"/>
      <c r="D278" s="282"/>
      <c r="E278" s="282"/>
      <c r="F278" s="282"/>
      <c r="G278" s="282"/>
      <c r="H278" s="282"/>
      <c r="I278" s="282"/>
      <c r="J278" s="282"/>
      <c r="K278" s="282"/>
      <c r="L278" s="282"/>
      <c r="M278" s="282"/>
      <c r="N278" s="282"/>
      <c r="O278" s="282"/>
      <c r="P278" s="282"/>
      <c r="Q278" s="282"/>
      <c r="R278" s="282"/>
      <c r="S278" s="282"/>
      <c r="T278" s="282"/>
      <c r="U278" s="282"/>
      <c r="V278" s="282"/>
      <c r="W278" s="282"/>
      <c r="X278" s="282"/>
      <c r="Y278" s="282"/>
      <c r="Z278" s="282"/>
      <c r="AA278" s="282"/>
      <c r="AB278" s="282"/>
      <c r="AC278" s="282"/>
      <c r="AD278" s="282"/>
      <c r="AE278" s="282"/>
      <c r="AF278" s="282"/>
      <c r="AG278" s="282"/>
      <c r="AH278" s="282"/>
      <c r="AI278" s="282"/>
      <c r="AJ278" s="282"/>
      <c r="AK278" s="282"/>
      <c r="AL278" s="282"/>
      <c r="AM278" s="282"/>
      <c r="AN278" s="282"/>
      <c r="AO278" s="282"/>
      <c r="AP278" s="282"/>
      <c r="AQ278" s="282"/>
      <c r="AR278" s="282"/>
      <c r="AS278" s="282"/>
      <c r="AT278" s="282"/>
      <c r="AU278" s="282"/>
      <c r="AV278" s="282"/>
      <c r="AW278" s="282"/>
    </row>
    <row r="279" spans="1:49">
      <c r="A279" s="282"/>
      <c r="B279" s="282"/>
      <c r="C279" s="282"/>
      <c r="D279" s="282"/>
      <c r="E279" s="282"/>
      <c r="F279" s="282"/>
      <c r="G279" s="282"/>
      <c r="H279" s="282"/>
      <c r="I279" s="282"/>
      <c r="J279" s="282"/>
      <c r="K279" s="282"/>
      <c r="L279" s="282"/>
      <c r="M279" s="282"/>
      <c r="N279" s="282"/>
      <c r="O279" s="282"/>
      <c r="P279" s="282"/>
      <c r="Q279" s="282"/>
      <c r="R279" s="282"/>
      <c r="S279" s="282"/>
      <c r="T279" s="282"/>
      <c r="U279" s="282"/>
      <c r="V279" s="282"/>
      <c r="W279" s="282"/>
      <c r="X279" s="282"/>
      <c r="Y279" s="282"/>
      <c r="Z279" s="282"/>
      <c r="AA279" s="282"/>
      <c r="AB279" s="282"/>
      <c r="AC279" s="282"/>
      <c r="AD279" s="282"/>
      <c r="AE279" s="282"/>
      <c r="AF279" s="282"/>
      <c r="AG279" s="282"/>
      <c r="AH279" s="282"/>
      <c r="AI279" s="282"/>
      <c r="AJ279" s="282"/>
      <c r="AK279" s="282"/>
      <c r="AL279" s="282"/>
      <c r="AM279" s="282"/>
      <c r="AN279" s="282"/>
      <c r="AO279" s="282"/>
      <c r="AP279" s="282"/>
      <c r="AQ279" s="282"/>
      <c r="AR279" s="282"/>
      <c r="AS279" s="282"/>
      <c r="AT279" s="282"/>
      <c r="AU279" s="282"/>
      <c r="AV279" s="282"/>
      <c r="AW279" s="282"/>
    </row>
    <row r="280" spans="1:49">
      <c r="A280" s="282"/>
      <c r="B280" s="282"/>
      <c r="C280" s="282"/>
      <c r="D280" s="282"/>
      <c r="E280" s="282"/>
      <c r="F280" s="282"/>
      <c r="G280" s="282"/>
      <c r="H280" s="282"/>
      <c r="I280" s="282"/>
      <c r="J280" s="282"/>
      <c r="K280" s="282"/>
      <c r="L280" s="282"/>
      <c r="M280" s="282"/>
      <c r="N280" s="282"/>
      <c r="O280" s="282"/>
      <c r="P280" s="282"/>
      <c r="Q280" s="282"/>
      <c r="R280" s="282"/>
      <c r="S280" s="282"/>
      <c r="T280" s="282"/>
      <c r="U280" s="282"/>
      <c r="V280" s="282"/>
      <c r="W280" s="282"/>
      <c r="X280" s="282"/>
      <c r="Y280" s="282"/>
      <c r="Z280" s="282"/>
      <c r="AA280" s="282"/>
      <c r="AB280" s="282"/>
      <c r="AC280" s="282"/>
      <c r="AD280" s="282"/>
      <c r="AE280" s="282"/>
      <c r="AF280" s="282"/>
      <c r="AG280" s="282"/>
      <c r="AH280" s="282"/>
      <c r="AI280" s="282"/>
      <c r="AJ280" s="282"/>
      <c r="AK280" s="282"/>
      <c r="AL280" s="282"/>
      <c r="AM280" s="282"/>
      <c r="AN280" s="282"/>
      <c r="AO280" s="282"/>
      <c r="AP280" s="282"/>
      <c r="AQ280" s="282"/>
      <c r="AR280" s="282"/>
      <c r="AS280" s="282"/>
      <c r="AT280" s="282"/>
      <c r="AU280" s="282"/>
      <c r="AV280" s="282"/>
      <c r="AW280" s="282"/>
    </row>
    <row r="281" spans="1:49">
      <c r="A281" s="282"/>
      <c r="B281" s="282"/>
      <c r="C281" s="282"/>
      <c r="D281" s="282"/>
      <c r="E281" s="282"/>
      <c r="F281" s="282"/>
      <c r="G281" s="282"/>
      <c r="H281" s="282"/>
      <c r="I281" s="282"/>
      <c r="J281" s="282"/>
      <c r="K281" s="282"/>
      <c r="L281" s="282"/>
      <c r="M281" s="282"/>
      <c r="N281" s="282"/>
      <c r="O281" s="282"/>
      <c r="P281" s="282"/>
      <c r="Q281" s="282"/>
      <c r="R281" s="282"/>
      <c r="S281" s="282"/>
      <c r="T281" s="282"/>
      <c r="U281" s="282"/>
      <c r="V281" s="282"/>
      <c r="W281" s="282"/>
      <c r="X281" s="282"/>
      <c r="Y281" s="282"/>
      <c r="Z281" s="282"/>
      <c r="AA281" s="282"/>
      <c r="AB281" s="282"/>
      <c r="AC281" s="282"/>
      <c r="AD281" s="282"/>
      <c r="AE281" s="282"/>
      <c r="AF281" s="282"/>
      <c r="AG281" s="282"/>
      <c r="AH281" s="282"/>
      <c r="AI281" s="282"/>
      <c r="AJ281" s="282"/>
      <c r="AK281" s="282"/>
      <c r="AL281" s="282"/>
      <c r="AM281" s="282"/>
      <c r="AN281" s="282"/>
      <c r="AO281" s="282"/>
      <c r="AP281" s="282"/>
      <c r="AQ281" s="282"/>
      <c r="AR281" s="282"/>
      <c r="AS281" s="282"/>
      <c r="AT281" s="282"/>
      <c r="AU281" s="282"/>
      <c r="AV281" s="282"/>
      <c r="AW281" s="282"/>
    </row>
    <row r="282" spans="1:49">
      <c r="A282" s="282"/>
      <c r="B282" s="282"/>
      <c r="C282" s="282"/>
      <c r="D282" s="282"/>
      <c r="E282" s="282"/>
      <c r="F282" s="282"/>
      <c r="G282" s="282"/>
      <c r="H282" s="282"/>
      <c r="I282" s="282"/>
      <c r="J282" s="282"/>
      <c r="K282" s="282"/>
      <c r="L282" s="282"/>
      <c r="M282" s="282"/>
      <c r="N282" s="282"/>
      <c r="O282" s="282"/>
      <c r="P282" s="282"/>
      <c r="Q282" s="282"/>
      <c r="R282" s="282"/>
      <c r="S282" s="282"/>
      <c r="T282" s="282"/>
      <c r="U282" s="282"/>
      <c r="V282" s="282"/>
      <c r="W282" s="282"/>
      <c r="X282" s="282"/>
      <c r="Y282" s="282"/>
      <c r="Z282" s="282"/>
      <c r="AA282" s="282"/>
      <c r="AB282" s="282"/>
      <c r="AC282" s="282"/>
      <c r="AD282" s="282"/>
      <c r="AE282" s="282"/>
      <c r="AF282" s="282"/>
      <c r="AG282" s="282"/>
      <c r="AH282" s="282"/>
      <c r="AI282" s="282"/>
      <c r="AJ282" s="282"/>
      <c r="AK282" s="282"/>
      <c r="AL282" s="282"/>
      <c r="AM282" s="282"/>
      <c r="AN282" s="282"/>
      <c r="AO282" s="282"/>
      <c r="AP282" s="282"/>
      <c r="AQ282" s="282"/>
      <c r="AR282" s="282"/>
      <c r="AS282" s="282"/>
      <c r="AT282" s="282"/>
      <c r="AU282" s="282"/>
      <c r="AV282" s="282"/>
      <c r="AW282" s="282"/>
    </row>
    <row r="283" spans="1:49">
      <c r="A283" s="282"/>
      <c r="B283" s="282"/>
      <c r="C283" s="282"/>
      <c r="D283" s="282"/>
      <c r="E283" s="282"/>
      <c r="F283" s="282"/>
      <c r="G283" s="282"/>
      <c r="H283" s="282"/>
      <c r="I283" s="282"/>
      <c r="J283" s="282"/>
      <c r="K283" s="282"/>
      <c r="L283" s="282"/>
      <c r="M283" s="282"/>
      <c r="N283" s="282"/>
      <c r="O283" s="282"/>
      <c r="P283" s="282"/>
      <c r="Q283" s="282"/>
      <c r="R283" s="282"/>
      <c r="S283" s="282"/>
      <c r="T283" s="282"/>
      <c r="U283" s="282"/>
      <c r="V283" s="282"/>
      <c r="W283" s="282"/>
      <c r="X283" s="282"/>
      <c r="Y283" s="282"/>
      <c r="Z283" s="282"/>
      <c r="AA283" s="282"/>
      <c r="AB283" s="282"/>
      <c r="AC283" s="282"/>
      <c r="AD283" s="282"/>
      <c r="AE283" s="282"/>
      <c r="AF283" s="282"/>
      <c r="AG283" s="282"/>
      <c r="AH283" s="282"/>
      <c r="AI283" s="282"/>
      <c r="AJ283" s="282"/>
      <c r="AK283" s="282"/>
      <c r="AL283" s="282"/>
      <c r="AM283" s="282"/>
      <c r="AN283" s="282"/>
      <c r="AO283" s="282"/>
      <c r="AP283" s="282"/>
      <c r="AQ283" s="282"/>
      <c r="AR283" s="282"/>
      <c r="AS283" s="282"/>
      <c r="AT283" s="282"/>
      <c r="AU283" s="282"/>
      <c r="AV283" s="282"/>
      <c r="AW283" s="282"/>
    </row>
    <row r="284" spans="1:49">
      <c r="A284" s="282"/>
      <c r="B284" s="282"/>
      <c r="C284" s="282"/>
      <c r="D284" s="282"/>
      <c r="E284" s="282"/>
      <c r="F284" s="282"/>
      <c r="G284" s="282"/>
      <c r="H284" s="282"/>
      <c r="I284" s="282"/>
      <c r="J284" s="282"/>
      <c r="K284" s="282"/>
      <c r="L284" s="282"/>
      <c r="M284" s="282"/>
      <c r="N284" s="282"/>
      <c r="O284" s="282"/>
      <c r="P284" s="282"/>
      <c r="Q284" s="282"/>
      <c r="R284" s="282"/>
      <c r="S284" s="282"/>
      <c r="T284" s="282"/>
      <c r="U284" s="282"/>
      <c r="V284" s="282"/>
      <c r="W284" s="282"/>
      <c r="X284" s="282"/>
      <c r="Y284" s="282"/>
      <c r="Z284" s="282"/>
      <c r="AA284" s="282"/>
      <c r="AB284" s="282"/>
      <c r="AC284" s="282"/>
      <c r="AD284" s="282"/>
      <c r="AE284" s="282"/>
      <c r="AF284" s="282"/>
      <c r="AG284" s="282"/>
      <c r="AH284" s="282"/>
      <c r="AI284" s="282"/>
      <c r="AJ284" s="282"/>
      <c r="AK284" s="282"/>
      <c r="AL284" s="282"/>
      <c r="AM284" s="282"/>
      <c r="AN284" s="282"/>
      <c r="AO284" s="282"/>
      <c r="AP284" s="282"/>
      <c r="AQ284" s="282"/>
      <c r="AR284" s="282"/>
      <c r="AS284" s="282"/>
      <c r="AT284" s="282"/>
      <c r="AU284" s="282"/>
      <c r="AV284" s="282"/>
      <c r="AW284" s="282"/>
    </row>
    <row r="285" spans="1:49">
      <c r="A285" s="282"/>
      <c r="B285" s="282"/>
      <c r="C285" s="282"/>
      <c r="D285" s="282"/>
      <c r="E285" s="282"/>
      <c r="F285" s="282"/>
      <c r="G285" s="282"/>
      <c r="H285" s="282"/>
      <c r="I285" s="282"/>
      <c r="J285" s="282"/>
      <c r="K285" s="282"/>
      <c r="L285" s="282"/>
      <c r="M285" s="282"/>
      <c r="N285" s="282"/>
      <c r="O285" s="282"/>
      <c r="P285" s="282"/>
      <c r="Q285" s="282"/>
      <c r="R285" s="282"/>
      <c r="S285" s="282"/>
      <c r="T285" s="282"/>
      <c r="U285" s="282"/>
      <c r="V285" s="282"/>
      <c r="W285" s="282"/>
      <c r="X285" s="282"/>
      <c r="Y285" s="282"/>
      <c r="Z285" s="282"/>
      <c r="AA285" s="282"/>
      <c r="AB285" s="282"/>
      <c r="AC285" s="282"/>
      <c r="AD285" s="282"/>
      <c r="AE285" s="282"/>
      <c r="AF285" s="282"/>
      <c r="AG285" s="282"/>
      <c r="AH285" s="282"/>
      <c r="AI285" s="282"/>
      <c r="AJ285" s="282"/>
      <c r="AK285" s="282"/>
      <c r="AL285" s="282"/>
      <c r="AM285" s="282"/>
      <c r="AN285" s="282"/>
      <c r="AO285" s="282"/>
      <c r="AP285" s="282"/>
      <c r="AQ285" s="282"/>
      <c r="AR285" s="282"/>
      <c r="AS285" s="282"/>
      <c r="AT285" s="282"/>
      <c r="AU285" s="282"/>
      <c r="AV285" s="282"/>
      <c r="AW285" s="282"/>
    </row>
    <row r="286" spans="1:49">
      <c r="A286" s="282"/>
      <c r="B286" s="282"/>
      <c r="C286" s="282"/>
      <c r="D286" s="282"/>
      <c r="E286" s="282"/>
      <c r="F286" s="282"/>
      <c r="G286" s="282"/>
      <c r="H286" s="282"/>
      <c r="I286" s="282"/>
      <c r="J286" s="282"/>
      <c r="K286" s="282"/>
      <c r="L286" s="282"/>
      <c r="M286" s="282"/>
      <c r="N286" s="282"/>
      <c r="O286" s="282"/>
      <c r="P286" s="282"/>
      <c r="Q286" s="282"/>
      <c r="R286" s="282"/>
      <c r="S286" s="282"/>
      <c r="T286" s="282"/>
      <c r="U286" s="282"/>
      <c r="V286" s="282"/>
      <c r="W286" s="282"/>
      <c r="X286" s="282"/>
      <c r="Y286" s="282"/>
      <c r="Z286" s="282"/>
      <c r="AA286" s="282"/>
      <c r="AB286" s="282"/>
      <c r="AC286" s="282"/>
      <c r="AD286" s="282"/>
      <c r="AE286" s="282"/>
      <c r="AF286" s="282"/>
      <c r="AG286" s="282"/>
      <c r="AH286" s="282"/>
      <c r="AI286" s="282"/>
      <c r="AJ286" s="282"/>
      <c r="AK286" s="282"/>
      <c r="AL286" s="282"/>
      <c r="AM286" s="282"/>
      <c r="AN286" s="282"/>
      <c r="AO286" s="282"/>
      <c r="AP286" s="282"/>
      <c r="AQ286" s="282"/>
      <c r="AR286" s="282"/>
      <c r="AS286" s="282"/>
      <c r="AT286" s="282"/>
      <c r="AU286" s="282"/>
      <c r="AV286" s="282"/>
      <c r="AW286" s="282"/>
    </row>
    <row r="287" spans="1:49">
      <c r="A287" s="282"/>
      <c r="B287" s="282"/>
      <c r="C287" s="282"/>
      <c r="D287" s="282"/>
      <c r="E287" s="282"/>
      <c r="F287" s="282"/>
      <c r="G287" s="282"/>
      <c r="H287" s="282"/>
      <c r="I287" s="282"/>
      <c r="J287" s="282"/>
      <c r="K287" s="282"/>
      <c r="L287" s="282"/>
      <c r="M287" s="282"/>
      <c r="N287" s="282"/>
      <c r="O287" s="282"/>
      <c r="P287" s="282"/>
      <c r="Q287" s="282"/>
      <c r="R287" s="282"/>
      <c r="S287" s="282"/>
      <c r="T287" s="282"/>
      <c r="U287" s="282"/>
      <c r="V287" s="282"/>
      <c r="W287" s="282"/>
      <c r="X287" s="282"/>
      <c r="Y287" s="282"/>
      <c r="Z287" s="282"/>
      <c r="AA287" s="282"/>
      <c r="AB287" s="282"/>
      <c r="AC287" s="282"/>
      <c r="AD287" s="282"/>
      <c r="AE287" s="282"/>
      <c r="AF287" s="282"/>
      <c r="AG287" s="282"/>
      <c r="AH287" s="282"/>
      <c r="AI287" s="282"/>
      <c r="AJ287" s="282"/>
      <c r="AK287" s="282"/>
      <c r="AL287" s="282"/>
      <c r="AM287" s="282"/>
      <c r="AN287" s="282"/>
      <c r="AO287" s="282"/>
      <c r="AP287" s="282"/>
      <c r="AQ287" s="282"/>
      <c r="AR287" s="282"/>
      <c r="AS287" s="282"/>
      <c r="AT287" s="282"/>
      <c r="AU287" s="282"/>
      <c r="AV287" s="282"/>
      <c r="AW287" s="282"/>
    </row>
    <row r="288" spans="1:49">
      <c r="A288" s="282"/>
      <c r="B288" s="282"/>
      <c r="C288" s="282"/>
      <c r="D288" s="282"/>
      <c r="E288" s="282"/>
      <c r="F288" s="282"/>
      <c r="G288" s="282"/>
      <c r="H288" s="282"/>
      <c r="I288" s="282"/>
      <c r="J288" s="282"/>
      <c r="K288" s="282"/>
      <c r="L288" s="282"/>
      <c r="M288" s="282"/>
      <c r="N288" s="282"/>
      <c r="O288" s="282"/>
      <c r="P288" s="282"/>
      <c r="Q288" s="282"/>
      <c r="R288" s="282"/>
      <c r="S288" s="282"/>
      <c r="T288" s="282"/>
      <c r="U288" s="282"/>
      <c r="V288" s="282"/>
      <c r="W288" s="282"/>
      <c r="X288" s="282"/>
      <c r="Y288" s="282"/>
      <c r="Z288" s="282"/>
      <c r="AA288" s="282"/>
      <c r="AB288" s="282"/>
      <c r="AC288" s="282"/>
      <c r="AD288" s="282"/>
      <c r="AE288" s="282"/>
      <c r="AF288" s="282"/>
      <c r="AG288" s="282"/>
      <c r="AH288" s="282"/>
      <c r="AI288" s="282"/>
      <c r="AJ288" s="282"/>
      <c r="AK288" s="282"/>
      <c r="AL288" s="282"/>
      <c r="AM288" s="282"/>
      <c r="AN288" s="282"/>
      <c r="AO288" s="282"/>
      <c r="AP288" s="282"/>
      <c r="AQ288" s="282"/>
      <c r="AR288" s="282"/>
      <c r="AS288" s="282"/>
      <c r="AT288" s="282"/>
      <c r="AU288" s="282"/>
      <c r="AV288" s="282"/>
      <c r="AW288" s="282"/>
    </row>
    <row r="289" spans="1:49">
      <c r="A289" s="282"/>
      <c r="B289" s="282"/>
      <c r="C289" s="282"/>
      <c r="D289" s="282"/>
      <c r="E289" s="282"/>
      <c r="F289" s="282"/>
      <c r="G289" s="282"/>
      <c r="H289" s="282"/>
      <c r="I289" s="282"/>
      <c r="J289" s="282"/>
      <c r="K289" s="282"/>
      <c r="L289" s="282"/>
      <c r="M289" s="282"/>
      <c r="N289" s="282"/>
      <c r="O289" s="282"/>
      <c r="P289" s="282"/>
      <c r="Q289" s="282"/>
      <c r="R289" s="282"/>
      <c r="S289" s="282"/>
      <c r="T289" s="282"/>
      <c r="U289" s="282"/>
      <c r="V289" s="282"/>
      <c r="W289" s="282"/>
      <c r="X289" s="282"/>
      <c r="Y289" s="282"/>
      <c r="Z289" s="282"/>
      <c r="AA289" s="282"/>
      <c r="AB289" s="282"/>
      <c r="AC289" s="282"/>
      <c r="AD289" s="282"/>
      <c r="AE289" s="282"/>
      <c r="AF289" s="282"/>
      <c r="AG289" s="282"/>
      <c r="AH289" s="282"/>
      <c r="AI289" s="282"/>
      <c r="AJ289" s="282"/>
      <c r="AK289" s="282"/>
      <c r="AL289" s="282"/>
      <c r="AM289" s="282"/>
      <c r="AN289" s="282"/>
      <c r="AO289" s="282"/>
      <c r="AP289" s="282"/>
      <c r="AQ289" s="282"/>
      <c r="AR289" s="282"/>
      <c r="AS289" s="282"/>
      <c r="AT289" s="282"/>
      <c r="AU289" s="282"/>
      <c r="AV289" s="282"/>
      <c r="AW289" s="282"/>
    </row>
    <row r="290" spans="1:49">
      <c r="A290" s="282"/>
      <c r="B290" s="282"/>
      <c r="C290" s="282"/>
      <c r="D290" s="282"/>
      <c r="E290" s="282"/>
      <c r="F290" s="282"/>
      <c r="G290" s="282"/>
      <c r="H290" s="282"/>
      <c r="I290" s="282"/>
      <c r="J290" s="282"/>
      <c r="K290" s="282"/>
      <c r="L290" s="282"/>
      <c r="M290" s="282"/>
      <c r="N290" s="282"/>
      <c r="O290" s="282"/>
      <c r="P290" s="282"/>
      <c r="Q290" s="282"/>
      <c r="R290" s="282"/>
      <c r="S290" s="282"/>
      <c r="T290" s="282"/>
      <c r="U290" s="282"/>
      <c r="V290" s="282"/>
      <c r="W290" s="282"/>
      <c r="X290" s="282"/>
      <c r="Y290" s="282"/>
      <c r="Z290" s="282"/>
      <c r="AA290" s="282"/>
      <c r="AB290" s="282"/>
      <c r="AC290" s="282"/>
      <c r="AD290" s="282"/>
      <c r="AE290" s="282"/>
      <c r="AF290" s="282"/>
      <c r="AG290" s="282"/>
      <c r="AH290" s="282"/>
      <c r="AI290" s="282"/>
      <c r="AJ290" s="282"/>
      <c r="AK290" s="282"/>
      <c r="AL290" s="282"/>
      <c r="AM290" s="282"/>
      <c r="AN290" s="282"/>
      <c r="AO290" s="282"/>
      <c r="AP290" s="282"/>
      <c r="AQ290" s="282"/>
      <c r="AR290" s="282"/>
      <c r="AS290" s="282"/>
      <c r="AT290" s="282"/>
      <c r="AU290" s="282"/>
      <c r="AV290" s="282"/>
      <c r="AW290" s="282"/>
    </row>
    <row r="291" spans="1:49">
      <c r="A291" s="282"/>
      <c r="B291" s="282"/>
      <c r="C291" s="282"/>
      <c r="D291" s="282"/>
      <c r="E291" s="282"/>
      <c r="F291" s="282"/>
      <c r="G291" s="282"/>
      <c r="H291" s="282"/>
      <c r="I291" s="282"/>
      <c r="J291" s="282"/>
      <c r="K291" s="282"/>
      <c r="L291" s="282"/>
      <c r="M291" s="282"/>
      <c r="N291" s="282"/>
      <c r="O291" s="282"/>
      <c r="P291" s="282"/>
      <c r="Q291" s="282"/>
      <c r="R291" s="282"/>
      <c r="S291" s="282"/>
      <c r="T291" s="282"/>
      <c r="U291" s="282"/>
      <c r="V291" s="282"/>
      <c r="W291" s="282"/>
      <c r="X291" s="282"/>
      <c r="Y291" s="282"/>
      <c r="Z291" s="282"/>
      <c r="AA291" s="282"/>
      <c r="AB291" s="282"/>
      <c r="AC291" s="282"/>
      <c r="AD291" s="282"/>
      <c r="AE291" s="282"/>
      <c r="AF291" s="282"/>
      <c r="AG291" s="282"/>
      <c r="AH291" s="282"/>
      <c r="AI291" s="282"/>
      <c r="AJ291" s="282"/>
      <c r="AK291" s="282"/>
      <c r="AL291" s="282"/>
      <c r="AM291" s="282"/>
      <c r="AN291" s="282"/>
      <c r="AO291" s="282"/>
      <c r="AP291" s="282"/>
      <c r="AQ291" s="282"/>
      <c r="AR291" s="282"/>
      <c r="AS291" s="282"/>
      <c r="AT291" s="282"/>
      <c r="AU291" s="282"/>
      <c r="AV291" s="282"/>
      <c r="AW291" s="282"/>
    </row>
    <row r="292" spans="1:49">
      <c r="A292" s="282"/>
      <c r="B292" s="282"/>
      <c r="C292" s="282"/>
      <c r="D292" s="282"/>
      <c r="E292" s="282"/>
      <c r="F292" s="282"/>
      <c r="G292" s="282"/>
      <c r="H292" s="282"/>
      <c r="I292" s="282"/>
      <c r="J292" s="282"/>
      <c r="K292" s="282"/>
      <c r="L292" s="282"/>
      <c r="M292" s="282"/>
      <c r="N292" s="282"/>
      <c r="O292" s="282"/>
      <c r="P292" s="282"/>
      <c r="Q292" s="282"/>
      <c r="R292" s="282"/>
      <c r="S292" s="282"/>
      <c r="T292" s="282"/>
      <c r="U292" s="282"/>
      <c r="V292" s="282"/>
      <c r="W292" s="282"/>
      <c r="X292" s="282"/>
      <c r="Y292" s="282"/>
      <c r="Z292" s="282"/>
      <c r="AA292" s="282"/>
      <c r="AB292" s="282"/>
      <c r="AC292" s="282"/>
      <c r="AD292" s="282"/>
      <c r="AE292" s="282"/>
      <c r="AF292" s="282"/>
      <c r="AG292" s="282"/>
      <c r="AH292" s="282"/>
      <c r="AI292" s="282"/>
      <c r="AJ292" s="282"/>
      <c r="AK292" s="282"/>
      <c r="AL292" s="282"/>
      <c r="AM292" s="282"/>
      <c r="AN292" s="282"/>
      <c r="AO292" s="282"/>
      <c r="AP292" s="282"/>
      <c r="AQ292" s="282"/>
      <c r="AR292" s="282"/>
      <c r="AS292" s="282"/>
      <c r="AT292" s="282"/>
      <c r="AU292" s="282"/>
      <c r="AV292" s="282"/>
      <c r="AW292" s="282"/>
    </row>
    <row r="293" spans="1:49">
      <c r="A293" s="282"/>
      <c r="B293" s="282"/>
      <c r="C293" s="282"/>
      <c r="D293" s="282"/>
      <c r="E293" s="282"/>
      <c r="F293" s="282"/>
      <c r="G293" s="282"/>
      <c r="H293" s="282"/>
      <c r="I293" s="282"/>
      <c r="J293" s="282"/>
      <c r="K293" s="282"/>
      <c r="L293" s="282"/>
      <c r="M293" s="282"/>
      <c r="N293" s="282"/>
      <c r="O293" s="282"/>
      <c r="P293" s="282"/>
      <c r="Q293" s="282"/>
      <c r="R293" s="282"/>
      <c r="S293" s="282"/>
      <c r="T293" s="282"/>
      <c r="U293" s="282"/>
      <c r="V293" s="282"/>
      <c r="W293" s="282"/>
      <c r="X293" s="282"/>
      <c r="Y293" s="282"/>
      <c r="Z293" s="282"/>
      <c r="AA293" s="282"/>
      <c r="AB293" s="282"/>
      <c r="AC293" s="282"/>
      <c r="AD293" s="282"/>
      <c r="AE293" s="282"/>
      <c r="AF293" s="282"/>
      <c r="AG293" s="282"/>
      <c r="AH293" s="282"/>
      <c r="AI293" s="282"/>
      <c r="AJ293" s="282"/>
      <c r="AK293" s="282"/>
      <c r="AL293" s="282"/>
      <c r="AM293" s="282"/>
      <c r="AN293" s="282"/>
      <c r="AO293" s="282"/>
      <c r="AP293" s="282"/>
      <c r="AQ293" s="282"/>
      <c r="AR293" s="282"/>
      <c r="AS293" s="282"/>
      <c r="AT293" s="282"/>
      <c r="AU293" s="282"/>
      <c r="AV293" s="282"/>
      <c r="AW293" s="282"/>
    </row>
    <row r="294" spans="1:49">
      <c r="A294" s="282"/>
      <c r="B294" s="282"/>
      <c r="C294" s="282"/>
      <c r="D294" s="282"/>
      <c r="E294" s="282"/>
      <c r="F294" s="282"/>
      <c r="G294" s="282"/>
      <c r="H294" s="282"/>
      <c r="I294" s="282"/>
      <c r="J294" s="282"/>
      <c r="K294" s="282"/>
      <c r="L294" s="282"/>
      <c r="M294" s="282"/>
      <c r="N294" s="282"/>
      <c r="O294" s="282"/>
      <c r="P294" s="282"/>
      <c r="Q294" s="282"/>
      <c r="R294" s="282"/>
      <c r="S294" s="282"/>
      <c r="T294" s="282"/>
      <c r="U294" s="282"/>
      <c r="V294" s="282"/>
      <c r="W294" s="282"/>
      <c r="X294" s="282"/>
      <c r="Y294" s="282"/>
      <c r="Z294" s="282"/>
      <c r="AA294" s="282"/>
      <c r="AB294" s="282"/>
      <c r="AC294" s="282"/>
      <c r="AD294" s="282"/>
      <c r="AE294" s="282"/>
      <c r="AF294" s="282"/>
      <c r="AG294" s="282"/>
      <c r="AH294" s="282"/>
      <c r="AI294" s="282"/>
      <c r="AJ294" s="282"/>
      <c r="AK294" s="282"/>
      <c r="AL294" s="282"/>
      <c r="AM294" s="282"/>
      <c r="AN294" s="282"/>
      <c r="AO294" s="282"/>
      <c r="AP294" s="282"/>
      <c r="AQ294" s="282"/>
      <c r="AR294" s="282"/>
      <c r="AS294" s="282"/>
      <c r="AT294" s="282"/>
      <c r="AU294" s="282"/>
      <c r="AV294" s="282"/>
      <c r="AW294" s="282"/>
    </row>
    <row r="295" spans="1:49">
      <c r="A295" s="282"/>
      <c r="B295" s="282"/>
      <c r="C295" s="282"/>
      <c r="D295" s="282"/>
      <c r="E295" s="282"/>
      <c r="F295" s="282"/>
      <c r="G295" s="282"/>
      <c r="H295" s="282"/>
      <c r="I295" s="282"/>
      <c r="J295" s="282"/>
      <c r="K295" s="282"/>
      <c r="L295" s="282"/>
      <c r="M295" s="282"/>
      <c r="N295" s="282"/>
      <c r="O295" s="282"/>
      <c r="P295" s="282"/>
      <c r="Q295" s="282"/>
      <c r="R295" s="282"/>
      <c r="S295" s="282"/>
      <c r="T295" s="282"/>
      <c r="U295" s="282"/>
      <c r="V295" s="282"/>
      <c r="W295" s="282"/>
      <c r="X295" s="282"/>
      <c r="Y295" s="282"/>
      <c r="Z295" s="282"/>
      <c r="AA295" s="282"/>
      <c r="AB295" s="282"/>
      <c r="AC295" s="282"/>
      <c r="AD295" s="282"/>
      <c r="AE295" s="282"/>
      <c r="AF295" s="282"/>
      <c r="AG295" s="282"/>
      <c r="AH295" s="282"/>
      <c r="AI295" s="282"/>
      <c r="AJ295" s="282"/>
      <c r="AK295" s="282"/>
      <c r="AL295" s="282"/>
      <c r="AM295" s="282"/>
      <c r="AN295" s="282"/>
      <c r="AO295" s="282"/>
      <c r="AP295" s="282"/>
      <c r="AQ295" s="282"/>
      <c r="AR295" s="282"/>
      <c r="AS295" s="282"/>
      <c r="AT295" s="282"/>
      <c r="AU295" s="282"/>
      <c r="AV295" s="282"/>
      <c r="AW295" s="282"/>
    </row>
    <row r="296" spans="1:49">
      <c r="A296" s="282"/>
      <c r="B296" s="282"/>
      <c r="C296" s="282"/>
      <c r="D296" s="282"/>
      <c r="E296" s="282"/>
      <c r="F296" s="282"/>
      <c r="G296" s="282"/>
      <c r="H296" s="282"/>
      <c r="I296" s="282"/>
      <c r="J296" s="282"/>
      <c r="K296" s="282"/>
      <c r="L296" s="282"/>
      <c r="M296" s="282"/>
      <c r="N296" s="282"/>
      <c r="O296" s="282"/>
      <c r="P296" s="282"/>
      <c r="Q296" s="282"/>
      <c r="R296" s="282"/>
      <c r="S296" s="282"/>
      <c r="T296" s="282"/>
      <c r="U296" s="282"/>
      <c r="V296" s="282"/>
      <c r="W296" s="282"/>
      <c r="X296" s="282"/>
      <c r="Y296" s="282"/>
      <c r="Z296" s="282"/>
      <c r="AA296" s="282"/>
      <c r="AB296" s="282"/>
      <c r="AC296" s="282"/>
      <c r="AD296" s="282"/>
      <c r="AE296" s="282"/>
      <c r="AF296" s="282"/>
      <c r="AG296" s="282"/>
      <c r="AH296" s="282"/>
      <c r="AI296" s="282"/>
      <c r="AJ296" s="282"/>
      <c r="AK296" s="282"/>
      <c r="AL296" s="282"/>
      <c r="AM296" s="282"/>
      <c r="AN296" s="282"/>
      <c r="AO296" s="282"/>
      <c r="AP296" s="282"/>
      <c r="AQ296" s="282"/>
      <c r="AR296" s="282"/>
      <c r="AS296" s="282"/>
      <c r="AT296" s="282"/>
      <c r="AU296" s="282"/>
      <c r="AV296" s="282"/>
      <c r="AW296" s="282"/>
    </row>
    <row r="297" spans="1:49">
      <c r="A297" s="282"/>
      <c r="B297" s="282"/>
      <c r="C297" s="282"/>
      <c r="D297" s="282"/>
      <c r="E297" s="282"/>
      <c r="F297" s="282"/>
      <c r="G297" s="282"/>
      <c r="H297" s="282"/>
      <c r="I297" s="282"/>
      <c r="J297" s="282"/>
      <c r="K297" s="282"/>
      <c r="L297" s="282"/>
      <c r="M297" s="282"/>
      <c r="N297" s="282"/>
      <c r="O297" s="282"/>
      <c r="P297" s="282"/>
      <c r="Q297" s="282"/>
      <c r="R297" s="282"/>
      <c r="S297" s="282"/>
      <c r="T297" s="282"/>
      <c r="U297" s="282"/>
      <c r="V297" s="282"/>
      <c r="W297" s="282"/>
      <c r="X297" s="282"/>
      <c r="Y297" s="282"/>
      <c r="Z297" s="282"/>
      <c r="AA297" s="282"/>
      <c r="AB297" s="282"/>
      <c r="AC297" s="282"/>
      <c r="AD297" s="282"/>
      <c r="AE297" s="282"/>
      <c r="AF297" s="282"/>
      <c r="AG297" s="282"/>
      <c r="AH297" s="282"/>
      <c r="AI297" s="282"/>
      <c r="AJ297" s="282"/>
      <c r="AK297" s="282"/>
      <c r="AL297" s="282"/>
      <c r="AM297" s="282"/>
      <c r="AN297" s="282"/>
      <c r="AO297" s="282"/>
      <c r="AP297" s="282"/>
      <c r="AQ297" s="282"/>
      <c r="AR297" s="282"/>
      <c r="AS297" s="282"/>
      <c r="AT297" s="282"/>
      <c r="AU297" s="282"/>
      <c r="AV297" s="282"/>
      <c r="AW297" s="282"/>
    </row>
    <row r="298" spans="1:49">
      <c r="A298" s="282"/>
      <c r="B298" s="282"/>
      <c r="C298" s="282"/>
      <c r="D298" s="282"/>
      <c r="E298" s="282"/>
      <c r="F298" s="282"/>
      <c r="G298" s="282"/>
      <c r="H298" s="282"/>
      <c r="I298" s="282"/>
      <c r="J298" s="282"/>
      <c r="K298" s="282"/>
      <c r="L298" s="282"/>
      <c r="M298" s="282"/>
      <c r="N298" s="282"/>
      <c r="O298" s="282"/>
      <c r="P298" s="282"/>
      <c r="Q298" s="282"/>
      <c r="R298" s="282"/>
      <c r="S298" s="282"/>
      <c r="T298" s="282"/>
      <c r="U298" s="282"/>
      <c r="V298" s="282"/>
      <c r="W298" s="282"/>
      <c r="X298" s="282"/>
      <c r="Y298" s="282"/>
      <c r="Z298" s="282"/>
      <c r="AA298" s="282"/>
      <c r="AB298" s="282"/>
      <c r="AC298" s="282"/>
      <c r="AD298" s="282"/>
      <c r="AE298" s="282"/>
      <c r="AF298" s="282"/>
      <c r="AG298" s="282"/>
      <c r="AH298" s="282"/>
      <c r="AI298" s="282"/>
      <c r="AJ298" s="282"/>
      <c r="AK298" s="282"/>
      <c r="AL298" s="282"/>
      <c r="AM298" s="282"/>
      <c r="AN298" s="282"/>
      <c r="AO298" s="282"/>
      <c r="AP298" s="282"/>
      <c r="AQ298" s="282"/>
      <c r="AR298" s="282"/>
      <c r="AS298" s="282"/>
      <c r="AT298" s="282"/>
      <c r="AU298" s="282"/>
      <c r="AV298" s="282"/>
      <c r="AW298" s="282"/>
    </row>
    <row r="299" spans="1:49">
      <c r="A299" s="282"/>
      <c r="B299" s="282"/>
      <c r="C299" s="282"/>
      <c r="D299" s="282"/>
      <c r="E299" s="282"/>
      <c r="F299" s="282"/>
      <c r="G299" s="282"/>
      <c r="H299" s="282"/>
      <c r="I299" s="282"/>
      <c r="J299" s="282"/>
      <c r="K299" s="282"/>
      <c r="L299" s="282"/>
      <c r="M299" s="282"/>
      <c r="N299" s="282"/>
      <c r="O299" s="282"/>
      <c r="P299" s="282"/>
      <c r="Q299" s="282"/>
      <c r="R299" s="282"/>
      <c r="S299" s="282"/>
      <c r="T299" s="282"/>
      <c r="U299" s="282"/>
      <c r="V299" s="282"/>
      <c r="W299" s="282"/>
      <c r="X299" s="282"/>
      <c r="Y299" s="282"/>
      <c r="Z299" s="282"/>
      <c r="AA299" s="282"/>
      <c r="AB299" s="282"/>
      <c r="AC299" s="282"/>
      <c r="AD299" s="282"/>
      <c r="AE299" s="282"/>
      <c r="AF299" s="282"/>
      <c r="AG299" s="282"/>
      <c r="AH299" s="282"/>
      <c r="AI299" s="282"/>
      <c r="AJ299" s="282"/>
      <c r="AK299" s="282"/>
      <c r="AL299" s="282"/>
      <c r="AM299" s="282"/>
      <c r="AN299" s="282"/>
      <c r="AO299" s="282"/>
      <c r="AP299" s="282"/>
      <c r="AQ299" s="282"/>
      <c r="AR299" s="282"/>
      <c r="AS299" s="282"/>
      <c r="AT299" s="282"/>
      <c r="AU299" s="282"/>
      <c r="AV299" s="282"/>
      <c r="AW299" s="282"/>
    </row>
    <row r="300" spans="1:49">
      <c r="A300" s="282"/>
      <c r="B300" s="282"/>
      <c r="C300" s="282"/>
      <c r="D300" s="282"/>
      <c r="E300" s="282"/>
      <c r="F300" s="282"/>
      <c r="G300" s="282"/>
      <c r="H300" s="282"/>
      <c r="I300" s="282"/>
      <c r="J300" s="282"/>
      <c r="K300" s="282"/>
      <c r="L300" s="282"/>
      <c r="M300" s="282"/>
      <c r="N300" s="282"/>
      <c r="O300" s="282"/>
      <c r="P300" s="282"/>
      <c r="Q300" s="282"/>
      <c r="R300" s="282"/>
      <c r="S300" s="282"/>
      <c r="T300" s="282"/>
      <c r="U300" s="282"/>
      <c r="V300" s="282"/>
      <c r="W300" s="282"/>
      <c r="X300" s="282"/>
      <c r="Y300" s="282"/>
      <c r="Z300" s="282"/>
      <c r="AA300" s="282"/>
      <c r="AB300" s="282"/>
      <c r="AC300" s="282"/>
      <c r="AD300" s="282"/>
      <c r="AE300" s="282"/>
      <c r="AF300" s="282"/>
      <c r="AG300" s="282"/>
      <c r="AH300" s="282"/>
      <c r="AI300" s="282"/>
      <c r="AJ300" s="282"/>
      <c r="AK300" s="282"/>
      <c r="AL300" s="282"/>
      <c r="AM300" s="282"/>
      <c r="AN300" s="282"/>
      <c r="AO300" s="282"/>
      <c r="AP300" s="282"/>
      <c r="AQ300" s="282"/>
      <c r="AR300" s="282"/>
      <c r="AS300" s="282"/>
      <c r="AT300" s="282"/>
      <c r="AU300" s="282"/>
      <c r="AV300" s="282"/>
      <c r="AW300" s="282"/>
    </row>
    <row r="301" spans="1:49">
      <c r="A301" s="282"/>
      <c r="B301" s="282"/>
      <c r="C301" s="282"/>
      <c r="D301" s="282"/>
      <c r="E301" s="282"/>
      <c r="F301" s="282"/>
      <c r="G301" s="282"/>
      <c r="H301" s="282"/>
      <c r="I301" s="282"/>
      <c r="J301" s="282"/>
      <c r="K301" s="282"/>
      <c r="L301" s="282"/>
      <c r="M301" s="282"/>
      <c r="N301" s="282"/>
      <c r="O301" s="282"/>
      <c r="P301" s="282"/>
      <c r="Q301" s="282"/>
      <c r="R301" s="282"/>
      <c r="S301" s="282"/>
      <c r="T301" s="282"/>
      <c r="U301" s="282"/>
      <c r="V301" s="282"/>
      <c r="W301" s="282"/>
      <c r="X301" s="282"/>
      <c r="Y301" s="282"/>
      <c r="Z301" s="282"/>
      <c r="AA301" s="282"/>
      <c r="AB301" s="282"/>
      <c r="AC301" s="282"/>
      <c r="AD301" s="282"/>
      <c r="AE301" s="282"/>
      <c r="AF301" s="282"/>
      <c r="AG301" s="282"/>
      <c r="AH301" s="282"/>
      <c r="AI301" s="282"/>
      <c r="AJ301" s="282"/>
      <c r="AK301" s="282"/>
      <c r="AL301" s="282"/>
      <c r="AM301" s="282"/>
      <c r="AN301" s="282"/>
      <c r="AO301" s="282"/>
      <c r="AP301" s="282"/>
      <c r="AQ301" s="282"/>
      <c r="AR301" s="282"/>
      <c r="AS301" s="282"/>
      <c r="AT301" s="282"/>
      <c r="AU301" s="282"/>
      <c r="AV301" s="282"/>
      <c r="AW301" s="282"/>
    </row>
    <row r="302" spans="1:49">
      <c r="A302" s="282"/>
      <c r="B302" s="282"/>
      <c r="C302" s="282"/>
      <c r="D302" s="282"/>
      <c r="E302" s="282"/>
      <c r="F302" s="282"/>
      <c r="G302" s="282"/>
      <c r="H302" s="282"/>
      <c r="I302" s="282"/>
      <c r="J302" s="282"/>
      <c r="K302" s="282"/>
      <c r="L302" s="282"/>
      <c r="M302" s="282"/>
      <c r="N302" s="282"/>
      <c r="O302" s="282"/>
      <c r="P302" s="282"/>
      <c r="Q302" s="282"/>
      <c r="R302" s="282"/>
      <c r="S302" s="282"/>
      <c r="T302" s="282"/>
      <c r="U302" s="282"/>
      <c r="V302" s="282"/>
      <c r="W302" s="282"/>
      <c r="X302" s="282"/>
      <c r="Y302" s="282"/>
      <c r="Z302" s="282"/>
      <c r="AA302" s="282"/>
      <c r="AB302" s="282"/>
      <c r="AC302" s="282"/>
      <c r="AD302" s="282"/>
      <c r="AE302" s="282"/>
      <c r="AF302" s="282"/>
      <c r="AG302" s="282"/>
      <c r="AH302" s="282"/>
      <c r="AI302" s="282"/>
      <c r="AJ302" s="282"/>
      <c r="AK302" s="282"/>
      <c r="AL302" s="282"/>
      <c r="AM302" s="282"/>
      <c r="AN302" s="282"/>
      <c r="AO302" s="282"/>
      <c r="AP302" s="282"/>
      <c r="AQ302" s="282"/>
      <c r="AR302" s="282"/>
      <c r="AS302" s="282"/>
      <c r="AT302" s="282"/>
      <c r="AU302" s="282"/>
      <c r="AV302" s="282"/>
      <c r="AW302" s="282"/>
    </row>
    <row r="303" spans="1:49">
      <c r="A303" s="282"/>
      <c r="B303" s="282"/>
      <c r="C303" s="282"/>
      <c r="D303" s="282"/>
      <c r="E303" s="282"/>
      <c r="F303" s="282"/>
      <c r="G303" s="282"/>
      <c r="H303" s="282"/>
      <c r="I303" s="282"/>
      <c r="J303" s="282"/>
      <c r="K303" s="282"/>
      <c r="L303" s="282"/>
      <c r="M303" s="282"/>
      <c r="N303" s="282"/>
      <c r="O303" s="282"/>
      <c r="P303" s="282"/>
      <c r="Q303" s="282"/>
      <c r="R303" s="282"/>
      <c r="S303" s="282"/>
      <c r="T303" s="282"/>
      <c r="U303" s="282"/>
      <c r="V303" s="282"/>
      <c r="W303" s="282"/>
      <c r="X303" s="282"/>
      <c r="Y303" s="282"/>
      <c r="Z303" s="282"/>
      <c r="AA303" s="282"/>
      <c r="AB303" s="282"/>
      <c r="AC303" s="282"/>
      <c r="AD303" s="282"/>
      <c r="AE303" s="282"/>
      <c r="AF303" s="282"/>
      <c r="AG303" s="282"/>
      <c r="AH303" s="282"/>
      <c r="AI303" s="282"/>
      <c r="AJ303" s="282"/>
      <c r="AK303" s="282"/>
      <c r="AL303" s="282"/>
      <c r="AM303" s="282"/>
      <c r="AN303" s="282"/>
      <c r="AO303" s="282"/>
      <c r="AP303" s="282"/>
      <c r="AQ303" s="282"/>
      <c r="AR303" s="282"/>
      <c r="AS303" s="282"/>
      <c r="AT303" s="282"/>
      <c r="AU303" s="282"/>
      <c r="AV303" s="282"/>
      <c r="AW303" s="282"/>
    </row>
    <row r="304" spans="1:49">
      <c r="A304" s="282"/>
      <c r="B304" s="282"/>
      <c r="C304" s="282"/>
      <c r="D304" s="282"/>
      <c r="E304" s="282"/>
      <c r="F304" s="282"/>
      <c r="G304" s="282"/>
      <c r="H304" s="282"/>
      <c r="I304" s="282"/>
      <c r="J304" s="282"/>
      <c r="K304" s="282"/>
      <c r="L304" s="282"/>
      <c r="M304" s="282"/>
      <c r="N304" s="282"/>
      <c r="O304" s="282"/>
      <c r="P304" s="282"/>
      <c r="Q304" s="282"/>
      <c r="R304" s="282"/>
      <c r="S304" s="282"/>
      <c r="T304" s="282"/>
      <c r="U304" s="282"/>
      <c r="V304" s="282"/>
      <c r="W304" s="282"/>
      <c r="X304" s="282"/>
      <c r="Y304" s="282"/>
      <c r="Z304" s="282"/>
      <c r="AA304" s="282"/>
      <c r="AB304" s="282"/>
      <c r="AC304" s="282"/>
      <c r="AD304" s="282"/>
      <c r="AE304" s="282"/>
      <c r="AF304" s="282"/>
      <c r="AG304" s="282"/>
      <c r="AH304" s="282"/>
      <c r="AI304" s="282"/>
      <c r="AJ304" s="282"/>
      <c r="AK304" s="282"/>
      <c r="AL304" s="282"/>
      <c r="AM304" s="282"/>
      <c r="AN304" s="282"/>
      <c r="AO304" s="282"/>
      <c r="AP304" s="282"/>
      <c r="AQ304" s="282"/>
      <c r="AR304" s="282"/>
      <c r="AS304" s="282"/>
      <c r="AT304" s="282"/>
      <c r="AU304" s="282"/>
      <c r="AV304" s="282"/>
      <c r="AW304" s="282"/>
    </row>
    <row r="305" spans="1:49">
      <c r="A305" s="282"/>
      <c r="B305" s="282"/>
      <c r="C305" s="282"/>
      <c r="D305" s="282"/>
      <c r="E305" s="282"/>
      <c r="F305" s="282"/>
      <c r="G305" s="282"/>
      <c r="H305" s="282"/>
      <c r="I305" s="282"/>
      <c r="J305" s="282"/>
      <c r="K305" s="282"/>
      <c r="L305" s="282"/>
      <c r="M305" s="282"/>
      <c r="N305" s="282"/>
      <c r="O305" s="282"/>
      <c r="P305" s="282"/>
      <c r="Q305" s="282"/>
      <c r="R305" s="282"/>
      <c r="S305" s="282"/>
      <c r="T305" s="282"/>
      <c r="U305" s="282"/>
      <c r="V305" s="282"/>
      <c r="W305" s="282"/>
      <c r="X305" s="282"/>
      <c r="Y305" s="282"/>
      <c r="Z305" s="282"/>
      <c r="AA305" s="282"/>
      <c r="AB305" s="282"/>
      <c r="AC305" s="282"/>
      <c r="AD305" s="282"/>
      <c r="AE305" s="282"/>
      <c r="AF305" s="282"/>
      <c r="AG305" s="282"/>
      <c r="AH305" s="282"/>
      <c r="AI305" s="282"/>
      <c r="AJ305" s="282"/>
      <c r="AK305" s="282"/>
      <c r="AL305" s="282"/>
      <c r="AM305" s="282"/>
      <c r="AN305" s="282"/>
      <c r="AO305" s="282"/>
      <c r="AP305" s="282"/>
      <c r="AQ305" s="282"/>
      <c r="AR305" s="282"/>
      <c r="AS305" s="282"/>
      <c r="AT305" s="282"/>
      <c r="AU305" s="282"/>
      <c r="AV305" s="282"/>
      <c r="AW305" s="282"/>
    </row>
    <row r="306" spans="1:49">
      <c r="A306" s="282"/>
      <c r="B306" s="282"/>
      <c r="C306" s="282"/>
      <c r="D306" s="282"/>
      <c r="E306" s="282"/>
      <c r="F306" s="282"/>
      <c r="G306" s="282"/>
      <c r="H306" s="282"/>
      <c r="I306" s="282"/>
      <c r="J306" s="282"/>
      <c r="K306" s="282"/>
      <c r="L306" s="282"/>
      <c r="M306" s="282"/>
      <c r="N306" s="282"/>
      <c r="O306" s="282"/>
      <c r="P306" s="282"/>
      <c r="Q306" s="282"/>
      <c r="R306" s="282"/>
      <c r="S306" s="282"/>
      <c r="T306" s="282"/>
      <c r="U306" s="282"/>
      <c r="V306" s="282"/>
      <c r="W306" s="282"/>
      <c r="X306" s="282"/>
      <c r="Y306" s="282"/>
      <c r="Z306" s="282"/>
      <c r="AA306" s="282"/>
      <c r="AB306" s="282"/>
      <c r="AC306" s="282"/>
      <c r="AD306" s="282"/>
      <c r="AE306" s="282"/>
      <c r="AF306" s="282"/>
      <c r="AG306" s="282"/>
      <c r="AH306" s="282"/>
      <c r="AI306" s="282"/>
      <c r="AJ306" s="282"/>
      <c r="AK306" s="282"/>
      <c r="AL306" s="282"/>
      <c r="AM306" s="282"/>
      <c r="AN306" s="282"/>
      <c r="AO306" s="282"/>
      <c r="AP306" s="282"/>
      <c r="AQ306" s="282"/>
      <c r="AR306" s="282"/>
      <c r="AS306" s="282"/>
      <c r="AT306" s="282"/>
      <c r="AU306" s="282"/>
      <c r="AV306" s="282"/>
      <c r="AW306" s="282"/>
    </row>
    <row r="307" spans="1:49">
      <c r="A307" s="282"/>
      <c r="B307" s="282"/>
      <c r="C307" s="282"/>
      <c r="D307" s="282"/>
      <c r="E307" s="282"/>
      <c r="F307" s="282"/>
      <c r="G307" s="282"/>
      <c r="H307" s="282"/>
      <c r="I307" s="282"/>
      <c r="J307" s="282"/>
      <c r="K307" s="282"/>
      <c r="L307" s="282"/>
      <c r="M307" s="282"/>
      <c r="N307" s="282"/>
      <c r="O307" s="282"/>
      <c r="P307" s="282"/>
      <c r="Q307" s="282"/>
      <c r="R307" s="282"/>
      <c r="S307" s="282"/>
      <c r="T307" s="282"/>
      <c r="U307" s="282"/>
      <c r="V307" s="282"/>
      <c r="W307" s="282"/>
      <c r="X307" s="282"/>
      <c r="Y307" s="282"/>
      <c r="Z307" s="282"/>
      <c r="AA307" s="282"/>
      <c r="AB307" s="282"/>
      <c r="AC307" s="282"/>
      <c r="AD307" s="282"/>
      <c r="AE307" s="282"/>
      <c r="AF307" s="282"/>
      <c r="AG307" s="282"/>
      <c r="AH307" s="282"/>
      <c r="AI307" s="282"/>
      <c r="AJ307" s="282"/>
      <c r="AK307" s="282"/>
      <c r="AL307" s="282"/>
      <c r="AM307" s="282"/>
      <c r="AN307" s="282"/>
      <c r="AO307" s="282"/>
      <c r="AP307" s="282"/>
      <c r="AQ307" s="282"/>
      <c r="AR307" s="282"/>
      <c r="AS307" s="282"/>
      <c r="AT307" s="282"/>
      <c r="AU307" s="282"/>
      <c r="AV307" s="282"/>
      <c r="AW307" s="282"/>
    </row>
    <row r="308" spans="1:49">
      <c r="A308" s="282"/>
      <c r="B308" s="282"/>
      <c r="C308" s="282"/>
      <c r="D308" s="282"/>
      <c r="E308" s="282"/>
      <c r="F308" s="282"/>
      <c r="G308" s="282"/>
      <c r="H308" s="282"/>
      <c r="I308" s="282"/>
      <c r="J308" s="282"/>
      <c r="K308" s="282"/>
      <c r="L308" s="282"/>
      <c r="M308" s="282"/>
      <c r="N308" s="282"/>
      <c r="O308" s="282"/>
      <c r="P308" s="282"/>
      <c r="Q308" s="282"/>
      <c r="R308" s="282"/>
      <c r="S308" s="282"/>
      <c r="T308" s="282"/>
      <c r="U308" s="282"/>
      <c r="V308" s="282"/>
      <c r="W308" s="282"/>
      <c r="X308" s="282"/>
      <c r="Y308" s="282"/>
      <c r="Z308" s="282"/>
      <c r="AA308" s="282"/>
      <c r="AB308" s="282"/>
      <c r="AC308" s="282"/>
      <c r="AD308" s="282"/>
      <c r="AE308" s="282"/>
      <c r="AF308" s="282"/>
      <c r="AG308" s="282"/>
      <c r="AH308" s="282"/>
      <c r="AI308" s="282"/>
      <c r="AJ308" s="282"/>
      <c r="AK308" s="282"/>
      <c r="AL308" s="282"/>
      <c r="AM308" s="282"/>
      <c r="AN308" s="282"/>
      <c r="AO308" s="282"/>
      <c r="AP308" s="282"/>
      <c r="AQ308" s="282"/>
      <c r="AR308" s="282"/>
      <c r="AS308" s="282"/>
      <c r="AT308" s="282"/>
      <c r="AU308" s="282"/>
      <c r="AV308" s="282"/>
      <c r="AW308" s="282"/>
    </row>
    <row r="309" spans="1:49">
      <c r="A309" s="282"/>
      <c r="B309" s="282"/>
      <c r="C309" s="282"/>
      <c r="D309" s="282"/>
      <c r="E309" s="282"/>
      <c r="F309" s="282"/>
      <c r="G309" s="282"/>
      <c r="H309" s="282"/>
      <c r="I309" s="282"/>
      <c r="J309" s="282"/>
      <c r="K309" s="282"/>
      <c r="L309" s="282"/>
      <c r="M309" s="282"/>
      <c r="N309" s="282"/>
      <c r="O309" s="282"/>
      <c r="P309" s="282"/>
      <c r="Q309" s="282"/>
      <c r="R309" s="282"/>
      <c r="S309" s="282"/>
      <c r="T309" s="282"/>
      <c r="U309" s="282"/>
      <c r="V309" s="282"/>
      <c r="W309" s="282"/>
      <c r="X309" s="282"/>
      <c r="Y309" s="282"/>
      <c r="Z309" s="282"/>
      <c r="AA309" s="282"/>
      <c r="AB309" s="282"/>
      <c r="AC309" s="282"/>
      <c r="AD309" s="282"/>
      <c r="AE309" s="282"/>
      <c r="AF309" s="282"/>
      <c r="AG309" s="282"/>
      <c r="AH309" s="282"/>
      <c r="AI309" s="282"/>
      <c r="AJ309" s="282"/>
      <c r="AK309" s="282"/>
      <c r="AL309" s="282"/>
      <c r="AM309" s="282"/>
      <c r="AN309" s="282"/>
      <c r="AO309" s="282"/>
      <c r="AP309" s="282"/>
      <c r="AQ309" s="282"/>
      <c r="AR309" s="282"/>
      <c r="AS309" s="282"/>
      <c r="AT309" s="282"/>
      <c r="AU309" s="282"/>
      <c r="AV309" s="282"/>
      <c r="AW309" s="282"/>
    </row>
    <row r="310" spans="1:49">
      <c r="A310" s="282"/>
      <c r="B310" s="282"/>
      <c r="C310" s="282"/>
      <c r="D310" s="282"/>
      <c r="E310" s="282"/>
      <c r="F310" s="282"/>
      <c r="G310" s="282"/>
      <c r="H310" s="282"/>
      <c r="I310" s="282"/>
      <c r="J310" s="282"/>
      <c r="K310" s="282"/>
      <c r="L310" s="282"/>
      <c r="M310" s="282"/>
      <c r="N310" s="282"/>
      <c r="O310" s="282"/>
      <c r="P310" s="282"/>
      <c r="Q310" s="282"/>
      <c r="R310" s="282"/>
      <c r="S310" s="282"/>
      <c r="T310" s="282"/>
      <c r="U310" s="282"/>
      <c r="V310" s="282"/>
      <c r="W310" s="282"/>
      <c r="X310" s="282"/>
      <c r="Y310" s="282"/>
      <c r="Z310" s="282"/>
      <c r="AA310" s="282"/>
      <c r="AB310" s="282"/>
      <c r="AC310" s="282"/>
      <c r="AD310" s="282"/>
      <c r="AE310" s="282"/>
      <c r="AF310" s="282"/>
      <c r="AG310" s="282"/>
      <c r="AH310" s="282"/>
      <c r="AI310" s="282"/>
      <c r="AJ310" s="282"/>
      <c r="AK310" s="282"/>
      <c r="AL310" s="282"/>
      <c r="AM310" s="282"/>
      <c r="AN310" s="282"/>
      <c r="AO310" s="282"/>
      <c r="AP310" s="282"/>
      <c r="AQ310" s="282"/>
      <c r="AR310" s="282"/>
      <c r="AS310" s="282"/>
      <c r="AT310" s="282"/>
      <c r="AU310" s="282"/>
      <c r="AV310" s="282"/>
      <c r="AW310" s="282"/>
    </row>
    <row r="311" spans="1:49">
      <c r="A311" s="282"/>
      <c r="B311" s="282"/>
      <c r="C311" s="282"/>
      <c r="D311" s="282"/>
      <c r="E311" s="282"/>
      <c r="F311" s="282"/>
      <c r="G311" s="282"/>
      <c r="H311" s="282"/>
      <c r="I311" s="282"/>
      <c r="J311" s="282"/>
      <c r="K311" s="282"/>
      <c r="L311" s="282"/>
      <c r="M311" s="282"/>
      <c r="N311" s="282"/>
      <c r="O311" s="282"/>
      <c r="P311" s="282"/>
      <c r="Q311" s="282"/>
      <c r="R311" s="282"/>
      <c r="S311" s="282"/>
      <c r="T311" s="282"/>
      <c r="U311" s="282"/>
      <c r="V311" s="282"/>
      <c r="W311" s="282"/>
      <c r="X311" s="282"/>
      <c r="Y311" s="282"/>
      <c r="Z311" s="282"/>
      <c r="AA311" s="282"/>
      <c r="AB311" s="282"/>
      <c r="AC311" s="282"/>
      <c r="AD311" s="282"/>
      <c r="AE311" s="282"/>
      <c r="AF311" s="282"/>
      <c r="AG311" s="282"/>
      <c r="AH311" s="282"/>
      <c r="AI311" s="282"/>
      <c r="AJ311" s="282"/>
      <c r="AK311" s="282"/>
      <c r="AL311" s="282"/>
      <c r="AM311" s="282"/>
      <c r="AN311" s="282"/>
      <c r="AO311" s="282"/>
      <c r="AP311" s="282"/>
      <c r="AQ311" s="282"/>
      <c r="AR311" s="282"/>
      <c r="AS311" s="282"/>
      <c r="AT311" s="282"/>
      <c r="AU311" s="282"/>
      <c r="AV311" s="282"/>
      <c r="AW311" s="282"/>
    </row>
    <row r="312" spans="1:49">
      <c r="A312" s="282"/>
      <c r="B312" s="282"/>
      <c r="C312" s="282"/>
      <c r="D312" s="282"/>
      <c r="E312" s="282"/>
      <c r="F312" s="282"/>
      <c r="G312" s="282"/>
      <c r="H312" s="282"/>
      <c r="I312" s="282"/>
      <c r="J312" s="282"/>
      <c r="K312" s="282"/>
      <c r="L312" s="282"/>
      <c r="M312" s="282"/>
      <c r="N312" s="282"/>
      <c r="O312" s="282"/>
      <c r="P312" s="282"/>
      <c r="Q312" s="282"/>
      <c r="R312" s="282"/>
      <c r="S312" s="282"/>
      <c r="T312" s="282"/>
      <c r="U312" s="282"/>
      <c r="V312" s="282"/>
      <c r="W312" s="282"/>
      <c r="X312" s="282"/>
      <c r="Y312" s="282"/>
      <c r="Z312" s="282"/>
      <c r="AA312" s="282"/>
      <c r="AB312" s="282"/>
      <c r="AC312" s="282"/>
      <c r="AD312" s="282"/>
      <c r="AE312" s="282"/>
      <c r="AF312" s="282"/>
      <c r="AG312" s="282"/>
      <c r="AH312" s="282"/>
      <c r="AI312" s="282"/>
      <c r="AJ312" s="282"/>
      <c r="AK312" s="282"/>
      <c r="AL312" s="282"/>
      <c r="AM312" s="282"/>
      <c r="AN312" s="282"/>
      <c r="AO312" s="282"/>
      <c r="AP312" s="282"/>
      <c r="AQ312" s="282"/>
      <c r="AR312" s="282"/>
      <c r="AS312" s="282"/>
      <c r="AT312" s="282"/>
      <c r="AU312" s="282"/>
      <c r="AV312" s="282"/>
      <c r="AW312" s="282"/>
    </row>
    <row r="313" spans="1:49">
      <c r="A313" s="282"/>
      <c r="B313" s="282"/>
      <c r="C313" s="282"/>
      <c r="D313" s="282"/>
      <c r="E313" s="282"/>
      <c r="F313" s="282"/>
      <c r="G313" s="282"/>
      <c r="H313" s="282"/>
      <c r="I313" s="282"/>
      <c r="J313" s="282"/>
      <c r="K313" s="282"/>
      <c r="L313" s="282"/>
      <c r="M313" s="282"/>
      <c r="N313" s="282"/>
      <c r="O313" s="282"/>
      <c r="P313" s="282"/>
      <c r="Q313" s="282"/>
      <c r="R313" s="282"/>
      <c r="S313" s="282"/>
      <c r="T313" s="282"/>
      <c r="U313" s="282"/>
      <c r="V313" s="282"/>
      <c r="W313" s="282"/>
      <c r="X313" s="282"/>
      <c r="Y313" s="282"/>
      <c r="Z313" s="282"/>
      <c r="AA313" s="282"/>
      <c r="AB313" s="282"/>
      <c r="AC313" s="282"/>
      <c r="AD313" s="282"/>
      <c r="AE313" s="282"/>
      <c r="AF313" s="282"/>
      <c r="AG313" s="282"/>
      <c r="AH313" s="282"/>
      <c r="AI313" s="282"/>
      <c r="AJ313" s="282"/>
      <c r="AK313" s="282"/>
      <c r="AL313" s="282"/>
      <c r="AM313" s="282"/>
      <c r="AN313" s="282"/>
      <c r="AO313" s="282"/>
      <c r="AP313" s="282"/>
      <c r="AQ313" s="282"/>
      <c r="AR313" s="282"/>
      <c r="AS313" s="282"/>
      <c r="AT313" s="282"/>
      <c r="AU313" s="282"/>
      <c r="AV313" s="282"/>
      <c r="AW313" s="282"/>
    </row>
    <row r="314" spans="1:49">
      <c r="A314" s="282"/>
      <c r="B314" s="282"/>
      <c r="C314" s="282"/>
      <c r="D314" s="282"/>
      <c r="E314" s="282"/>
      <c r="F314" s="282"/>
      <c r="G314" s="282"/>
      <c r="H314" s="282"/>
      <c r="I314" s="282"/>
      <c r="J314" s="282"/>
      <c r="K314" s="282"/>
      <c r="L314" s="282"/>
      <c r="M314" s="282"/>
      <c r="N314" s="282"/>
      <c r="O314" s="282"/>
      <c r="P314" s="282"/>
      <c r="Q314" s="282"/>
      <c r="R314" s="282"/>
      <c r="S314" s="282"/>
      <c r="T314" s="282"/>
      <c r="U314" s="282"/>
      <c r="V314" s="282"/>
      <c r="W314" s="282"/>
      <c r="X314" s="282"/>
      <c r="Y314" s="282"/>
      <c r="Z314" s="282"/>
      <c r="AA314" s="282"/>
      <c r="AB314" s="282"/>
      <c r="AC314" s="282"/>
      <c r="AD314" s="282"/>
      <c r="AE314" s="282"/>
      <c r="AF314" s="282"/>
      <c r="AG314" s="282"/>
      <c r="AH314" s="282"/>
      <c r="AI314" s="282"/>
      <c r="AJ314" s="282"/>
      <c r="AK314" s="282"/>
      <c r="AL314" s="282"/>
      <c r="AM314" s="282"/>
      <c r="AN314" s="282"/>
      <c r="AO314" s="282"/>
      <c r="AP314" s="282"/>
      <c r="AQ314" s="282"/>
      <c r="AR314" s="282"/>
      <c r="AS314" s="282"/>
      <c r="AT314" s="282"/>
      <c r="AU314" s="282"/>
      <c r="AV314" s="282"/>
      <c r="AW314" s="282"/>
    </row>
    <row r="315" spans="1:49">
      <c r="A315" s="282"/>
      <c r="B315" s="282"/>
      <c r="C315" s="282"/>
      <c r="D315" s="282"/>
      <c r="E315" s="282"/>
      <c r="F315" s="282"/>
      <c r="G315" s="282"/>
      <c r="H315" s="282"/>
      <c r="I315" s="282"/>
      <c r="J315" s="282"/>
      <c r="K315" s="282"/>
      <c r="L315" s="282"/>
      <c r="M315" s="282"/>
      <c r="N315" s="282"/>
      <c r="O315" s="282"/>
      <c r="P315" s="282"/>
      <c r="Q315" s="282"/>
      <c r="R315" s="282"/>
      <c r="S315" s="282"/>
      <c r="T315" s="282"/>
      <c r="U315" s="282"/>
      <c r="V315" s="282"/>
      <c r="W315" s="282"/>
      <c r="X315" s="282"/>
      <c r="Y315" s="282"/>
      <c r="Z315" s="282"/>
      <c r="AA315" s="282"/>
      <c r="AB315" s="282"/>
      <c r="AC315" s="282"/>
      <c r="AD315" s="282"/>
      <c r="AE315" s="282"/>
      <c r="AF315" s="282"/>
      <c r="AG315" s="282"/>
      <c r="AH315" s="282"/>
      <c r="AI315" s="282"/>
      <c r="AJ315" s="282"/>
      <c r="AK315" s="282"/>
      <c r="AL315" s="282"/>
      <c r="AM315" s="282"/>
      <c r="AN315" s="282"/>
      <c r="AO315" s="282"/>
      <c r="AP315" s="282"/>
      <c r="AQ315" s="282"/>
      <c r="AR315" s="282"/>
      <c r="AS315" s="282"/>
      <c r="AT315" s="282"/>
      <c r="AU315" s="282"/>
      <c r="AV315" s="282"/>
      <c r="AW315" s="282"/>
    </row>
    <row r="316" spans="1:49">
      <c r="A316" s="282"/>
      <c r="B316" s="282"/>
      <c r="C316" s="282"/>
      <c r="D316" s="282"/>
      <c r="E316" s="282"/>
      <c r="F316" s="282"/>
      <c r="G316" s="282"/>
      <c r="H316" s="282"/>
      <c r="I316" s="282"/>
      <c r="J316" s="282"/>
      <c r="K316" s="282"/>
      <c r="L316" s="282"/>
      <c r="M316" s="282"/>
      <c r="N316" s="282"/>
      <c r="O316" s="282"/>
      <c r="P316" s="282"/>
      <c r="Q316" s="282"/>
      <c r="R316" s="282"/>
      <c r="S316" s="282"/>
      <c r="T316" s="282"/>
      <c r="U316" s="282"/>
      <c r="V316" s="282"/>
      <c r="W316" s="282"/>
      <c r="X316" s="282"/>
      <c r="Y316" s="282"/>
      <c r="Z316" s="282"/>
      <c r="AA316" s="282"/>
      <c r="AB316" s="282"/>
      <c r="AC316" s="282"/>
      <c r="AD316" s="282"/>
      <c r="AE316" s="282"/>
      <c r="AF316" s="282"/>
      <c r="AG316" s="282"/>
      <c r="AH316" s="282"/>
      <c r="AI316" s="282"/>
      <c r="AJ316" s="282"/>
      <c r="AK316" s="282"/>
      <c r="AL316" s="282"/>
      <c r="AM316" s="282"/>
      <c r="AN316" s="282"/>
      <c r="AO316" s="282"/>
      <c r="AP316" s="282"/>
      <c r="AQ316" s="282"/>
      <c r="AR316" s="282"/>
      <c r="AS316" s="282"/>
      <c r="AT316" s="282"/>
      <c r="AU316" s="282"/>
      <c r="AV316" s="282"/>
      <c r="AW316" s="282"/>
    </row>
    <row r="317" spans="1:49">
      <c r="A317" s="282"/>
      <c r="B317" s="282"/>
      <c r="C317" s="282"/>
      <c r="D317" s="282"/>
      <c r="E317" s="282"/>
      <c r="F317" s="282"/>
      <c r="G317" s="282"/>
      <c r="H317" s="282"/>
      <c r="I317" s="282"/>
      <c r="J317" s="282"/>
      <c r="K317" s="282"/>
      <c r="L317" s="282"/>
      <c r="M317" s="282"/>
      <c r="N317" s="282"/>
      <c r="O317" s="282"/>
      <c r="P317" s="282"/>
      <c r="Q317" s="282"/>
      <c r="R317" s="282"/>
      <c r="S317" s="282"/>
      <c r="T317" s="282"/>
      <c r="U317" s="282"/>
      <c r="V317" s="282"/>
      <c r="W317" s="282"/>
      <c r="X317" s="282"/>
      <c r="Y317" s="282"/>
      <c r="Z317" s="282"/>
      <c r="AA317" s="282"/>
      <c r="AB317" s="282"/>
      <c r="AC317" s="282"/>
      <c r="AD317" s="282"/>
      <c r="AE317" s="282"/>
      <c r="AF317" s="282"/>
      <c r="AG317" s="282"/>
      <c r="AH317" s="282"/>
      <c r="AI317" s="282"/>
      <c r="AJ317" s="282"/>
      <c r="AK317" s="282"/>
      <c r="AL317" s="282"/>
      <c r="AM317" s="282"/>
      <c r="AN317" s="282"/>
      <c r="AO317" s="282"/>
      <c r="AP317" s="282"/>
      <c r="AQ317" s="282"/>
      <c r="AR317" s="282"/>
      <c r="AS317" s="282"/>
      <c r="AT317" s="282"/>
      <c r="AU317" s="282"/>
      <c r="AV317" s="282"/>
      <c r="AW317" s="282"/>
    </row>
    <row r="318" spans="1:49">
      <c r="A318" s="282"/>
      <c r="B318" s="282"/>
      <c r="C318" s="282"/>
      <c r="D318" s="282"/>
      <c r="E318" s="282"/>
      <c r="F318" s="282"/>
      <c r="G318" s="282"/>
      <c r="H318" s="282"/>
      <c r="I318" s="282"/>
      <c r="J318" s="282"/>
      <c r="K318" s="282"/>
      <c r="L318" s="282"/>
      <c r="M318" s="282"/>
      <c r="N318" s="282"/>
      <c r="O318" s="282"/>
      <c r="P318" s="282"/>
      <c r="Q318" s="282"/>
      <c r="R318" s="282"/>
      <c r="S318" s="282"/>
      <c r="T318" s="282"/>
      <c r="U318" s="282"/>
      <c r="V318" s="282"/>
      <c r="W318" s="282"/>
      <c r="X318" s="282"/>
      <c r="Y318" s="282"/>
      <c r="Z318" s="282"/>
      <c r="AA318" s="282"/>
      <c r="AB318" s="282"/>
      <c r="AC318" s="282"/>
      <c r="AD318" s="282"/>
      <c r="AE318" s="282"/>
      <c r="AF318" s="282"/>
      <c r="AG318" s="282"/>
      <c r="AH318" s="282"/>
      <c r="AI318" s="282"/>
      <c r="AJ318" s="282"/>
      <c r="AK318" s="282"/>
      <c r="AL318" s="282"/>
      <c r="AM318" s="282"/>
      <c r="AN318" s="282"/>
      <c r="AO318" s="282"/>
      <c r="AP318" s="282"/>
      <c r="AQ318" s="282"/>
      <c r="AR318" s="282"/>
      <c r="AS318" s="282"/>
      <c r="AT318" s="282"/>
      <c r="AU318" s="282"/>
      <c r="AV318" s="282"/>
      <c r="AW318" s="282"/>
    </row>
    <row r="319" spans="1:49">
      <c r="A319" s="282"/>
      <c r="B319" s="282"/>
      <c r="C319" s="282"/>
      <c r="D319" s="282"/>
      <c r="E319" s="282"/>
      <c r="F319" s="282"/>
      <c r="G319" s="282"/>
      <c r="H319" s="282"/>
      <c r="I319" s="282"/>
      <c r="J319" s="282"/>
      <c r="K319" s="282"/>
      <c r="L319" s="282"/>
      <c r="M319" s="282"/>
      <c r="N319" s="282"/>
      <c r="O319" s="282"/>
      <c r="P319" s="282"/>
      <c r="Q319" s="282"/>
      <c r="R319" s="282"/>
      <c r="S319" s="282"/>
      <c r="T319" s="282"/>
      <c r="U319" s="282"/>
      <c r="V319" s="282"/>
      <c r="W319" s="282"/>
      <c r="X319" s="282"/>
      <c r="Y319" s="282"/>
      <c r="Z319" s="282"/>
      <c r="AA319" s="282"/>
      <c r="AB319" s="282"/>
      <c r="AC319" s="282"/>
      <c r="AD319" s="282"/>
      <c r="AE319" s="282"/>
      <c r="AF319" s="282"/>
      <c r="AG319" s="282"/>
      <c r="AH319" s="282"/>
      <c r="AI319" s="282"/>
      <c r="AJ319" s="282"/>
      <c r="AK319" s="282"/>
      <c r="AL319" s="282"/>
      <c r="AM319" s="282"/>
      <c r="AN319" s="282"/>
      <c r="AO319" s="282"/>
      <c r="AP319" s="282"/>
      <c r="AQ319" s="282"/>
      <c r="AR319" s="282"/>
      <c r="AS319" s="282"/>
      <c r="AT319" s="282"/>
      <c r="AU319" s="282"/>
      <c r="AV319" s="282"/>
      <c r="AW319" s="282"/>
    </row>
    <row r="320" spans="1:49">
      <c r="A320" s="282"/>
      <c r="B320" s="282"/>
      <c r="C320" s="282"/>
      <c r="D320" s="282"/>
      <c r="E320" s="282"/>
      <c r="F320" s="282"/>
      <c r="G320" s="282"/>
      <c r="H320" s="282"/>
      <c r="I320" s="282"/>
      <c r="J320" s="282"/>
      <c r="K320" s="282"/>
      <c r="L320" s="282"/>
      <c r="M320" s="282"/>
      <c r="N320" s="282"/>
      <c r="O320" s="282"/>
      <c r="P320" s="282"/>
      <c r="Q320" s="282"/>
      <c r="R320" s="282"/>
      <c r="S320" s="282"/>
      <c r="T320" s="282"/>
      <c r="U320" s="282"/>
      <c r="V320" s="282"/>
      <c r="W320" s="282"/>
      <c r="X320" s="282"/>
      <c r="Y320" s="282"/>
      <c r="Z320" s="282"/>
      <c r="AA320" s="282"/>
      <c r="AB320" s="282"/>
      <c r="AC320" s="282"/>
      <c r="AD320" s="282"/>
      <c r="AE320" s="282"/>
      <c r="AF320" s="282"/>
      <c r="AG320" s="282"/>
      <c r="AH320" s="282"/>
      <c r="AI320" s="282"/>
      <c r="AJ320" s="282"/>
      <c r="AK320" s="282"/>
      <c r="AL320" s="282"/>
      <c r="AM320" s="282"/>
      <c r="AN320" s="282"/>
      <c r="AO320" s="282"/>
      <c r="AP320" s="282"/>
      <c r="AQ320" s="282"/>
      <c r="AR320" s="282"/>
      <c r="AS320" s="282"/>
      <c r="AT320" s="282"/>
      <c r="AU320" s="282"/>
      <c r="AV320" s="282"/>
      <c r="AW320" s="282"/>
    </row>
    <row r="321" spans="1:49">
      <c r="A321" s="282"/>
      <c r="B321" s="282"/>
      <c r="C321" s="282"/>
      <c r="D321" s="282"/>
      <c r="E321" s="282"/>
      <c r="F321" s="282"/>
      <c r="G321" s="282"/>
      <c r="H321" s="282"/>
      <c r="I321" s="282"/>
      <c r="J321" s="282"/>
      <c r="K321" s="282"/>
      <c r="L321" s="282"/>
      <c r="M321" s="282"/>
      <c r="N321" s="282"/>
      <c r="O321" s="282"/>
      <c r="P321" s="282"/>
      <c r="Q321" s="282"/>
      <c r="R321" s="282"/>
      <c r="S321" s="282"/>
      <c r="T321" s="282"/>
      <c r="U321" s="282"/>
      <c r="V321" s="282"/>
      <c r="W321" s="282"/>
      <c r="X321" s="282"/>
      <c r="Y321" s="282"/>
      <c r="Z321" s="282"/>
      <c r="AA321" s="282"/>
      <c r="AB321" s="282"/>
      <c r="AC321" s="282"/>
      <c r="AD321" s="282"/>
      <c r="AE321" s="282"/>
      <c r="AF321" s="282"/>
      <c r="AG321" s="282"/>
      <c r="AH321" s="282"/>
      <c r="AI321" s="282"/>
      <c r="AJ321" s="282"/>
      <c r="AK321" s="282"/>
      <c r="AL321" s="282"/>
      <c r="AM321" s="282"/>
      <c r="AN321" s="282"/>
      <c r="AO321" s="282"/>
      <c r="AP321" s="282"/>
      <c r="AQ321" s="282"/>
      <c r="AR321" s="282"/>
      <c r="AS321" s="282"/>
      <c r="AT321" s="282"/>
      <c r="AU321" s="282"/>
      <c r="AV321" s="282"/>
      <c r="AW321" s="282"/>
    </row>
    <row r="322" spans="1:49">
      <c r="A322" s="282"/>
      <c r="B322" s="282"/>
      <c r="C322" s="282"/>
      <c r="D322" s="282"/>
      <c r="E322" s="282"/>
      <c r="F322" s="282"/>
      <c r="G322" s="282"/>
      <c r="H322" s="282"/>
      <c r="I322" s="282"/>
      <c r="J322" s="282"/>
      <c r="K322" s="282"/>
      <c r="L322" s="282"/>
      <c r="M322" s="282"/>
      <c r="N322" s="282"/>
      <c r="O322" s="282"/>
      <c r="P322" s="282"/>
      <c r="Q322" s="282"/>
      <c r="R322" s="282"/>
      <c r="S322" s="282"/>
      <c r="T322" s="282"/>
      <c r="U322" s="282"/>
      <c r="V322" s="282"/>
      <c r="W322" s="282"/>
      <c r="X322" s="282"/>
      <c r="Y322" s="282"/>
      <c r="Z322" s="282"/>
      <c r="AA322" s="282"/>
      <c r="AB322" s="282"/>
      <c r="AC322" s="282"/>
      <c r="AD322" s="282"/>
      <c r="AE322" s="282"/>
      <c r="AF322" s="282"/>
      <c r="AG322" s="282"/>
      <c r="AH322" s="282"/>
      <c r="AI322" s="282"/>
      <c r="AJ322" s="282"/>
      <c r="AK322" s="282"/>
      <c r="AL322" s="282"/>
      <c r="AM322" s="282"/>
      <c r="AN322" s="282"/>
      <c r="AO322" s="282"/>
      <c r="AP322" s="282"/>
      <c r="AQ322" s="282"/>
      <c r="AR322" s="282"/>
      <c r="AS322" s="282"/>
      <c r="AT322" s="282"/>
      <c r="AU322" s="282"/>
      <c r="AV322" s="282"/>
      <c r="AW322" s="282"/>
    </row>
    <row r="323" spans="1:49">
      <c r="A323" s="282"/>
      <c r="B323" s="282"/>
      <c r="C323" s="282"/>
      <c r="D323" s="282"/>
      <c r="E323" s="282"/>
      <c r="F323" s="282"/>
      <c r="G323" s="282"/>
      <c r="H323" s="282"/>
      <c r="I323" s="282"/>
      <c r="J323" s="282"/>
      <c r="K323" s="282"/>
      <c r="L323" s="282"/>
      <c r="M323" s="282"/>
      <c r="N323" s="282"/>
      <c r="O323" s="282"/>
      <c r="P323" s="282"/>
      <c r="Q323" s="282"/>
      <c r="R323" s="282"/>
      <c r="S323" s="282"/>
      <c r="T323" s="282"/>
      <c r="U323" s="282"/>
      <c r="V323" s="282"/>
      <c r="W323" s="282"/>
      <c r="X323" s="282"/>
      <c r="Y323" s="282"/>
      <c r="Z323" s="282"/>
      <c r="AA323" s="282"/>
      <c r="AB323" s="282"/>
      <c r="AC323" s="282"/>
      <c r="AD323" s="282"/>
      <c r="AE323" s="282"/>
      <c r="AF323" s="282"/>
      <c r="AG323" s="282"/>
      <c r="AH323" s="282"/>
      <c r="AI323" s="282"/>
      <c r="AJ323" s="282"/>
      <c r="AK323" s="282"/>
      <c r="AL323" s="282"/>
      <c r="AM323" s="282"/>
      <c r="AN323" s="282"/>
      <c r="AO323" s="282"/>
      <c r="AP323" s="282"/>
      <c r="AQ323" s="282"/>
      <c r="AR323" s="282"/>
      <c r="AS323" s="282"/>
      <c r="AT323" s="282"/>
      <c r="AU323" s="282"/>
      <c r="AV323" s="282"/>
      <c r="AW323" s="282"/>
    </row>
    <row r="324" spans="1:49">
      <c r="A324" s="282"/>
      <c r="B324" s="282"/>
      <c r="C324" s="282"/>
      <c r="D324" s="282"/>
      <c r="E324" s="282"/>
      <c r="F324" s="282"/>
      <c r="G324" s="282"/>
      <c r="H324" s="282"/>
      <c r="I324" s="282"/>
      <c r="J324" s="282"/>
      <c r="K324" s="282"/>
      <c r="L324" s="282"/>
      <c r="M324" s="282"/>
      <c r="N324" s="282"/>
      <c r="O324" s="282"/>
      <c r="P324" s="282"/>
      <c r="Q324" s="282"/>
      <c r="R324" s="282"/>
      <c r="S324" s="282"/>
      <c r="T324" s="282"/>
      <c r="U324" s="282"/>
      <c r="V324" s="282"/>
      <c r="W324" s="282"/>
      <c r="X324" s="282"/>
      <c r="Y324" s="282"/>
      <c r="Z324" s="282"/>
      <c r="AA324" s="282"/>
      <c r="AB324" s="282"/>
      <c r="AC324" s="282"/>
      <c r="AD324" s="282"/>
      <c r="AE324" s="282"/>
      <c r="AF324" s="282"/>
      <c r="AG324" s="282"/>
      <c r="AH324" s="282"/>
      <c r="AI324" s="282"/>
      <c r="AJ324" s="282"/>
      <c r="AK324" s="282"/>
      <c r="AL324" s="282"/>
      <c r="AM324" s="282"/>
      <c r="AN324" s="282"/>
      <c r="AO324" s="282"/>
      <c r="AP324" s="282"/>
      <c r="AQ324" s="282"/>
      <c r="AR324" s="282"/>
      <c r="AS324" s="282"/>
      <c r="AT324" s="282"/>
      <c r="AU324" s="282"/>
      <c r="AV324" s="282"/>
      <c r="AW324" s="282"/>
    </row>
    <row r="325" spans="1:49">
      <c r="A325" s="282"/>
      <c r="B325" s="282"/>
      <c r="C325" s="282"/>
      <c r="D325" s="282"/>
      <c r="E325" s="282"/>
      <c r="F325" s="282"/>
      <c r="G325" s="282"/>
      <c r="H325" s="282"/>
      <c r="I325" s="282"/>
      <c r="J325" s="282"/>
      <c r="K325" s="282"/>
      <c r="L325" s="282"/>
      <c r="M325" s="282"/>
      <c r="N325" s="282"/>
      <c r="O325" s="282"/>
      <c r="P325" s="282"/>
      <c r="Q325" s="282"/>
      <c r="R325" s="282"/>
      <c r="S325" s="282"/>
      <c r="T325" s="282"/>
      <c r="U325" s="282"/>
      <c r="V325" s="282"/>
      <c r="W325" s="282"/>
      <c r="X325" s="282"/>
      <c r="Y325" s="282"/>
      <c r="Z325" s="282"/>
      <c r="AA325" s="282"/>
      <c r="AB325" s="282"/>
      <c r="AC325" s="282"/>
      <c r="AD325" s="282"/>
      <c r="AE325" s="282"/>
      <c r="AF325" s="282"/>
      <c r="AG325" s="282"/>
      <c r="AH325" s="282"/>
      <c r="AI325" s="282"/>
      <c r="AJ325" s="282"/>
      <c r="AK325" s="282"/>
      <c r="AL325" s="282"/>
      <c r="AM325" s="282"/>
      <c r="AN325" s="282"/>
      <c r="AO325" s="282"/>
      <c r="AP325" s="282"/>
      <c r="AQ325" s="282"/>
      <c r="AR325" s="282"/>
      <c r="AS325" s="282"/>
      <c r="AT325" s="282"/>
      <c r="AU325" s="282"/>
      <c r="AV325" s="282"/>
      <c r="AW325" s="282"/>
    </row>
    <row r="326" spans="1:49">
      <c r="A326" s="282"/>
      <c r="B326" s="282"/>
      <c r="C326" s="282"/>
      <c r="D326" s="282"/>
      <c r="E326" s="282"/>
      <c r="F326" s="282"/>
      <c r="G326" s="282"/>
      <c r="H326" s="282"/>
      <c r="I326" s="282"/>
      <c r="J326" s="282"/>
      <c r="K326" s="282"/>
      <c r="L326" s="282"/>
      <c r="M326" s="282"/>
      <c r="N326" s="282"/>
      <c r="O326" s="282"/>
      <c r="P326" s="282"/>
      <c r="Q326" s="282"/>
      <c r="R326" s="282"/>
      <c r="S326" s="282"/>
      <c r="T326" s="282"/>
      <c r="U326" s="282"/>
      <c r="V326" s="282"/>
      <c r="W326" s="282"/>
      <c r="X326" s="282"/>
      <c r="Y326" s="282"/>
      <c r="Z326" s="282"/>
      <c r="AA326" s="282"/>
      <c r="AB326" s="282"/>
      <c r="AC326" s="282"/>
      <c r="AD326" s="282"/>
      <c r="AE326" s="282"/>
      <c r="AF326" s="282"/>
      <c r="AG326" s="282"/>
      <c r="AH326" s="282"/>
      <c r="AI326" s="282"/>
      <c r="AJ326" s="282"/>
      <c r="AK326" s="282"/>
      <c r="AL326" s="282"/>
      <c r="AM326" s="282"/>
      <c r="AN326" s="282"/>
      <c r="AO326" s="282"/>
      <c r="AP326" s="282"/>
      <c r="AQ326" s="282"/>
      <c r="AR326" s="282"/>
      <c r="AS326" s="282"/>
      <c r="AT326" s="282"/>
      <c r="AU326" s="282"/>
      <c r="AV326" s="282"/>
      <c r="AW326" s="282"/>
    </row>
    <row r="327" spans="1:49">
      <c r="A327" s="282"/>
      <c r="B327" s="282"/>
      <c r="C327" s="282"/>
      <c r="D327" s="282"/>
      <c r="E327" s="282"/>
      <c r="F327" s="282"/>
      <c r="G327" s="282"/>
      <c r="H327" s="282"/>
      <c r="I327" s="282"/>
      <c r="J327" s="282"/>
      <c r="K327" s="282"/>
      <c r="L327" s="282"/>
      <c r="M327" s="282"/>
      <c r="N327" s="282"/>
      <c r="O327" s="282"/>
      <c r="P327" s="282"/>
      <c r="Q327" s="282"/>
      <c r="R327" s="282"/>
      <c r="S327" s="282"/>
      <c r="T327" s="282"/>
      <c r="U327" s="282"/>
      <c r="V327" s="282"/>
      <c r="W327" s="282"/>
      <c r="X327" s="282"/>
      <c r="Y327" s="282"/>
      <c r="Z327" s="282"/>
      <c r="AA327" s="282"/>
      <c r="AB327" s="282"/>
      <c r="AC327" s="282"/>
      <c r="AD327" s="282"/>
      <c r="AE327" s="282"/>
      <c r="AF327" s="282"/>
      <c r="AG327" s="282"/>
      <c r="AH327" s="282"/>
      <c r="AI327" s="282"/>
      <c r="AJ327" s="282"/>
      <c r="AK327" s="282"/>
      <c r="AL327" s="282"/>
      <c r="AM327" s="282"/>
      <c r="AN327" s="282"/>
      <c r="AO327" s="282"/>
      <c r="AP327" s="282"/>
      <c r="AQ327" s="282"/>
      <c r="AR327" s="282"/>
      <c r="AS327" s="282"/>
      <c r="AT327" s="282"/>
      <c r="AU327" s="282"/>
      <c r="AV327" s="282"/>
      <c r="AW327" s="282"/>
    </row>
    <row r="328" spans="1:49">
      <c r="A328" s="282"/>
      <c r="B328" s="282"/>
      <c r="C328" s="282"/>
      <c r="D328" s="282"/>
      <c r="E328" s="282"/>
      <c r="F328" s="282"/>
      <c r="G328" s="282"/>
      <c r="H328" s="282"/>
      <c r="I328" s="282"/>
      <c r="J328" s="282"/>
      <c r="K328" s="282"/>
      <c r="L328" s="282"/>
      <c r="M328" s="282"/>
      <c r="N328" s="282"/>
      <c r="O328" s="282"/>
      <c r="P328" s="282"/>
      <c r="Q328" s="282"/>
      <c r="R328" s="282"/>
      <c r="S328" s="282"/>
      <c r="T328" s="282"/>
      <c r="U328" s="282"/>
      <c r="V328" s="282"/>
      <c r="W328" s="282"/>
      <c r="X328" s="282"/>
      <c r="Y328" s="282"/>
      <c r="Z328" s="282"/>
      <c r="AA328" s="282"/>
      <c r="AB328" s="282"/>
      <c r="AC328" s="282"/>
      <c r="AD328" s="282"/>
      <c r="AE328" s="282"/>
      <c r="AF328" s="282"/>
      <c r="AG328" s="282"/>
      <c r="AH328" s="282"/>
      <c r="AI328" s="282"/>
      <c r="AJ328" s="282"/>
      <c r="AK328" s="282"/>
      <c r="AL328" s="282"/>
      <c r="AM328" s="282"/>
      <c r="AN328" s="282"/>
      <c r="AO328" s="282"/>
      <c r="AP328" s="282"/>
      <c r="AQ328" s="282"/>
      <c r="AR328" s="282"/>
      <c r="AS328" s="282"/>
      <c r="AT328" s="282"/>
      <c r="AU328" s="282"/>
      <c r="AV328" s="282"/>
      <c r="AW328" s="282"/>
    </row>
    <row r="329" spans="1:49">
      <c r="A329" s="282"/>
      <c r="B329" s="282"/>
      <c r="C329" s="282"/>
      <c r="D329" s="282"/>
      <c r="E329" s="282"/>
      <c r="F329" s="282"/>
      <c r="G329" s="282"/>
      <c r="H329" s="282"/>
      <c r="I329" s="282"/>
      <c r="J329" s="282"/>
      <c r="K329" s="282"/>
      <c r="L329" s="282"/>
      <c r="M329" s="282"/>
      <c r="N329" s="282"/>
      <c r="O329" s="282"/>
      <c r="P329" s="282"/>
      <c r="Q329" s="282"/>
      <c r="R329" s="282"/>
      <c r="S329" s="282"/>
      <c r="T329" s="282"/>
      <c r="U329" s="282"/>
      <c r="V329" s="282"/>
      <c r="W329" s="282"/>
      <c r="X329" s="282"/>
      <c r="Y329" s="282"/>
      <c r="Z329" s="282"/>
      <c r="AA329" s="282"/>
      <c r="AB329" s="282"/>
      <c r="AC329" s="282"/>
      <c r="AD329" s="282"/>
      <c r="AE329" s="282"/>
      <c r="AF329" s="282"/>
      <c r="AG329" s="282"/>
      <c r="AH329" s="282"/>
      <c r="AI329" s="282"/>
      <c r="AJ329" s="282"/>
      <c r="AK329" s="282"/>
      <c r="AL329" s="282"/>
      <c r="AM329" s="282"/>
      <c r="AN329" s="282"/>
      <c r="AO329" s="282"/>
      <c r="AP329" s="282"/>
      <c r="AQ329" s="282"/>
      <c r="AR329" s="282"/>
      <c r="AS329" s="282"/>
      <c r="AT329" s="282"/>
      <c r="AU329" s="282"/>
      <c r="AV329" s="282"/>
      <c r="AW329" s="282"/>
    </row>
    <row r="330" spans="1:49">
      <c r="A330" s="282"/>
      <c r="B330" s="282"/>
      <c r="C330" s="282"/>
      <c r="D330" s="282"/>
      <c r="E330" s="282"/>
      <c r="F330" s="282"/>
      <c r="G330" s="282"/>
      <c r="H330" s="282"/>
      <c r="I330" s="282"/>
      <c r="J330" s="282"/>
      <c r="K330" s="282"/>
      <c r="L330" s="282"/>
      <c r="M330" s="282"/>
      <c r="N330" s="282"/>
      <c r="O330" s="282"/>
      <c r="P330" s="282"/>
      <c r="Q330" s="282"/>
      <c r="R330" s="282"/>
      <c r="S330" s="282"/>
      <c r="T330" s="282"/>
      <c r="U330" s="282"/>
      <c r="V330" s="282"/>
      <c r="W330" s="282"/>
      <c r="X330" s="282"/>
      <c r="Y330" s="282"/>
      <c r="Z330" s="282"/>
      <c r="AA330" s="282"/>
      <c r="AB330" s="282"/>
      <c r="AC330" s="282"/>
      <c r="AD330" s="282"/>
      <c r="AE330" s="282"/>
      <c r="AF330" s="282"/>
      <c r="AG330" s="282"/>
      <c r="AH330" s="282"/>
      <c r="AI330" s="282"/>
      <c r="AJ330" s="282"/>
      <c r="AK330" s="282"/>
      <c r="AL330" s="282"/>
      <c r="AM330" s="282"/>
      <c r="AN330" s="282"/>
      <c r="AO330" s="282"/>
      <c r="AP330" s="282"/>
      <c r="AQ330" s="282"/>
      <c r="AR330" s="282"/>
      <c r="AS330" s="282"/>
      <c r="AT330" s="282"/>
      <c r="AU330" s="282"/>
      <c r="AV330" s="282"/>
      <c r="AW330" s="282"/>
    </row>
    <row r="331" spans="1:49">
      <c r="A331" s="282"/>
      <c r="B331" s="282"/>
      <c r="C331" s="282"/>
      <c r="D331" s="282"/>
      <c r="E331" s="282"/>
      <c r="F331" s="282"/>
      <c r="G331" s="282"/>
      <c r="H331" s="282"/>
      <c r="I331" s="282"/>
      <c r="J331" s="282"/>
      <c r="K331" s="282"/>
      <c r="L331" s="282"/>
      <c r="M331" s="282"/>
      <c r="N331" s="282"/>
      <c r="O331" s="282"/>
      <c r="P331" s="282"/>
      <c r="Q331" s="282"/>
      <c r="R331" s="282"/>
      <c r="S331" s="282"/>
      <c r="T331" s="282"/>
      <c r="U331" s="282"/>
      <c r="V331" s="282"/>
      <c r="W331" s="282"/>
      <c r="X331" s="282"/>
      <c r="Y331" s="282"/>
      <c r="Z331" s="282"/>
      <c r="AA331" s="282"/>
      <c r="AB331" s="282"/>
      <c r="AC331" s="282"/>
      <c r="AD331" s="282"/>
      <c r="AE331" s="282"/>
      <c r="AF331" s="282"/>
      <c r="AG331" s="282"/>
      <c r="AH331" s="282"/>
      <c r="AI331" s="282"/>
      <c r="AJ331" s="282"/>
      <c r="AK331" s="282"/>
      <c r="AL331" s="282"/>
      <c r="AM331" s="282"/>
      <c r="AN331" s="282"/>
      <c r="AO331" s="282"/>
      <c r="AP331" s="282"/>
      <c r="AQ331" s="282"/>
      <c r="AR331" s="282"/>
      <c r="AS331" s="282"/>
      <c r="AT331" s="282"/>
      <c r="AU331" s="282"/>
      <c r="AV331" s="282"/>
      <c r="AW331" s="282"/>
    </row>
    <row r="332" spans="1:49">
      <c r="A332" s="282"/>
      <c r="B332" s="282"/>
      <c r="C332" s="282"/>
      <c r="D332" s="282"/>
      <c r="E332" s="282"/>
      <c r="F332" s="282"/>
      <c r="G332" s="282"/>
      <c r="H332" s="282"/>
      <c r="I332" s="282"/>
      <c r="J332" s="282"/>
      <c r="K332" s="282"/>
      <c r="L332" s="282"/>
      <c r="M332" s="282"/>
      <c r="N332" s="282"/>
      <c r="O332" s="282"/>
      <c r="P332" s="282"/>
      <c r="Q332" s="282"/>
      <c r="R332" s="282"/>
      <c r="S332" s="282"/>
      <c r="T332" s="282"/>
      <c r="U332" s="282"/>
      <c r="V332" s="282"/>
      <c r="W332" s="282"/>
      <c r="X332" s="282"/>
      <c r="Y332" s="282"/>
      <c r="Z332" s="282"/>
      <c r="AA332" s="282"/>
      <c r="AB332" s="282"/>
      <c r="AC332" s="282"/>
      <c r="AD332" s="282"/>
      <c r="AE332" s="282"/>
      <c r="AF332" s="282"/>
      <c r="AG332" s="282"/>
      <c r="AH332" s="282"/>
      <c r="AI332" s="282"/>
      <c r="AJ332" s="282"/>
      <c r="AK332" s="282"/>
      <c r="AL332" s="282"/>
      <c r="AM332" s="282"/>
      <c r="AN332" s="282"/>
      <c r="AO332" s="282"/>
      <c r="AP332" s="282"/>
      <c r="AQ332" s="282"/>
      <c r="AR332" s="282"/>
      <c r="AS332" s="282"/>
      <c r="AT332" s="282"/>
      <c r="AU332" s="282"/>
      <c r="AV332" s="282"/>
      <c r="AW332" s="282"/>
    </row>
    <row r="333" spans="1:49">
      <c r="A333" s="282"/>
      <c r="B333" s="282"/>
      <c r="C333" s="282"/>
      <c r="D333" s="282"/>
      <c r="E333" s="282"/>
      <c r="F333" s="282"/>
      <c r="G333" s="282"/>
      <c r="H333" s="282"/>
      <c r="I333" s="282"/>
      <c r="J333" s="282"/>
      <c r="K333" s="282"/>
      <c r="L333" s="282"/>
      <c r="M333" s="282"/>
      <c r="N333" s="282"/>
      <c r="O333" s="282"/>
      <c r="P333" s="282"/>
      <c r="Q333" s="282"/>
      <c r="R333" s="282"/>
      <c r="S333" s="282"/>
      <c r="T333" s="282"/>
      <c r="U333" s="282"/>
      <c r="V333" s="282"/>
      <c r="W333" s="282"/>
      <c r="X333" s="282"/>
      <c r="Y333" s="282"/>
      <c r="Z333" s="282"/>
      <c r="AA333" s="282"/>
      <c r="AB333" s="282"/>
      <c r="AC333" s="282"/>
      <c r="AD333" s="282"/>
      <c r="AE333" s="282"/>
      <c r="AF333" s="282"/>
      <c r="AG333" s="282"/>
      <c r="AH333" s="282"/>
      <c r="AI333" s="282"/>
      <c r="AJ333" s="282"/>
      <c r="AK333" s="282"/>
      <c r="AL333" s="282"/>
      <c r="AM333" s="282"/>
      <c r="AN333" s="282"/>
      <c r="AO333" s="282"/>
      <c r="AP333" s="282"/>
      <c r="AQ333" s="282"/>
      <c r="AR333" s="282"/>
      <c r="AS333" s="282"/>
      <c r="AT333" s="282"/>
      <c r="AU333" s="282"/>
      <c r="AV333" s="282"/>
      <c r="AW333" s="282"/>
    </row>
    <row r="334" spans="1:49">
      <c r="A334" s="282"/>
      <c r="B334" s="282"/>
      <c r="C334" s="282"/>
      <c r="D334" s="282"/>
      <c r="E334" s="282"/>
      <c r="F334" s="282"/>
      <c r="G334" s="282"/>
      <c r="H334" s="282"/>
      <c r="I334" s="282"/>
      <c r="J334" s="282"/>
      <c r="K334" s="282"/>
      <c r="L334" s="282"/>
      <c r="M334" s="282"/>
      <c r="N334" s="282"/>
      <c r="O334" s="282"/>
      <c r="P334" s="282"/>
      <c r="Q334" s="282"/>
      <c r="R334" s="282"/>
      <c r="S334" s="282"/>
      <c r="T334" s="282"/>
      <c r="U334" s="282"/>
      <c r="V334" s="282"/>
      <c r="W334" s="282"/>
      <c r="X334" s="282"/>
      <c r="Y334" s="282"/>
      <c r="Z334" s="282"/>
      <c r="AA334" s="282"/>
      <c r="AB334" s="282"/>
      <c r="AC334" s="282"/>
      <c r="AD334" s="282"/>
      <c r="AE334" s="282"/>
      <c r="AF334" s="282"/>
      <c r="AG334" s="282"/>
      <c r="AH334" s="282"/>
      <c r="AI334" s="282"/>
      <c r="AJ334" s="282"/>
      <c r="AK334" s="282"/>
      <c r="AL334" s="282"/>
      <c r="AM334" s="282"/>
      <c r="AN334" s="282"/>
      <c r="AO334" s="282"/>
      <c r="AP334" s="282"/>
      <c r="AQ334" s="282"/>
      <c r="AR334" s="282"/>
      <c r="AS334" s="282"/>
      <c r="AT334" s="282"/>
      <c r="AU334" s="282"/>
      <c r="AV334" s="282"/>
      <c r="AW334" s="282"/>
    </row>
    <row r="335" spans="1:49">
      <c r="A335" s="282"/>
      <c r="B335" s="282"/>
      <c r="C335" s="282"/>
      <c r="D335" s="282"/>
      <c r="E335" s="282"/>
      <c r="F335" s="282"/>
      <c r="G335" s="282"/>
      <c r="H335" s="282"/>
      <c r="I335" s="282"/>
      <c r="J335" s="282"/>
      <c r="K335" s="282"/>
      <c r="L335" s="282"/>
      <c r="M335" s="282"/>
      <c r="N335" s="282"/>
      <c r="O335" s="282"/>
      <c r="P335" s="282"/>
      <c r="Q335" s="282"/>
      <c r="R335" s="282"/>
      <c r="S335" s="282"/>
      <c r="T335" s="282"/>
      <c r="U335" s="282"/>
      <c r="V335" s="282"/>
      <c r="W335" s="282"/>
      <c r="X335" s="282"/>
      <c r="Y335" s="282"/>
      <c r="Z335" s="282"/>
      <c r="AA335" s="282"/>
      <c r="AB335" s="282"/>
      <c r="AC335" s="282"/>
      <c r="AD335" s="282"/>
      <c r="AE335" s="282"/>
      <c r="AF335" s="282"/>
      <c r="AG335" s="282"/>
      <c r="AH335" s="282"/>
      <c r="AI335" s="282"/>
      <c r="AJ335" s="282"/>
      <c r="AK335" s="282"/>
      <c r="AL335" s="282"/>
      <c r="AM335" s="282"/>
      <c r="AN335" s="282"/>
      <c r="AO335" s="282"/>
      <c r="AP335" s="282"/>
      <c r="AQ335" s="282"/>
      <c r="AR335" s="282"/>
      <c r="AS335" s="282"/>
      <c r="AT335" s="282"/>
      <c r="AU335" s="282"/>
      <c r="AV335" s="282"/>
      <c r="AW335" s="282"/>
    </row>
    <row r="336" spans="1:49">
      <c r="A336" s="282"/>
      <c r="B336" s="282"/>
      <c r="C336" s="282"/>
      <c r="D336" s="282"/>
      <c r="E336" s="282"/>
      <c r="F336" s="282"/>
      <c r="G336" s="282"/>
      <c r="H336" s="282"/>
      <c r="I336" s="282"/>
      <c r="J336" s="282"/>
      <c r="K336" s="282"/>
      <c r="L336" s="282"/>
      <c r="M336" s="282"/>
      <c r="N336" s="282"/>
      <c r="O336" s="282"/>
      <c r="P336" s="282"/>
      <c r="Q336" s="282"/>
      <c r="R336" s="282"/>
      <c r="S336" s="282"/>
      <c r="T336" s="282"/>
      <c r="U336" s="282"/>
      <c r="V336" s="282"/>
      <c r="W336" s="282"/>
      <c r="X336" s="282"/>
      <c r="Y336" s="282"/>
      <c r="Z336" s="282"/>
      <c r="AA336" s="282"/>
      <c r="AB336" s="282"/>
      <c r="AC336" s="282"/>
      <c r="AD336" s="282"/>
      <c r="AE336" s="282"/>
      <c r="AF336" s="282"/>
      <c r="AG336" s="282"/>
      <c r="AH336" s="282"/>
      <c r="AI336" s="282"/>
      <c r="AJ336" s="282"/>
      <c r="AK336" s="282"/>
      <c r="AL336" s="282"/>
      <c r="AM336" s="282"/>
      <c r="AN336" s="282"/>
      <c r="AO336" s="282"/>
      <c r="AP336" s="282"/>
      <c r="AQ336" s="282"/>
      <c r="AR336" s="282"/>
      <c r="AS336" s="282"/>
      <c r="AT336" s="282"/>
      <c r="AU336" s="282"/>
      <c r="AV336" s="282"/>
      <c r="AW336" s="282"/>
    </row>
    <row r="337" spans="1:49">
      <c r="A337" s="282"/>
      <c r="B337" s="282"/>
      <c r="C337" s="282"/>
      <c r="D337" s="282"/>
      <c r="E337" s="282"/>
      <c r="F337" s="282"/>
      <c r="G337" s="282"/>
      <c r="H337" s="282"/>
      <c r="I337" s="282"/>
      <c r="J337" s="282"/>
      <c r="K337" s="282"/>
      <c r="L337" s="282"/>
      <c r="M337" s="282"/>
      <c r="N337" s="282"/>
      <c r="O337" s="282"/>
      <c r="P337" s="282"/>
      <c r="Q337" s="282"/>
      <c r="R337" s="282"/>
      <c r="S337" s="282"/>
      <c r="T337" s="282"/>
      <c r="U337" s="282"/>
      <c r="V337" s="282"/>
      <c r="W337" s="282"/>
      <c r="X337" s="282"/>
      <c r="Y337" s="282"/>
      <c r="Z337" s="282"/>
      <c r="AA337" s="282"/>
      <c r="AB337" s="282"/>
      <c r="AC337" s="282"/>
      <c r="AD337" s="282"/>
      <c r="AE337" s="282"/>
      <c r="AF337" s="282"/>
      <c r="AG337" s="282"/>
      <c r="AH337" s="282"/>
      <c r="AI337" s="282"/>
      <c r="AJ337" s="282"/>
      <c r="AK337" s="282"/>
      <c r="AL337" s="282"/>
      <c r="AM337" s="282"/>
      <c r="AN337" s="282"/>
      <c r="AO337" s="282"/>
      <c r="AP337" s="282"/>
      <c r="AQ337" s="282"/>
      <c r="AR337" s="282"/>
      <c r="AS337" s="282"/>
      <c r="AT337" s="282"/>
      <c r="AU337" s="282"/>
      <c r="AV337" s="282"/>
      <c r="AW337" s="282"/>
    </row>
    <row r="338" spans="1:49">
      <c r="A338" s="282"/>
      <c r="B338" s="282"/>
      <c r="C338" s="282"/>
      <c r="D338" s="282"/>
      <c r="E338" s="282"/>
      <c r="F338" s="282"/>
      <c r="G338" s="282"/>
      <c r="H338" s="282"/>
      <c r="I338" s="282"/>
      <c r="J338" s="282"/>
      <c r="K338" s="282"/>
      <c r="L338" s="282"/>
      <c r="M338" s="282"/>
      <c r="N338" s="282"/>
      <c r="O338" s="282"/>
      <c r="P338" s="282"/>
      <c r="Q338" s="282"/>
      <c r="R338" s="282"/>
      <c r="S338" s="282"/>
      <c r="T338" s="282"/>
      <c r="U338" s="282"/>
      <c r="V338" s="282"/>
      <c r="W338" s="282"/>
      <c r="X338" s="282"/>
      <c r="Y338" s="282"/>
      <c r="Z338" s="282"/>
      <c r="AA338" s="282"/>
      <c r="AB338" s="282"/>
      <c r="AC338" s="282"/>
      <c r="AD338" s="282"/>
      <c r="AE338" s="282"/>
      <c r="AF338" s="282"/>
      <c r="AG338" s="282"/>
      <c r="AH338" s="282"/>
      <c r="AI338" s="282"/>
      <c r="AJ338" s="282"/>
      <c r="AK338" s="282"/>
      <c r="AL338" s="282"/>
      <c r="AM338" s="282"/>
      <c r="AN338" s="282"/>
      <c r="AO338" s="282"/>
      <c r="AP338" s="282"/>
      <c r="AQ338" s="282"/>
      <c r="AR338" s="282"/>
      <c r="AS338" s="282"/>
      <c r="AT338" s="282"/>
      <c r="AU338" s="282"/>
      <c r="AV338" s="282"/>
      <c r="AW338" s="282"/>
    </row>
    <row r="339" spans="1:49">
      <c r="A339" s="282"/>
      <c r="B339" s="282"/>
      <c r="C339" s="282"/>
      <c r="D339" s="282"/>
      <c r="E339" s="282"/>
      <c r="F339" s="282"/>
      <c r="G339" s="282"/>
      <c r="H339" s="282"/>
      <c r="I339" s="282"/>
      <c r="J339" s="282"/>
      <c r="K339" s="282"/>
      <c r="L339" s="282"/>
      <c r="M339" s="282"/>
      <c r="N339" s="282"/>
      <c r="O339" s="282"/>
      <c r="P339" s="282"/>
      <c r="Q339" s="282"/>
      <c r="R339" s="282"/>
      <c r="S339" s="282"/>
      <c r="T339" s="282"/>
      <c r="U339" s="282"/>
      <c r="V339" s="282"/>
      <c r="W339" s="282"/>
      <c r="X339" s="282"/>
      <c r="Y339" s="282"/>
      <c r="Z339" s="282"/>
      <c r="AA339" s="282"/>
      <c r="AB339" s="282"/>
      <c r="AC339" s="282"/>
      <c r="AD339" s="282"/>
      <c r="AE339" s="282"/>
      <c r="AF339" s="282"/>
      <c r="AG339" s="282"/>
      <c r="AH339" s="282"/>
      <c r="AI339" s="282"/>
      <c r="AJ339" s="282"/>
      <c r="AK339" s="282"/>
      <c r="AL339" s="282"/>
      <c r="AM339" s="282"/>
      <c r="AN339" s="282"/>
      <c r="AO339" s="282"/>
      <c r="AP339" s="282"/>
      <c r="AQ339" s="282"/>
      <c r="AR339" s="282"/>
      <c r="AS339" s="282"/>
      <c r="AT339" s="282"/>
      <c r="AU339" s="282"/>
      <c r="AV339" s="282"/>
      <c r="AW339" s="282"/>
    </row>
    <row r="340" spans="1:49">
      <c r="A340" s="282"/>
      <c r="B340" s="282"/>
      <c r="C340" s="282"/>
      <c r="D340" s="282"/>
      <c r="E340" s="282"/>
      <c r="F340" s="282"/>
      <c r="G340" s="282"/>
      <c r="H340" s="282"/>
      <c r="I340" s="282"/>
      <c r="J340" s="282"/>
      <c r="K340" s="282"/>
      <c r="L340" s="282"/>
      <c r="M340" s="282"/>
      <c r="N340" s="282"/>
      <c r="O340" s="282"/>
      <c r="P340" s="282"/>
      <c r="Q340" s="282"/>
      <c r="R340" s="282"/>
      <c r="S340" s="282"/>
      <c r="T340" s="282"/>
      <c r="U340" s="282"/>
      <c r="V340" s="282"/>
      <c r="W340" s="282"/>
      <c r="X340" s="282"/>
      <c r="Y340" s="282"/>
      <c r="Z340" s="282"/>
      <c r="AA340" s="282"/>
      <c r="AB340" s="282"/>
      <c r="AC340" s="282"/>
      <c r="AD340" s="282"/>
      <c r="AE340" s="282"/>
      <c r="AF340" s="282"/>
      <c r="AG340" s="282"/>
      <c r="AH340" s="282"/>
      <c r="AI340" s="282"/>
      <c r="AJ340" s="282"/>
      <c r="AK340" s="282"/>
      <c r="AL340" s="282"/>
      <c r="AM340" s="282"/>
      <c r="AN340" s="282"/>
      <c r="AO340" s="282"/>
      <c r="AP340" s="282"/>
      <c r="AQ340" s="282"/>
      <c r="AR340" s="282"/>
      <c r="AS340" s="282"/>
      <c r="AT340" s="282"/>
      <c r="AU340" s="282"/>
      <c r="AV340" s="282"/>
      <c r="AW340" s="282"/>
    </row>
    <row r="341" spans="1:49">
      <c r="A341" s="282"/>
      <c r="B341" s="282"/>
      <c r="C341" s="282"/>
      <c r="D341" s="282"/>
      <c r="E341" s="282"/>
      <c r="F341" s="282"/>
      <c r="G341" s="282"/>
      <c r="H341" s="282"/>
      <c r="I341" s="282"/>
      <c r="J341" s="282"/>
      <c r="K341" s="282"/>
      <c r="L341" s="282"/>
      <c r="M341" s="282"/>
      <c r="N341" s="282"/>
      <c r="O341" s="282"/>
      <c r="P341" s="282"/>
      <c r="Q341" s="282"/>
      <c r="R341" s="282"/>
      <c r="S341" s="282"/>
      <c r="T341" s="282"/>
      <c r="U341" s="282"/>
      <c r="V341" s="282"/>
      <c r="W341" s="282"/>
      <c r="X341" s="282"/>
      <c r="Y341" s="282"/>
      <c r="Z341" s="282"/>
      <c r="AA341" s="282"/>
      <c r="AB341" s="282"/>
      <c r="AC341" s="282"/>
      <c r="AD341" s="282"/>
      <c r="AE341" s="282"/>
      <c r="AF341" s="282"/>
      <c r="AG341" s="282"/>
      <c r="AH341" s="282"/>
      <c r="AI341" s="282"/>
      <c r="AJ341" s="282"/>
      <c r="AK341" s="282"/>
      <c r="AL341" s="282"/>
      <c r="AM341" s="282"/>
      <c r="AN341" s="282"/>
      <c r="AO341" s="282"/>
      <c r="AP341" s="282"/>
      <c r="AQ341" s="282"/>
      <c r="AR341" s="282"/>
      <c r="AS341" s="282"/>
      <c r="AT341" s="282"/>
      <c r="AU341" s="282"/>
      <c r="AV341" s="282"/>
      <c r="AW341" s="282"/>
    </row>
    <row r="342" spans="1:49">
      <c r="A342" s="282"/>
      <c r="B342" s="282"/>
      <c r="C342" s="282"/>
      <c r="D342" s="282"/>
      <c r="E342" s="282"/>
      <c r="F342" s="282"/>
      <c r="G342" s="282"/>
      <c r="H342" s="282"/>
      <c r="I342" s="282"/>
      <c r="J342" s="282"/>
      <c r="K342" s="282"/>
      <c r="L342" s="282"/>
      <c r="M342" s="282"/>
      <c r="N342" s="282"/>
      <c r="O342" s="282"/>
      <c r="P342" s="282"/>
      <c r="Q342" s="282"/>
      <c r="R342" s="282"/>
      <c r="S342" s="282"/>
      <c r="T342" s="282"/>
      <c r="U342" s="282"/>
      <c r="V342" s="282"/>
      <c r="W342" s="282"/>
      <c r="X342" s="282"/>
      <c r="Y342" s="282"/>
      <c r="Z342" s="282"/>
      <c r="AA342" s="282"/>
      <c r="AB342" s="282"/>
      <c r="AC342" s="282"/>
      <c r="AD342" s="282"/>
      <c r="AE342" s="282"/>
      <c r="AF342" s="282"/>
      <c r="AG342" s="282"/>
      <c r="AH342" s="282"/>
      <c r="AI342" s="282"/>
      <c r="AJ342" s="282"/>
      <c r="AK342" s="282"/>
      <c r="AL342" s="282"/>
      <c r="AM342" s="282"/>
      <c r="AN342" s="282"/>
      <c r="AO342" s="282"/>
      <c r="AP342" s="282"/>
      <c r="AQ342" s="282"/>
      <c r="AR342" s="282"/>
      <c r="AS342" s="282"/>
      <c r="AT342" s="282"/>
      <c r="AU342" s="282"/>
      <c r="AV342" s="282"/>
      <c r="AW342" s="282"/>
    </row>
    <row r="343" spans="1:49">
      <c r="A343" s="282"/>
      <c r="B343" s="282"/>
      <c r="C343" s="282"/>
      <c r="D343" s="282"/>
      <c r="E343" s="282"/>
      <c r="F343" s="282"/>
      <c r="G343" s="282"/>
      <c r="H343" s="282"/>
      <c r="I343" s="282"/>
      <c r="J343" s="282"/>
      <c r="K343" s="282"/>
      <c r="L343" s="282"/>
      <c r="M343" s="282"/>
      <c r="N343" s="282"/>
      <c r="O343" s="282"/>
      <c r="P343" s="282"/>
      <c r="Q343" s="282"/>
      <c r="R343" s="282"/>
      <c r="S343" s="282"/>
      <c r="T343" s="282"/>
      <c r="U343" s="282"/>
      <c r="V343" s="282"/>
      <c r="W343" s="282"/>
      <c r="X343" s="282"/>
      <c r="Y343" s="282"/>
      <c r="Z343" s="282"/>
      <c r="AA343" s="282"/>
      <c r="AB343" s="282"/>
      <c r="AC343" s="282"/>
      <c r="AD343" s="282"/>
      <c r="AE343" s="282"/>
      <c r="AF343" s="282"/>
      <c r="AG343" s="282"/>
      <c r="AH343" s="282"/>
      <c r="AI343" s="282"/>
      <c r="AJ343" s="282"/>
      <c r="AK343" s="282"/>
      <c r="AL343" s="282"/>
      <c r="AM343" s="282"/>
      <c r="AN343" s="282"/>
      <c r="AO343" s="282"/>
      <c r="AP343" s="282"/>
      <c r="AQ343" s="282"/>
      <c r="AR343" s="282"/>
      <c r="AS343" s="282"/>
      <c r="AT343" s="282"/>
      <c r="AU343" s="282"/>
      <c r="AV343" s="282"/>
      <c r="AW343" s="282"/>
    </row>
    <row r="344" spans="1:49">
      <c r="A344" s="282"/>
      <c r="B344" s="282"/>
      <c r="C344" s="282"/>
      <c r="D344" s="282"/>
      <c r="E344" s="282"/>
      <c r="F344" s="282"/>
      <c r="G344" s="282"/>
      <c r="H344" s="282"/>
      <c r="I344" s="282"/>
      <c r="J344" s="282"/>
      <c r="K344" s="282"/>
      <c r="L344" s="282"/>
      <c r="M344" s="282"/>
      <c r="N344" s="282"/>
      <c r="O344" s="282"/>
      <c r="P344" s="282"/>
      <c r="Q344" s="282"/>
      <c r="R344" s="282"/>
      <c r="S344" s="282"/>
      <c r="T344" s="282"/>
      <c r="U344" s="282"/>
      <c r="V344" s="282"/>
      <c r="W344" s="282"/>
      <c r="X344" s="282"/>
      <c r="Y344" s="282"/>
      <c r="Z344" s="282"/>
      <c r="AA344" s="282"/>
      <c r="AB344" s="282"/>
      <c r="AC344" s="282"/>
      <c r="AD344" s="282"/>
      <c r="AE344" s="282"/>
      <c r="AF344" s="282"/>
      <c r="AG344" s="282"/>
      <c r="AH344" s="282"/>
      <c r="AI344" s="282"/>
      <c r="AJ344" s="282"/>
      <c r="AK344" s="282"/>
      <c r="AL344" s="282"/>
      <c r="AM344" s="282"/>
      <c r="AN344" s="282"/>
      <c r="AO344" s="282"/>
      <c r="AP344" s="282"/>
      <c r="AQ344" s="282"/>
      <c r="AR344" s="282"/>
      <c r="AS344" s="282"/>
      <c r="AT344" s="282"/>
      <c r="AU344" s="282"/>
      <c r="AV344" s="282"/>
      <c r="AW344" s="282"/>
    </row>
    <row r="345" spans="1:49">
      <c r="A345" s="282"/>
      <c r="B345" s="282"/>
      <c r="C345" s="282"/>
      <c r="D345" s="282"/>
      <c r="E345" s="282"/>
      <c r="F345" s="282"/>
      <c r="G345" s="282"/>
      <c r="H345" s="282"/>
      <c r="I345" s="282"/>
      <c r="J345" s="282"/>
      <c r="K345" s="282"/>
      <c r="L345" s="282"/>
      <c r="M345" s="282"/>
      <c r="N345" s="282"/>
      <c r="O345" s="282"/>
      <c r="P345" s="282"/>
      <c r="Q345" s="282"/>
      <c r="R345" s="282"/>
      <c r="S345" s="282"/>
      <c r="T345" s="282"/>
      <c r="U345" s="282"/>
      <c r="V345" s="282"/>
      <c r="W345" s="282"/>
      <c r="X345" s="282"/>
      <c r="Y345" s="282"/>
      <c r="Z345" s="282"/>
      <c r="AA345" s="282"/>
      <c r="AB345" s="282"/>
      <c r="AC345" s="282"/>
      <c r="AD345" s="282"/>
      <c r="AE345" s="282"/>
      <c r="AF345" s="282"/>
      <c r="AG345" s="282"/>
      <c r="AH345" s="282"/>
      <c r="AI345" s="282"/>
      <c r="AJ345" s="282"/>
      <c r="AK345" s="282"/>
      <c r="AL345" s="282"/>
      <c r="AM345" s="282"/>
      <c r="AN345" s="282"/>
      <c r="AO345" s="282"/>
      <c r="AP345" s="282"/>
      <c r="AQ345" s="282"/>
      <c r="AR345" s="282"/>
      <c r="AS345" s="282"/>
      <c r="AT345" s="282"/>
      <c r="AU345" s="282"/>
      <c r="AV345" s="282"/>
      <c r="AW345" s="282"/>
    </row>
    <row r="346" spans="1:49">
      <c r="A346" s="282"/>
      <c r="B346" s="282"/>
      <c r="C346" s="282"/>
      <c r="D346" s="282"/>
      <c r="E346" s="282"/>
      <c r="F346" s="282"/>
      <c r="G346" s="282"/>
      <c r="H346" s="282"/>
      <c r="I346" s="282"/>
      <c r="J346" s="282"/>
      <c r="K346" s="282"/>
      <c r="L346" s="282"/>
      <c r="M346" s="282"/>
      <c r="N346" s="282"/>
      <c r="O346" s="282"/>
      <c r="P346" s="282"/>
      <c r="Q346" s="282"/>
      <c r="R346" s="282"/>
      <c r="S346" s="282"/>
      <c r="T346" s="282"/>
      <c r="U346" s="282"/>
      <c r="V346" s="282"/>
      <c r="W346" s="282"/>
      <c r="X346" s="282"/>
      <c r="Y346" s="282"/>
      <c r="Z346" s="282"/>
      <c r="AA346" s="282"/>
      <c r="AB346" s="282"/>
      <c r="AC346" s="282"/>
      <c r="AD346" s="282"/>
      <c r="AE346" s="282"/>
      <c r="AF346" s="282"/>
      <c r="AG346" s="282"/>
      <c r="AH346" s="282"/>
      <c r="AI346" s="282"/>
      <c r="AJ346" s="282"/>
      <c r="AK346" s="282"/>
      <c r="AL346" s="282"/>
      <c r="AM346" s="282"/>
      <c r="AN346" s="282"/>
      <c r="AO346" s="282"/>
      <c r="AP346" s="282"/>
      <c r="AQ346" s="282"/>
      <c r="AR346" s="282"/>
      <c r="AS346" s="282"/>
      <c r="AT346" s="282"/>
      <c r="AU346" s="282"/>
      <c r="AV346" s="282"/>
      <c r="AW346" s="282"/>
    </row>
    <row r="347" spans="1:49">
      <c r="A347" s="282"/>
      <c r="B347" s="282"/>
      <c r="C347" s="282"/>
      <c r="D347" s="282"/>
      <c r="E347" s="282"/>
      <c r="F347" s="282"/>
      <c r="G347" s="282"/>
      <c r="H347" s="282"/>
      <c r="I347" s="282"/>
      <c r="J347" s="282"/>
      <c r="K347" s="282"/>
      <c r="L347" s="282"/>
      <c r="M347" s="282"/>
      <c r="N347" s="282"/>
      <c r="O347" s="282"/>
      <c r="P347" s="282"/>
      <c r="Q347" s="282"/>
      <c r="R347" s="282"/>
      <c r="S347" s="282"/>
      <c r="T347" s="282"/>
      <c r="U347" s="282"/>
      <c r="V347" s="282"/>
      <c r="W347" s="282"/>
      <c r="X347" s="282"/>
      <c r="Y347" s="282"/>
      <c r="Z347" s="282"/>
      <c r="AA347" s="282"/>
      <c r="AB347" s="282"/>
      <c r="AC347" s="282"/>
      <c r="AD347" s="282"/>
      <c r="AE347" s="282"/>
      <c r="AF347" s="282"/>
      <c r="AG347" s="282"/>
      <c r="AH347" s="282"/>
      <c r="AI347" s="282"/>
      <c r="AJ347" s="282"/>
      <c r="AK347" s="282"/>
      <c r="AL347" s="282"/>
      <c r="AM347" s="282"/>
      <c r="AN347" s="282"/>
      <c r="AO347" s="282"/>
      <c r="AP347" s="282"/>
      <c r="AQ347" s="282"/>
      <c r="AR347" s="282"/>
      <c r="AS347" s="282"/>
      <c r="AT347" s="282"/>
      <c r="AU347" s="282"/>
      <c r="AV347" s="282"/>
      <c r="AW347" s="282"/>
    </row>
    <row r="348" spans="1:49">
      <c r="A348" s="282"/>
      <c r="B348" s="282"/>
      <c r="C348" s="282"/>
      <c r="D348" s="282"/>
      <c r="E348" s="282"/>
      <c r="F348" s="282"/>
      <c r="G348" s="282"/>
      <c r="H348" s="282"/>
      <c r="I348" s="282"/>
      <c r="J348" s="282"/>
      <c r="K348" s="282"/>
      <c r="L348" s="282"/>
      <c r="M348" s="282"/>
      <c r="N348" s="282"/>
      <c r="O348" s="282"/>
      <c r="P348" s="282"/>
      <c r="Q348" s="282"/>
      <c r="R348" s="282"/>
      <c r="S348" s="282"/>
      <c r="T348" s="282"/>
      <c r="U348" s="282"/>
      <c r="V348" s="282"/>
      <c r="W348" s="282"/>
      <c r="X348" s="282"/>
      <c r="Y348" s="282"/>
      <c r="Z348" s="282"/>
      <c r="AA348" s="282"/>
      <c r="AB348" s="282"/>
      <c r="AC348" s="282"/>
      <c r="AD348" s="282"/>
      <c r="AE348" s="282"/>
      <c r="AF348" s="282"/>
      <c r="AG348" s="282"/>
      <c r="AH348" s="282"/>
      <c r="AI348" s="282"/>
      <c r="AJ348" s="282"/>
      <c r="AK348" s="282"/>
      <c r="AL348" s="282"/>
      <c r="AM348" s="282"/>
      <c r="AN348" s="282"/>
      <c r="AO348" s="282"/>
      <c r="AP348" s="282"/>
      <c r="AQ348" s="282"/>
      <c r="AR348" s="282"/>
      <c r="AS348" s="282"/>
      <c r="AT348" s="282"/>
      <c r="AU348" s="282"/>
      <c r="AV348" s="282"/>
      <c r="AW348" s="282"/>
    </row>
    <row r="349" spans="1:49">
      <c r="A349" s="282"/>
      <c r="B349" s="282"/>
      <c r="C349" s="282"/>
      <c r="D349" s="282"/>
      <c r="E349" s="282"/>
      <c r="F349" s="282"/>
      <c r="G349" s="282"/>
      <c r="H349" s="282"/>
      <c r="I349" s="282"/>
      <c r="J349" s="282"/>
      <c r="K349" s="282"/>
      <c r="L349" s="282"/>
      <c r="M349" s="282"/>
      <c r="N349" s="282"/>
      <c r="O349" s="282"/>
      <c r="P349" s="282"/>
      <c r="Q349" s="282"/>
      <c r="R349" s="282"/>
      <c r="S349" s="282"/>
      <c r="T349" s="282"/>
      <c r="U349" s="282"/>
      <c r="V349" s="282"/>
      <c r="W349" s="282"/>
      <c r="X349" s="282"/>
      <c r="Y349" s="282"/>
      <c r="Z349" s="282"/>
      <c r="AA349" s="282"/>
      <c r="AB349" s="282"/>
      <c r="AC349" s="282"/>
      <c r="AD349" s="282"/>
      <c r="AE349" s="282"/>
      <c r="AF349" s="282"/>
      <c r="AG349" s="282"/>
      <c r="AH349" s="282"/>
      <c r="AI349" s="282"/>
      <c r="AJ349" s="282"/>
      <c r="AK349" s="282"/>
      <c r="AL349" s="282"/>
      <c r="AM349" s="282"/>
      <c r="AN349" s="282"/>
      <c r="AO349" s="282"/>
      <c r="AP349" s="282"/>
      <c r="AQ349" s="282"/>
      <c r="AR349" s="282"/>
      <c r="AS349" s="282"/>
      <c r="AT349" s="282"/>
      <c r="AU349" s="282"/>
      <c r="AV349" s="282"/>
      <c r="AW349" s="282"/>
    </row>
    <row r="350" spans="1:49">
      <c r="A350" s="282"/>
      <c r="B350" s="282"/>
      <c r="C350" s="282"/>
      <c r="D350" s="282"/>
      <c r="E350" s="282"/>
      <c r="F350" s="282"/>
      <c r="G350" s="282"/>
      <c r="H350" s="282"/>
      <c r="I350" s="282"/>
      <c r="J350" s="282"/>
      <c r="K350" s="282"/>
      <c r="L350" s="282"/>
      <c r="M350" s="282"/>
      <c r="N350" s="282"/>
      <c r="O350" s="282"/>
      <c r="P350" s="282"/>
      <c r="Q350" s="282"/>
      <c r="R350" s="282"/>
      <c r="S350" s="282"/>
      <c r="T350" s="282"/>
      <c r="U350" s="282"/>
      <c r="V350" s="282"/>
      <c r="W350" s="282"/>
      <c r="X350" s="282"/>
      <c r="Y350" s="282"/>
      <c r="Z350" s="282"/>
      <c r="AA350" s="282"/>
      <c r="AB350" s="282"/>
      <c r="AC350" s="282"/>
      <c r="AD350" s="282"/>
      <c r="AE350" s="282"/>
      <c r="AF350" s="282"/>
      <c r="AG350" s="282"/>
      <c r="AH350" s="282"/>
      <c r="AI350" s="282"/>
      <c r="AJ350" s="282"/>
      <c r="AK350" s="282"/>
      <c r="AL350" s="282"/>
      <c r="AM350" s="282"/>
      <c r="AN350" s="282"/>
      <c r="AO350" s="282"/>
      <c r="AP350" s="282"/>
      <c r="AQ350" s="282"/>
      <c r="AR350" s="282"/>
      <c r="AS350" s="282"/>
      <c r="AT350" s="282"/>
      <c r="AU350" s="282"/>
      <c r="AV350" s="282"/>
      <c r="AW350" s="282"/>
    </row>
    <row r="351" spans="1:49">
      <c r="A351" s="282"/>
      <c r="B351" s="282"/>
      <c r="C351" s="282"/>
      <c r="D351" s="282"/>
      <c r="E351" s="282"/>
      <c r="F351" s="282"/>
      <c r="G351" s="282"/>
      <c r="H351" s="282"/>
      <c r="I351" s="282"/>
      <c r="J351" s="282"/>
      <c r="K351" s="282"/>
      <c r="L351" s="282"/>
      <c r="M351" s="282"/>
      <c r="N351" s="282"/>
      <c r="O351" s="282"/>
      <c r="P351" s="282"/>
      <c r="Q351" s="282"/>
      <c r="R351" s="282"/>
      <c r="S351" s="282"/>
      <c r="T351" s="282"/>
      <c r="U351" s="282"/>
      <c r="V351" s="282"/>
      <c r="W351" s="282"/>
      <c r="X351" s="282"/>
      <c r="Y351" s="282"/>
      <c r="Z351" s="282"/>
      <c r="AA351" s="282"/>
      <c r="AB351" s="282"/>
      <c r="AC351" s="282"/>
      <c r="AD351" s="282"/>
      <c r="AE351" s="282"/>
      <c r="AF351" s="282"/>
      <c r="AG351" s="282"/>
      <c r="AH351" s="282"/>
      <c r="AI351" s="282"/>
      <c r="AJ351" s="282"/>
      <c r="AK351" s="282"/>
      <c r="AL351" s="282"/>
      <c r="AM351" s="282"/>
      <c r="AN351" s="282"/>
      <c r="AO351" s="282"/>
      <c r="AP351" s="282"/>
      <c r="AQ351" s="282"/>
      <c r="AR351" s="282"/>
      <c r="AS351" s="282"/>
      <c r="AT351" s="282"/>
      <c r="AU351" s="282"/>
      <c r="AV351" s="282"/>
      <c r="AW351" s="282"/>
    </row>
    <row r="352" spans="1:49">
      <c r="A352" s="282"/>
      <c r="B352" s="282"/>
      <c r="C352" s="282"/>
      <c r="D352" s="282"/>
      <c r="E352" s="282"/>
      <c r="F352" s="282"/>
      <c r="G352" s="282"/>
      <c r="H352" s="282"/>
      <c r="I352" s="282"/>
      <c r="J352" s="282"/>
      <c r="K352" s="282"/>
      <c r="L352" s="282"/>
      <c r="M352" s="282"/>
      <c r="N352" s="282"/>
      <c r="O352" s="282"/>
      <c r="P352" s="282"/>
      <c r="Q352" s="282"/>
      <c r="R352" s="282"/>
      <c r="S352" s="282"/>
      <c r="T352" s="282"/>
      <c r="U352" s="282"/>
      <c r="V352" s="282"/>
      <c r="W352" s="282"/>
      <c r="X352" s="282"/>
      <c r="Y352" s="282"/>
      <c r="Z352" s="282"/>
      <c r="AA352" s="282"/>
      <c r="AB352" s="282"/>
      <c r="AC352" s="282"/>
      <c r="AD352" s="282"/>
      <c r="AE352" s="282"/>
      <c r="AF352" s="282"/>
      <c r="AG352" s="282"/>
      <c r="AH352" s="282"/>
      <c r="AI352" s="282"/>
      <c r="AJ352" s="282"/>
      <c r="AK352" s="282"/>
      <c r="AL352" s="282"/>
      <c r="AM352" s="282"/>
      <c r="AN352" s="282"/>
      <c r="AO352" s="282"/>
      <c r="AP352" s="282"/>
      <c r="AQ352" s="282"/>
      <c r="AR352" s="282"/>
      <c r="AS352" s="282"/>
      <c r="AT352" s="282"/>
      <c r="AU352" s="282"/>
      <c r="AV352" s="282"/>
      <c r="AW352" s="282"/>
    </row>
    <row r="353" spans="1:49">
      <c r="A353" s="282"/>
      <c r="B353" s="282"/>
      <c r="C353" s="282"/>
      <c r="D353" s="282"/>
      <c r="E353" s="282"/>
      <c r="F353" s="282"/>
      <c r="G353" s="282"/>
      <c r="H353" s="282"/>
      <c r="I353" s="282"/>
      <c r="J353" s="282"/>
      <c r="K353" s="282"/>
      <c r="L353" s="282"/>
      <c r="M353" s="282"/>
      <c r="N353" s="282"/>
      <c r="O353" s="282"/>
      <c r="P353" s="282"/>
      <c r="Q353" s="282"/>
      <c r="R353" s="282"/>
      <c r="S353" s="282"/>
      <c r="T353" s="282"/>
      <c r="U353" s="282"/>
      <c r="V353" s="282"/>
      <c r="W353" s="282"/>
      <c r="X353" s="282"/>
      <c r="Y353" s="282"/>
      <c r="Z353" s="282"/>
      <c r="AA353" s="282"/>
      <c r="AB353" s="282"/>
      <c r="AC353" s="282"/>
      <c r="AD353" s="282"/>
      <c r="AE353" s="282"/>
      <c r="AF353" s="282"/>
      <c r="AG353" s="282"/>
      <c r="AH353" s="282"/>
      <c r="AI353" s="282"/>
      <c r="AJ353" s="282"/>
      <c r="AK353" s="282"/>
      <c r="AL353" s="282"/>
      <c r="AM353" s="282"/>
      <c r="AN353" s="282"/>
      <c r="AO353" s="282"/>
      <c r="AP353" s="282"/>
      <c r="AQ353" s="282"/>
      <c r="AR353" s="282"/>
      <c r="AS353" s="282"/>
      <c r="AT353" s="282"/>
      <c r="AU353" s="282"/>
      <c r="AV353" s="282"/>
      <c r="AW353" s="282"/>
    </row>
    <row r="354" spans="1:49">
      <c r="A354" s="282"/>
      <c r="B354" s="282"/>
      <c r="C354" s="282"/>
      <c r="D354" s="282"/>
      <c r="E354" s="282"/>
      <c r="F354" s="282"/>
      <c r="G354" s="282"/>
      <c r="H354" s="282"/>
      <c r="I354" s="282"/>
      <c r="J354" s="282"/>
      <c r="K354" s="282"/>
      <c r="L354" s="282"/>
      <c r="M354" s="282"/>
      <c r="N354" s="282"/>
      <c r="O354" s="282"/>
      <c r="P354" s="282"/>
      <c r="Q354" s="282"/>
      <c r="R354" s="282"/>
      <c r="S354" s="282"/>
      <c r="T354" s="282"/>
      <c r="U354" s="282"/>
      <c r="V354" s="282"/>
      <c r="W354" s="282"/>
      <c r="X354" s="282"/>
      <c r="Y354" s="282"/>
      <c r="Z354" s="282"/>
      <c r="AA354" s="282"/>
      <c r="AB354" s="282"/>
      <c r="AC354" s="282"/>
      <c r="AD354" s="282"/>
      <c r="AE354" s="282"/>
      <c r="AF354" s="282"/>
      <c r="AG354" s="282"/>
      <c r="AH354" s="282"/>
      <c r="AI354" s="282"/>
      <c r="AJ354" s="282"/>
      <c r="AK354" s="282"/>
      <c r="AL354" s="282"/>
      <c r="AM354" s="282"/>
      <c r="AN354" s="282"/>
      <c r="AO354" s="282"/>
      <c r="AP354" s="282"/>
      <c r="AQ354" s="282"/>
      <c r="AR354" s="282"/>
      <c r="AS354" s="282"/>
      <c r="AT354" s="282"/>
      <c r="AU354" s="282"/>
      <c r="AV354" s="282"/>
      <c r="AW354" s="282"/>
    </row>
    <row r="355" spans="1:49">
      <c r="A355" s="282"/>
      <c r="B355" s="282"/>
      <c r="C355" s="282"/>
      <c r="D355" s="282"/>
      <c r="E355" s="282"/>
      <c r="F355" s="282"/>
      <c r="G355" s="282"/>
      <c r="H355" s="282"/>
      <c r="I355" s="282"/>
      <c r="J355" s="282"/>
      <c r="K355" s="282"/>
      <c r="L355" s="282"/>
      <c r="M355" s="282"/>
      <c r="N355" s="282"/>
      <c r="O355" s="282"/>
      <c r="P355" s="282"/>
      <c r="Q355" s="282"/>
      <c r="R355" s="282"/>
      <c r="S355" s="282"/>
      <c r="T355" s="282"/>
      <c r="U355" s="282"/>
      <c r="V355" s="282"/>
      <c r="W355" s="282"/>
      <c r="X355" s="282"/>
      <c r="Y355" s="282"/>
      <c r="Z355" s="282"/>
      <c r="AA355" s="282"/>
      <c r="AB355" s="282"/>
      <c r="AC355" s="282"/>
      <c r="AD355" s="282"/>
      <c r="AE355" s="282"/>
      <c r="AF355" s="282"/>
      <c r="AG355" s="282"/>
      <c r="AH355" s="282"/>
      <c r="AI355" s="282"/>
      <c r="AJ355" s="282"/>
      <c r="AK355" s="282"/>
      <c r="AL355" s="282"/>
      <c r="AM355" s="282"/>
      <c r="AN355" s="282"/>
      <c r="AO355" s="282"/>
      <c r="AP355" s="282"/>
      <c r="AQ355" s="282"/>
      <c r="AR355" s="282"/>
      <c r="AS355" s="282"/>
      <c r="AT355" s="282"/>
      <c r="AU355" s="282"/>
      <c r="AV355" s="282"/>
      <c r="AW355" s="282"/>
    </row>
    <row r="356" spans="1:49">
      <c r="A356" s="282"/>
      <c r="B356" s="282"/>
      <c r="C356" s="282"/>
      <c r="D356" s="282"/>
      <c r="E356" s="282"/>
      <c r="F356" s="282"/>
      <c r="G356" s="282"/>
      <c r="H356" s="282"/>
      <c r="I356" s="282"/>
      <c r="J356" s="282"/>
      <c r="K356" s="282"/>
      <c r="L356" s="282"/>
      <c r="M356" s="282"/>
      <c r="N356" s="282"/>
      <c r="O356" s="282"/>
      <c r="P356" s="282"/>
      <c r="Q356" s="282"/>
      <c r="R356" s="282"/>
      <c r="S356" s="282"/>
      <c r="T356" s="282"/>
      <c r="U356" s="282"/>
      <c r="V356" s="282"/>
      <c r="W356" s="282"/>
      <c r="X356" s="282"/>
      <c r="Y356" s="282"/>
      <c r="Z356" s="282"/>
      <c r="AA356" s="282"/>
      <c r="AB356" s="282"/>
      <c r="AC356" s="282"/>
      <c r="AD356" s="282"/>
      <c r="AE356" s="282"/>
      <c r="AF356" s="282"/>
      <c r="AG356" s="282"/>
      <c r="AH356" s="282"/>
      <c r="AI356" s="282"/>
      <c r="AJ356" s="282"/>
      <c r="AK356" s="282"/>
      <c r="AL356" s="282"/>
      <c r="AM356" s="282"/>
      <c r="AN356" s="282"/>
      <c r="AO356" s="282"/>
      <c r="AP356" s="282"/>
      <c r="AQ356" s="282"/>
      <c r="AR356" s="282"/>
      <c r="AS356" s="282"/>
      <c r="AT356" s="282"/>
      <c r="AU356" s="282"/>
      <c r="AV356" s="282"/>
      <c r="AW356" s="282"/>
    </row>
    <row r="357" spans="1:49">
      <c r="A357" s="282"/>
      <c r="B357" s="282"/>
      <c r="C357" s="282"/>
      <c r="D357" s="282"/>
      <c r="E357" s="282"/>
      <c r="F357" s="282"/>
      <c r="G357" s="282"/>
      <c r="H357" s="282"/>
      <c r="I357" s="282"/>
      <c r="J357" s="282"/>
      <c r="K357" s="282"/>
      <c r="L357" s="282"/>
      <c r="M357" s="282"/>
      <c r="N357" s="282"/>
      <c r="O357" s="282"/>
      <c r="P357" s="282"/>
      <c r="Q357" s="282"/>
      <c r="R357" s="282"/>
      <c r="S357" s="282"/>
      <c r="T357" s="282"/>
      <c r="U357" s="282"/>
      <c r="V357" s="282"/>
      <c r="W357" s="282"/>
      <c r="X357" s="282"/>
      <c r="Y357" s="282"/>
      <c r="Z357" s="282"/>
      <c r="AA357" s="282"/>
      <c r="AB357" s="282"/>
      <c r="AC357" s="282"/>
      <c r="AD357" s="282"/>
      <c r="AE357" s="282"/>
      <c r="AF357" s="282"/>
      <c r="AG357" s="282"/>
      <c r="AH357" s="282"/>
      <c r="AI357" s="282"/>
      <c r="AJ357" s="282"/>
      <c r="AK357" s="282"/>
      <c r="AL357" s="282"/>
      <c r="AM357" s="282"/>
      <c r="AN357" s="282"/>
      <c r="AO357" s="282"/>
      <c r="AP357" s="282"/>
      <c r="AQ357" s="282"/>
      <c r="AR357" s="282"/>
      <c r="AS357" s="282"/>
      <c r="AT357" s="282"/>
      <c r="AU357" s="282"/>
      <c r="AV357" s="282"/>
      <c r="AW357" s="282"/>
    </row>
    <row r="358" spans="1:49">
      <c r="A358" s="282"/>
      <c r="B358" s="282"/>
      <c r="C358" s="282"/>
      <c r="D358" s="282"/>
      <c r="E358" s="282"/>
      <c r="F358" s="282"/>
      <c r="G358" s="282"/>
      <c r="H358" s="282"/>
      <c r="I358" s="282"/>
      <c r="J358" s="282"/>
      <c r="K358" s="282"/>
      <c r="L358" s="282"/>
      <c r="M358" s="282"/>
      <c r="N358" s="282"/>
      <c r="O358" s="282"/>
      <c r="P358" s="282"/>
      <c r="Q358" s="282"/>
      <c r="R358" s="282"/>
      <c r="S358" s="282"/>
      <c r="T358" s="282"/>
      <c r="U358" s="282"/>
      <c r="V358" s="282"/>
      <c r="W358" s="282"/>
      <c r="X358" s="282"/>
      <c r="Y358" s="282"/>
      <c r="Z358" s="282"/>
      <c r="AA358" s="282"/>
      <c r="AB358" s="282"/>
      <c r="AC358" s="282"/>
      <c r="AD358" s="282"/>
      <c r="AE358" s="282"/>
      <c r="AF358" s="282"/>
      <c r="AG358" s="282"/>
      <c r="AH358" s="282"/>
      <c r="AI358" s="282"/>
      <c r="AJ358" s="282"/>
      <c r="AK358" s="282"/>
      <c r="AL358" s="282"/>
      <c r="AM358" s="282"/>
      <c r="AN358" s="282"/>
      <c r="AO358" s="282"/>
      <c r="AP358" s="282"/>
      <c r="AQ358" s="282"/>
      <c r="AR358" s="282"/>
      <c r="AS358" s="282"/>
      <c r="AT358" s="282"/>
      <c r="AU358" s="282"/>
      <c r="AV358" s="282"/>
      <c r="AW358" s="282"/>
    </row>
    <row r="359" spans="1:49">
      <c r="A359" s="282"/>
      <c r="B359" s="282"/>
      <c r="C359" s="282"/>
      <c r="D359" s="282"/>
      <c r="E359" s="282"/>
      <c r="F359" s="282"/>
      <c r="G359" s="282"/>
      <c r="H359" s="282"/>
      <c r="I359" s="282"/>
      <c r="J359" s="282"/>
      <c r="K359" s="282"/>
      <c r="L359" s="282"/>
      <c r="M359" s="282"/>
      <c r="N359" s="282"/>
      <c r="O359" s="282"/>
      <c r="P359" s="282"/>
      <c r="Q359" s="282"/>
      <c r="R359" s="282"/>
      <c r="S359" s="282"/>
      <c r="T359" s="282"/>
      <c r="U359" s="282"/>
      <c r="V359" s="282"/>
      <c r="W359" s="282"/>
      <c r="X359" s="282"/>
      <c r="Y359" s="282"/>
      <c r="Z359" s="282"/>
      <c r="AA359" s="282"/>
      <c r="AB359" s="282"/>
      <c r="AC359" s="282"/>
      <c r="AD359" s="282"/>
      <c r="AE359" s="282"/>
      <c r="AF359" s="282"/>
      <c r="AG359" s="282"/>
      <c r="AH359" s="282"/>
      <c r="AI359" s="282"/>
      <c r="AJ359" s="282"/>
      <c r="AK359" s="282"/>
      <c r="AL359" s="282"/>
      <c r="AM359" s="282"/>
      <c r="AN359" s="282"/>
      <c r="AO359" s="282"/>
      <c r="AP359" s="282"/>
      <c r="AQ359" s="282"/>
      <c r="AR359" s="282"/>
      <c r="AS359" s="282"/>
      <c r="AT359" s="282"/>
      <c r="AU359" s="282"/>
      <c r="AV359" s="282"/>
      <c r="AW359" s="282"/>
    </row>
    <row r="360" spans="1:49">
      <c r="A360" s="282"/>
      <c r="B360" s="282"/>
      <c r="C360" s="282"/>
      <c r="D360" s="282"/>
      <c r="E360" s="282"/>
      <c r="F360" s="282"/>
      <c r="G360" s="282"/>
      <c r="H360" s="282"/>
      <c r="I360" s="282"/>
      <c r="J360" s="282"/>
      <c r="K360" s="282"/>
      <c r="L360" s="282"/>
      <c r="M360" s="282"/>
      <c r="N360" s="282"/>
      <c r="O360" s="282"/>
      <c r="P360" s="282"/>
      <c r="Q360" s="282"/>
      <c r="R360" s="282"/>
      <c r="S360" s="282"/>
      <c r="T360" s="282"/>
      <c r="U360" s="282"/>
      <c r="V360" s="282"/>
      <c r="W360" s="282"/>
      <c r="X360" s="282"/>
      <c r="Y360" s="282"/>
      <c r="Z360" s="282"/>
      <c r="AA360" s="282"/>
      <c r="AB360" s="282"/>
      <c r="AC360" s="282"/>
      <c r="AD360" s="282"/>
      <c r="AE360" s="282"/>
      <c r="AF360" s="282"/>
      <c r="AG360" s="282"/>
      <c r="AH360" s="282"/>
      <c r="AI360" s="282"/>
      <c r="AJ360" s="282"/>
      <c r="AK360" s="282"/>
      <c r="AL360" s="282"/>
      <c r="AM360" s="282"/>
      <c r="AN360" s="282"/>
      <c r="AO360" s="282"/>
      <c r="AP360" s="282"/>
      <c r="AQ360" s="282"/>
      <c r="AR360" s="282"/>
      <c r="AS360" s="282"/>
      <c r="AT360" s="282"/>
      <c r="AU360" s="282"/>
      <c r="AV360" s="282"/>
      <c r="AW360" s="282"/>
    </row>
    <row r="361" spans="1:49">
      <c r="A361" s="282"/>
      <c r="B361" s="282"/>
      <c r="C361" s="282"/>
      <c r="D361" s="282"/>
      <c r="E361" s="282"/>
      <c r="F361" s="282"/>
      <c r="G361" s="282"/>
      <c r="H361" s="282"/>
      <c r="I361" s="282"/>
      <c r="J361" s="282"/>
      <c r="K361" s="282"/>
      <c r="L361" s="282"/>
      <c r="M361" s="282"/>
      <c r="N361" s="282"/>
      <c r="O361" s="282"/>
      <c r="P361" s="282"/>
      <c r="Q361" s="282"/>
      <c r="R361" s="282"/>
      <c r="S361" s="282"/>
      <c r="T361" s="282"/>
      <c r="U361" s="282"/>
      <c r="V361" s="282"/>
      <c r="W361" s="282"/>
      <c r="X361" s="282"/>
      <c r="Y361" s="282"/>
      <c r="Z361" s="282"/>
      <c r="AA361" s="282"/>
      <c r="AB361" s="282"/>
      <c r="AC361" s="282"/>
      <c r="AD361" s="282"/>
      <c r="AE361" s="282"/>
      <c r="AF361" s="282"/>
      <c r="AG361" s="282"/>
      <c r="AH361" s="282"/>
      <c r="AI361" s="282"/>
      <c r="AJ361" s="282"/>
      <c r="AK361" s="282"/>
      <c r="AL361" s="282"/>
      <c r="AM361" s="282"/>
      <c r="AN361" s="282"/>
      <c r="AO361" s="282"/>
      <c r="AP361" s="282"/>
      <c r="AQ361" s="282"/>
      <c r="AR361" s="282"/>
      <c r="AS361" s="282"/>
      <c r="AT361" s="282"/>
      <c r="AU361" s="282"/>
      <c r="AV361" s="282"/>
      <c r="AW361" s="282"/>
    </row>
    <row r="362" spans="1:49">
      <c r="A362" s="282"/>
      <c r="B362" s="282"/>
      <c r="C362" s="282"/>
      <c r="D362" s="282"/>
      <c r="E362" s="282"/>
      <c r="F362" s="282"/>
      <c r="G362" s="282"/>
      <c r="H362" s="282"/>
      <c r="I362" s="282"/>
      <c r="J362" s="282"/>
      <c r="K362" s="282"/>
      <c r="L362" s="282"/>
      <c r="M362" s="282"/>
      <c r="N362" s="282"/>
      <c r="O362" s="282"/>
      <c r="P362" s="282"/>
      <c r="Q362" s="282"/>
      <c r="R362" s="282"/>
      <c r="S362" s="282"/>
      <c r="T362" s="282"/>
      <c r="U362" s="282"/>
      <c r="V362" s="282"/>
      <c r="W362" s="282"/>
      <c r="X362" s="282"/>
      <c r="Y362" s="282"/>
      <c r="Z362" s="282"/>
      <c r="AA362" s="282"/>
      <c r="AB362" s="282"/>
      <c r="AC362" s="282"/>
      <c r="AD362" s="282"/>
      <c r="AE362" s="282"/>
      <c r="AF362" s="282"/>
      <c r="AG362" s="282"/>
      <c r="AH362" s="282"/>
      <c r="AI362" s="282"/>
      <c r="AJ362" s="282"/>
      <c r="AK362" s="282"/>
      <c r="AL362" s="282"/>
      <c r="AM362" s="282"/>
      <c r="AN362" s="282"/>
      <c r="AO362" s="282"/>
      <c r="AP362" s="282"/>
      <c r="AQ362" s="282"/>
      <c r="AR362" s="282"/>
      <c r="AS362" s="282"/>
      <c r="AT362" s="282"/>
      <c r="AU362" s="282"/>
      <c r="AV362" s="282"/>
      <c r="AW362" s="282"/>
    </row>
    <row r="363" spans="1:49">
      <c r="A363" s="282"/>
      <c r="B363" s="282"/>
      <c r="C363" s="282"/>
      <c r="D363" s="282"/>
      <c r="E363" s="282"/>
      <c r="F363" s="282"/>
      <c r="G363" s="282"/>
      <c r="H363" s="282"/>
      <c r="I363" s="282"/>
      <c r="J363" s="282"/>
      <c r="K363" s="282"/>
      <c r="L363" s="282"/>
      <c r="M363" s="282"/>
      <c r="N363" s="282"/>
      <c r="O363" s="282"/>
      <c r="P363" s="282"/>
      <c r="Q363" s="282"/>
      <c r="R363" s="282"/>
      <c r="S363" s="282"/>
      <c r="T363" s="282"/>
      <c r="U363" s="282"/>
      <c r="V363" s="282"/>
      <c r="W363" s="282"/>
      <c r="X363" s="282"/>
      <c r="Y363" s="282"/>
      <c r="Z363" s="282"/>
      <c r="AA363" s="282"/>
      <c r="AB363" s="282"/>
      <c r="AC363" s="282"/>
      <c r="AD363" s="282"/>
      <c r="AE363" s="282"/>
      <c r="AF363" s="282"/>
      <c r="AG363" s="282"/>
      <c r="AH363" s="282"/>
      <c r="AI363" s="282"/>
      <c r="AJ363" s="282"/>
      <c r="AK363" s="282"/>
      <c r="AL363" s="282"/>
      <c r="AM363" s="282"/>
      <c r="AN363" s="282"/>
      <c r="AO363" s="282"/>
      <c r="AP363" s="282"/>
      <c r="AQ363" s="282"/>
      <c r="AR363" s="282"/>
      <c r="AS363" s="282"/>
      <c r="AT363" s="282"/>
      <c r="AU363" s="282"/>
      <c r="AV363" s="282"/>
      <c r="AW363" s="282"/>
    </row>
    <row r="364" spans="1:49">
      <c r="A364" s="282"/>
      <c r="B364" s="282"/>
      <c r="C364" s="282"/>
      <c r="D364" s="282"/>
      <c r="E364" s="282"/>
      <c r="F364" s="282"/>
      <c r="G364" s="282"/>
      <c r="H364" s="282"/>
      <c r="I364" s="282"/>
      <c r="J364" s="282"/>
      <c r="K364" s="282"/>
      <c r="L364" s="282"/>
      <c r="M364" s="282"/>
      <c r="N364" s="282"/>
      <c r="O364" s="282"/>
      <c r="P364" s="282"/>
      <c r="Q364" s="282"/>
      <c r="R364" s="282"/>
      <c r="S364" s="282"/>
      <c r="T364" s="282"/>
      <c r="U364" s="282"/>
      <c r="V364" s="282"/>
      <c r="W364" s="282"/>
      <c r="X364" s="282"/>
      <c r="Y364" s="282"/>
      <c r="Z364" s="282"/>
      <c r="AA364" s="282"/>
      <c r="AB364" s="282"/>
      <c r="AC364" s="282"/>
      <c r="AD364" s="282"/>
      <c r="AE364" s="282"/>
      <c r="AF364" s="282"/>
      <c r="AG364" s="282"/>
      <c r="AH364" s="282"/>
      <c r="AI364" s="282"/>
      <c r="AJ364" s="282"/>
      <c r="AK364" s="282"/>
      <c r="AL364" s="282"/>
      <c r="AM364" s="282"/>
      <c r="AN364" s="282"/>
      <c r="AO364" s="282"/>
      <c r="AP364" s="282"/>
      <c r="AQ364" s="282"/>
      <c r="AR364" s="282"/>
      <c r="AS364" s="282"/>
      <c r="AT364" s="282"/>
      <c r="AU364" s="282"/>
      <c r="AV364" s="282"/>
      <c r="AW364" s="282"/>
    </row>
    <row r="365" spans="1:49">
      <c r="A365" s="282"/>
      <c r="B365" s="282"/>
      <c r="C365" s="282"/>
      <c r="D365" s="282"/>
      <c r="E365" s="282"/>
      <c r="F365" s="282"/>
      <c r="G365" s="282"/>
      <c r="H365" s="282"/>
      <c r="I365" s="282"/>
      <c r="J365" s="282"/>
      <c r="K365" s="282"/>
      <c r="L365" s="282"/>
      <c r="M365" s="282"/>
      <c r="N365" s="282"/>
      <c r="O365" s="282"/>
      <c r="P365" s="282"/>
      <c r="Q365" s="282"/>
      <c r="R365" s="282"/>
      <c r="S365" s="282"/>
      <c r="T365" s="282"/>
      <c r="U365" s="282"/>
      <c r="V365" s="282"/>
      <c r="W365" s="282"/>
      <c r="X365" s="282"/>
      <c r="Y365" s="282"/>
      <c r="Z365" s="282"/>
      <c r="AA365" s="282"/>
      <c r="AB365" s="282"/>
      <c r="AC365" s="282"/>
      <c r="AD365" s="282"/>
      <c r="AE365" s="282"/>
      <c r="AF365" s="282"/>
      <c r="AG365" s="282"/>
      <c r="AH365" s="282"/>
      <c r="AI365" s="282"/>
      <c r="AJ365" s="282"/>
      <c r="AK365" s="282"/>
      <c r="AL365" s="282"/>
      <c r="AM365" s="282"/>
      <c r="AN365" s="282"/>
      <c r="AO365" s="282"/>
      <c r="AP365" s="282"/>
      <c r="AQ365" s="282"/>
      <c r="AR365" s="282"/>
      <c r="AS365" s="282"/>
      <c r="AT365" s="282"/>
      <c r="AU365" s="282"/>
      <c r="AV365" s="282"/>
      <c r="AW365" s="282"/>
    </row>
    <row r="366" spans="1:49">
      <c r="A366" s="282"/>
      <c r="B366" s="282"/>
      <c r="C366" s="282"/>
      <c r="D366" s="282"/>
      <c r="E366" s="282"/>
      <c r="F366" s="282"/>
      <c r="G366" s="282"/>
      <c r="H366" s="282"/>
      <c r="I366" s="282"/>
      <c r="J366" s="282"/>
      <c r="K366" s="282"/>
      <c r="L366" s="282"/>
      <c r="M366" s="282"/>
      <c r="N366" s="282"/>
      <c r="O366" s="282"/>
      <c r="P366" s="282"/>
      <c r="Q366" s="282"/>
      <c r="R366" s="282"/>
      <c r="S366" s="282"/>
      <c r="T366" s="282"/>
      <c r="U366" s="282"/>
      <c r="V366" s="282"/>
      <c r="W366" s="282"/>
      <c r="X366" s="282"/>
      <c r="Y366" s="282"/>
      <c r="Z366" s="282"/>
      <c r="AA366" s="282"/>
      <c r="AB366" s="282"/>
      <c r="AC366" s="282"/>
      <c r="AD366" s="282"/>
      <c r="AE366" s="282"/>
      <c r="AF366" s="282"/>
      <c r="AG366" s="282"/>
      <c r="AH366" s="282"/>
      <c r="AI366" s="282"/>
      <c r="AJ366" s="282"/>
      <c r="AK366" s="282"/>
      <c r="AL366" s="282"/>
      <c r="AM366" s="282"/>
      <c r="AN366" s="282"/>
      <c r="AO366" s="282"/>
      <c r="AP366" s="282"/>
      <c r="AQ366" s="282"/>
      <c r="AR366" s="282"/>
      <c r="AS366" s="282"/>
      <c r="AT366" s="282"/>
      <c r="AU366" s="282"/>
      <c r="AV366" s="282"/>
      <c r="AW366" s="282"/>
    </row>
    <row r="367" spans="1:49">
      <c r="A367" s="282"/>
      <c r="B367" s="282"/>
      <c r="C367" s="282"/>
      <c r="D367" s="282"/>
      <c r="E367" s="282"/>
      <c r="F367" s="282"/>
      <c r="G367" s="282"/>
      <c r="H367" s="282"/>
      <c r="I367" s="282"/>
      <c r="J367" s="282"/>
      <c r="K367" s="282"/>
      <c r="L367" s="282"/>
      <c r="M367" s="282"/>
      <c r="N367" s="282"/>
      <c r="O367" s="282"/>
      <c r="P367" s="282"/>
      <c r="Q367" s="282"/>
      <c r="R367" s="282"/>
      <c r="S367" s="282"/>
      <c r="T367" s="282"/>
      <c r="U367" s="282"/>
      <c r="V367" s="282"/>
      <c r="W367" s="282"/>
      <c r="X367" s="282"/>
      <c r="Y367" s="282"/>
      <c r="Z367" s="282"/>
      <c r="AA367" s="282"/>
      <c r="AB367" s="282"/>
      <c r="AC367" s="282"/>
      <c r="AD367" s="282"/>
      <c r="AE367" s="282"/>
      <c r="AF367" s="282"/>
      <c r="AG367" s="282"/>
      <c r="AH367" s="282"/>
      <c r="AI367" s="282"/>
      <c r="AJ367" s="282"/>
      <c r="AK367" s="282"/>
      <c r="AL367" s="282"/>
      <c r="AM367" s="282"/>
      <c r="AN367" s="282"/>
      <c r="AO367" s="282"/>
      <c r="AP367" s="282"/>
      <c r="AQ367" s="282"/>
      <c r="AR367" s="282"/>
      <c r="AS367" s="282"/>
      <c r="AT367" s="282"/>
      <c r="AU367" s="282"/>
      <c r="AV367" s="282"/>
      <c r="AW367" s="282"/>
    </row>
    <row r="368" spans="1:49">
      <c r="A368" s="282"/>
      <c r="B368" s="282"/>
      <c r="C368" s="282"/>
      <c r="D368" s="282"/>
      <c r="E368" s="282"/>
      <c r="F368" s="282"/>
      <c r="G368" s="282"/>
      <c r="H368" s="282"/>
      <c r="I368" s="282"/>
      <c r="J368" s="282"/>
      <c r="K368" s="282"/>
      <c r="L368" s="282"/>
      <c r="M368" s="282"/>
      <c r="N368" s="282"/>
      <c r="O368" s="282"/>
      <c r="P368" s="282"/>
      <c r="Q368" s="282"/>
      <c r="R368" s="282"/>
      <c r="S368" s="282"/>
      <c r="T368" s="282"/>
      <c r="U368" s="282"/>
      <c r="V368" s="282"/>
      <c r="W368" s="282"/>
      <c r="X368" s="282"/>
      <c r="Y368" s="282"/>
      <c r="Z368" s="282"/>
      <c r="AA368" s="282"/>
      <c r="AB368" s="282"/>
      <c r="AC368" s="282"/>
      <c r="AD368" s="282"/>
      <c r="AE368" s="282"/>
      <c r="AF368" s="282"/>
      <c r="AG368" s="282"/>
      <c r="AH368" s="282"/>
      <c r="AI368" s="282"/>
      <c r="AJ368" s="282"/>
      <c r="AK368" s="282"/>
      <c r="AL368" s="282"/>
      <c r="AM368" s="282"/>
      <c r="AN368" s="282"/>
      <c r="AO368" s="282"/>
      <c r="AP368" s="282"/>
      <c r="AQ368" s="282"/>
      <c r="AR368" s="282"/>
      <c r="AS368" s="282"/>
      <c r="AT368" s="282"/>
      <c r="AU368" s="282"/>
      <c r="AV368" s="282"/>
      <c r="AW368" s="282"/>
    </row>
    <row r="369" spans="1:49">
      <c r="A369" s="282"/>
      <c r="B369" s="282"/>
      <c r="C369" s="282"/>
      <c r="D369" s="282"/>
      <c r="E369" s="282"/>
      <c r="F369" s="282"/>
      <c r="G369" s="282"/>
      <c r="H369" s="282"/>
      <c r="I369" s="282"/>
      <c r="J369" s="282"/>
      <c r="K369" s="282"/>
      <c r="L369" s="282"/>
      <c r="M369" s="282"/>
      <c r="N369" s="282"/>
      <c r="O369" s="282"/>
      <c r="P369" s="282"/>
      <c r="Q369" s="282"/>
      <c r="R369" s="282"/>
      <c r="S369" s="282"/>
      <c r="T369" s="282"/>
      <c r="U369" s="282"/>
      <c r="V369" s="282"/>
      <c r="W369" s="282"/>
      <c r="X369" s="282"/>
      <c r="Y369" s="282"/>
      <c r="Z369" s="282"/>
      <c r="AA369" s="282"/>
      <c r="AB369" s="282"/>
      <c r="AC369" s="282"/>
      <c r="AD369" s="282"/>
      <c r="AE369" s="282"/>
      <c r="AF369" s="282"/>
      <c r="AG369" s="282"/>
      <c r="AH369" s="282"/>
      <c r="AI369" s="282"/>
      <c r="AJ369" s="282"/>
      <c r="AK369" s="282"/>
      <c r="AL369" s="282"/>
      <c r="AM369" s="282"/>
      <c r="AN369" s="282"/>
      <c r="AO369" s="282"/>
      <c r="AP369" s="282"/>
      <c r="AQ369" s="282"/>
      <c r="AR369" s="282"/>
      <c r="AS369" s="282"/>
      <c r="AT369" s="282"/>
      <c r="AU369" s="282"/>
      <c r="AV369" s="282"/>
      <c r="AW369" s="282"/>
    </row>
    <row r="370" spans="1:49">
      <c r="A370" s="282"/>
      <c r="B370" s="282"/>
      <c r="C370" s="282"/>
      <c r="D370" s="282"/>
      <c r="E370" s="282"/>
      <c r="F370" s="282"/>
      <c r="G370" s="282"/>
      <c r="H370" s="282"/>
      <c r="I370" s="282"/>
      <c r="J370" s="282"/>
      <c r="K370" s="282"/>
      <c r="L370" s="282"/>
      <c r="M370" s="282"/>
      <c r="N370" s="282"/>
      <c r="O370" s="282"/>
      <c r="P370" s="282"/>
      <c r="Q370" s="282"/>
      <c r="R370" s="282"/>
      <c r="S370" s="282"/>
      <c r="T370" s="282"/>
      <c r="U370" s="282"/>
      <c r="V370" s="282"/>
      <c r="W370" s="282"/>
      <c r="X370" s="282"/>
      <c r="Y370" s="282"/>
      <c r="Z370" s="282"/>
      <c r="AA370" s="282"/>
      <c r="AB370" s="282"/>
      <c r="AC370" s="282"/>
      <c r="AD370" s="282"/>
      <c r="AE370" s="282"/>
      <c r="AF370" s="282"/>
      <c r="AG370" s="282"/>
      <c r="AH370" s="282"/>
      <c r="AI370" s="282"/>
      <c r="AJ370" s="282"/>
      <c r="AK370" s="282"/>
      <c r="AL370" s="282"/>
      <c r="AM370" s="282"/>
      <c r="AN370" s="282"/>
      <c r="AO370" s="282"/>
      <c r="AP370" s="282"/>
      <c r="AQ370" s="282"/>
      <c r="AR370" s="282"/>
      <c r="AS370" s="282"/>
      <c r="AT370" s="282"/>
      <c r="AU370" s="282"/>
      <c r="AV370" s="282"/>
      <c r="AW370" s="282"/>
    </row>
    <row r="371" spans="1:49">
      <c r="A371" s="282"/>
      <c r="B371" s="282"/>
      <c r="C371" s="282"/>
      <c r="D371" s="282"/>
      <c r="E371" s="282"/>
      <c r="F371" s="282"/>
      <c r="G371" s="282"/>
      <c r="H371" s="282"/>
      <c r="I371" s="282"/>
      <c r="J371" s="282"/>
      <c r="K371" s="282"/>
      <c r="L371" s="282"/>
      <c r="M371" s="282"/>
      <c r="N371" s="282"/>
      <c r="O371" s="282"/>
      <c r="P371" s="282"/>
      <c r="Q371" s="282"/>
      <c r="R371" s="282"/>
      <c r="S371" s="282"/>
      <c r="T371" s="282"/>
      <c r="U371" s="282"/>
      <c r="V371" s="282"/>
      <c r="W371" s="282"/>
      <c r="X371" s="282"/>
      <c r="Y371" s="282"/>
      <c r="Z371" s="282"/>
      <c r="AA371" s="282"/>
      <c r="AB371" s="282"/>
      <c r="AC371" s="282"/>
      <c r="AD371" s="282"/>
      <c r="AE371" s="282"/>
      <c r="AF371" s="282"/>
      <c r="AG371" s="282"/>
      <c r="AH371" s="282"/>
      <c r="AI371" s="282"/>
      <c r="AJ371" s="282"/>
      <c r="AK371" s="282"/>
      <c r="AL371" s="282"/>
      <c r="AM371" s="282"/>
      <c r="AN371" s="282"/>
      <c r="AO371" s="282"/>
      <c r="AP371" s="282"/>
      <c r="AQ371" s="282"/>
      <c r="AR371" s="282"/>
      <c r="AS371" s="282"/>
      <c r="AT371" s="282"/>
      <c r="AU371" s="282"/>
      <c r="AV371" s="282"/>
      <c r="AW371" s="282"/>
    </row>
    <row r="372" spans="1:49">
      <c r="A372" s="282"/>
      <c r="B372" s="282"/>
      <c r="C372" s="282"/>
      <c r="D372" s="282"/>
      <c r="E372" s="282"/>
      <c r="F372" s="282"/>
      <c r="G372" s="282"/>
      <c r="H372" s="282"/>
      <c r="I372" s="282"/>
      <c r="J372" s="282"/>
      <c r="K372" s="282"/>
      <c r="L372" s="282"/>
      <c r="M372" s="282"/>
      <c r="N372" s="282"/>
      <c r="O372" s="282"/>
      <c r="P372" s="282"/>
      <c r="Q372" s="282"/>
      <c r="R372" s="282"/>
      <c r="S372" s="282"/>
      <c r="T372" s="282"/>
      <c r="U372" s="282"/>
      <c r="V372" s="282"/>
      <c r="W372" s="282"/>
      <c r="X372" s="282"/>
      <c r="Y372" s="282"/>
      <c r="Z372" s="282"/>
      <c r="AA372" s="282"/>
      <c r="AB372" s="282"/>
      <c r="AC372" s="282"/>
      <c r="AD372" s="282"/>
      <c r="AE372" s="282"/>
      <c r="AF372" s="282"/>
      <c r="AG372" s="282"/>
      <c r="AH372" s="282"/>
      <c r="AI372" s="282"/>
      <c r="AJ372" s="282"/>
      <c r="AK372" s="282"/>
      <c r="AL372" s="282"/>
      <c r="AM372" s="282"/>
      <c r="AN372" s="282"/>
      <c r="AO372" s="282"/>
      <c r="AP372" s="282"/>
      <c r="AQ372" s="282"/>
      <c r="AR372" s="282"/>
      <c r="AS372" s="282"/>
      <c r="AT372" s="282"/>
      <c r="AU372" s="282"/>
      <c r="AV372" s="282"/>
      <c r="AW372" s="282"/>
    </row>
    <row r="373" spans="1:49">
      <c r="A373" s="282"/>
      <c r="B373" s="282"/>
      <c r="C373" s="282"/>
      <c r="D373" s="282"/>
      <c r="E373" s="282"/>
      <c r="F373" s="282"/>
      <c r="G373" s="282"/>
      <c r="H373" s="282"/>
      <c r="I373" s="282"/>
      <c r="J373" s="282"/>
      <c r="K373" s="282"/>
      <c r="L373" s="282"/>
      <c r="M373" s="282"/>
      <c r="N373" s="282"/>
      <c r="O373" s="282"/>
      <c r="P373" s="282"/>
      <c r="Q373" s="282"/>
      <c r="R373" s="282"/>
      <c r="S373" s="282"/>
      <c r="T373" s="282"/>
      <c r="U373" s="282"/>
      <c r="V373" s="282"/>
      <c r="W373" s="282"/>
      <c r="X373" s="282"/>
      <c r="Y373" s="282"/>
      <c r="Z373" s="282"/>
      <c r="AA373" s="282"/>
      <c r="AB373" s="282"/>
      <c r="AC373" s="282"/>
      <c r="AD373" s="282"/>
      <c r="AE373" s="282"/>
      <c r="AF373" s="282"/>
      <c r="AG373" s="282"/>
      <c r="AH373" s="282"/>
      <c r="AI373" s="282"/>
      <c r="AJ373" s="282"/>
      <c r="AK373" s="282"/>
      <c r="AL373" s="282"/>
      <c r="AM373" s="282"/>
      <c r="AN373" s="282"/>
      <c r="AO373" s="282"/>
      <c r="AP373" s="282"/>
      <c r="AQ373" s="282"/>
      <c r="AR373" s="282"/>
      <c r="AS373" s="282"/>
      <c r="AT373" s="282"/>
      <c r="AU373" s="282"/>
      <c r="AV373" s="282"/>
      <c r="AW373" s="282"/>
    </row>
    <row r="374" spans="1:49">
      <c r="A374" s="282"/>
      <c r="B374" s="282"/>
      <c r="C374" s="282"/>
      <c r="D374" s="282"/>
      <c r="E374" s="282"/>
      <c r="F374" s="282"/>
      <c r="G374" s="282"/>
      <c r="H374" s="282"/>
      <c r="I374" s="282"/>
      <c r="J374" s="282"/>
      <c r="K374" s="282"/>
      <c r="L374" s="282"/>
      <c r="M374" s="282"/>
      <c r="N374" s="282"/>
      <c r="O374" s="282"/>
      <c r="P374" s="282"/>
      <c r="Q374" s="282"/>
      <c r="R374" s="282"/>
      <c r="S374" s="282"/>
      <c r="T374" s="282"/>
      <c r="U374" s="282"/>
      <c r="V374" s="282"/>
      <c r="W374" s="282"/>
      <c r="X374" s="282"/>
      <c r="Y374" s="282"/>
      <c r="Z374" s="282"/>
      <c r="AA374" s="282"/>
      <c r="AB374" s="282"/>
      <c r="AC374" s="282"/>
      <c r="AD374" s="282"/>
      <c r="AE374" s="282"/>
      <c r="AF374" s="282"/>
      <c r="AG374" s="282"/>
      <c r="AH374" s="282"/>
      <c r="AI374" s="282"/>
      <c r="AJ374" s="282"/>
      <c r="AK374" s="282"/>
      <c r="AL374" s="282"/>
      <c r="AM374" s="282"/>
      <c r="AN374" s="282"/>
      <c r="AO374" s="282"/>
      <c r="AP374" s="282"/>
      <c r="AQ374" s="282"/>
      <c r="AR374" s="282"/>
      <c r="AS374" s="282"/>
      <c r="AT374" s="282"/>
      <c r="AU374" s="282"/>
      <c r="AV374" s="282"/>
      <c r="AW374" s="282"/>
    </row>
    <row r="375" spans="1:49">
      <c r="A375" s="282"/>
      <c r="B375" s="282"/>
      <c r="C375" s="282"/>
      <c r="D375" s="282"/>
      <c r="E375" s="282"/>
      <c r="F375" s="282"/>
      <c r="G375" s="282"/>
      <c r="H375" s="282"/>
      <c r="I375" s="282"/>
      <c r="J375" s="282"/>
      <c r="K375" s="282"/>
      <c r="L375" s="282"/>
      <c r="M375" s="282"/>
      <c r="N375" s="282"/>
      <c r="O375" s="282"/>
      <c r="P375" s="282"/>
      <c r="Q375" s="282"/>
      <c r="R375" s="282"/>
      <c r="S375" s="282"/>
      <c r="T375" s="282"/>
      <c r="U375" s="282"/>
      <c r="V375" s="282"/>
      <c r="W375" s="282"/>
      <c r="X375" s="282"/>
      <c r="Y375" s="282"/>
      <c r="Z375" s="282"/>
      <c r="AA375" s="282"/>
      <c r="AB375" s="282"/>
      <c r="AC375" s="282"/>
      <c r="AD375" s="282"/>
      <c r="AE375" s="282"/>
      <c r="AF375" s="282"/>
      <c r="AG375" s="282"/>
      <c r="AH375" s="282"/>
      <c r="AI375" s="282"/>
      <c r="AJ375" s="282"/>
      <c r="AK375" s="282"/>
      <c r="AL375" s="282"/>
      <c r="AM375" s="282"/>
      <c r="AN375" s="282"/>
      <c r="AO375" s="282"/>
      <c r="AP375" s="282"/>
      <c r="AQ375" s="282"/>
      <c r="AR375" s="282"/>
      <c r="AS375" s="282"/>
      <c r="AT375" s="282"/>
      <c r="AU375" s="282"/>
      <c r="AV375" s="282"/>
      <c r="AW375" s="282"/>
    </row>
    <row r="376" spans="1:49">
      <c r="A376" s="282"/>
      <c r="B376" s="282"/>
      <c r="C376" s="282"/>
      <c r="D376" s="282"/>
      <c r="E376" s="282"/>
      <c r="F376" s="282"/>
      <c r="G376" s="282"/>
      <c r="H376" s="282"/>
      <c r="I376" s="282"/>
      <c r="J376" s="282"/>
      <c r="K376" s="282"/>
      <c r="L376" s="282"/>
      <c r="M376" s="282"/>
      <c r="N376" s="282"/>
      <c r="O376" s="282"/>
      <c r="P376" s="282"/>
      <c r="Q376" s="282"/>
      <c r="R376" s="282"/>
      <c r="S376" s="282"/>
      <c r="T376" s="282"/>
      <c r="U376" s="282"/>
      <c r="V376" s="282"/>
      <c r="W376" s="282"/>
      <c r="X376" s="282"/>
      <c r="Y376" s="282"/>
      <c r="Z376" s="282"/>
      <c r="AA376" s="282"/>
      <c r="AB376" s="282"/>
      <c r="AC376" s="282"/>
      <c r="AD376" s="282"/>
      <c r="AE376" s="282"/>
      <c r="AF376" s="282"/>
      <c r="AG376" s="282"/>
      <c r="AH376" s="282"/>
      <c r="AI376" s="282"/>
      <c r="AJ376" s="282"/>
      <c r="AK376" s="282"/>
      <c r="AL376" s="282"/>
      <c r="AM376" s="282"/>
      <c r="AN376" s="282"/>
      <c r="AO376" s="282"/>
      <c r="AP376" s="282"/>
      <c r="AQ376" s="282"/>
      <c r="AR376" s="282"/>
      <c r="AS376" s="282"/>
      <c r="AT376" s="282"/>
      <c r="AU376" s="282"/>
      <c r="AV376" s="282"/>
      <c r="AW376" s="282"/>
    </row>
    <row r="377" spans="1:49">
      <c r="A377" s="282"/>
      <c r="B377" s="282"/>
      <c r="C377" s="282"/>
      <c r="D377" s="282"/>
      <c r="E377" s="282"/>
      <c r="F377" s="282"/>
      <c r="G377" s="282"/>
      <c r="H377" s="282"/>
      <c r="I377" s="282"/>
      <c r="J377" s="282"/>
      <c r="K377" s="282"/>
      <c r="L377" s="282"/>
      <c r="M377" s="282"/>
      <c r="N377" s="282"/>
      <c r="O377" s="282"/>
      <c r="P377" s="282"/>
      <c r="Q377" s="282"/>
      <c r="R377" s="282"/>
      <c r="S377" s="282"/>
      <c r="T377" s="282"/>
      <c r="U377" s="282"/>
      <c r="V377" s="282"/>
      <c r="W377" s="282"/>
      <c r="X377" s="282"/>
      <c r="Y377" s="282"/>
      <c r="Z377" s="282"/>
      <c r="AA377" s="282"/>
      <c r="AB377" s="282"/>
      <c r="AC377" s="282"/>
      <c r="AD377" s="282"/>
      <c r="AE377" s="282"/>
      <c r="AF377" s="282"/>
      <c r="AG377" s="282"/>
      <c r="AH377" s="282"/>
      <c r="AI377" s="282"/>
      <c r="AJ377" s="282"/>
      <c r="AK377" s="282"/>
      <c r="AL377" s="282"/>
      <c r="AM377" s="282"/>
      <c r="AN377" s="282"/>
      <c r="AO377" s="282"/>
      <c r="AP377" s="282"/>
      <c r="AQ377" s="282"/>
      <c r="AR377" s="282"/>
      <c r="AS377" s="282"/>
      <c r="AT377" s="282"/>
      <c r="AU377" s="282"/>
      <c r="AV377" s="282"/>
      <c r="AW377" s="282"/>
    </row>
    <row r="378" spans="1:49">
      <c r="A378" s="282"/>
      <c r="B378" s="282"/>
      <c r="C378" s="282"/>
      <c r="D378" s="282"/>
      <c r="E378" s="282"/>
      <c r="F378" s="282"/>
      <c r="G378" s="282"/>
      <c r="H378" s="282"/>
      <c r="I378" s="282"/>
      <c r="J378" s="282"/>
      <c r="K378" s="282"/>
      <c r="L378" s="282"/>
      <c r="M378" s="282"/>
      <c r="N378" s="282"/>
      <c r="O378" s="282"/>
      <c r="P378" s="282"/>
      <c r="Q378" s="282"/>
      <c r="R378" s="282"/>
      <c r="S378" s="282"/>
      <c r="T378" s="282"/>
      <c r="U378" s="282"/>
      <c r="V378" s="282"/>
      <c r="W378" s="282"/>
      <c r="X378" s="282"/>
      <c r="Y378" s="282"/>
      <c r="Z378" s="282"/>
      <c r="AA378" s="282"/>
      <c r="AB378" s="282"/>
      <c r="AC378" s="282"/>
      <c r="AD378" s="282"/>
      <c r="AE378" s="282"/>
      <c r="AF378" s="282"/>
      <c r="AG378" s="282"/>
      <c r="AH378" s="282"/>
      <c r="AI378" s="282"/>
      <c r="AJ378" s="282"/>
      <c r="AK378" s="282"/>
      <c r="AL378" s="282"/>
      <c r="AM378" s="282"/>
      <c r="AN378" s="282"/>
      <c r="AO378" s="282"/>
      <c r="AP378" s="282"/>
      <c r="AQ378" s="282"/>
      <c r="AR378" s="282"/>
      <c r="AS378" s="282"/>
      <c r="AT378" s="282"/>
      <c r="AU378" s="282"/>
      <c r="AV378" s="282"/>
      <c r="AW378" s="282"/>
    </row>
    <row r="379" spans="1:49">
      <c r="A379" s="282"/>
      <c r="B379" s="282"/>
      <c r="C379" s="282"/>
      <c r="D379" s="282"/>
      <c r="E379" s="282"/>
      <c r="F379" s="282"/>
      <c r="G379" s="282"/>
      <c r="H379" s="282"/>
      <c r="I379" s="282"/>
      <c r="J379" s="282"/>
      <c r="K379" s="282"/>
      <c r="L379" s="282"/>
      <c r="M379" s="282"/>
      <c r="N379" s="282"/>
      <c r="O379" s="282"/>
      <c r="P379" s="282"/>
      <c r="Q379" s="282"/>
      <c r="R379" s="282"/>
      <c r="S379" s="282"/>
      <c r="T379" s="282"/>
      <c r="U379" s="282"/>
      <c r="V379" s="282"/>
      <c r="W379" s="282"/>
      <c r="X379" s="282"/>
      <c r="Y379" s="282"/>
      <c r="Z379" s="282"/>
      <c r="AA379" s="282"/>
      <c r="AB379" s="282"/>
      <c r="AC379" s="282"/>
      <c r="AD379" s="282"/>
      <c r="AE379" s="282"/>
      <c r="AF379" s="282"/>
      <c r="AG379" s="282"/>
      <c r="AH379" s="282"/>
      <c r="AI379" s="282"/>
      <c r="AJ379" s="282"/>
      <c r="AK379" s="282"/>
      <c r="AL379" s="282"/>
      <c r="AM379" s="282"/>
      <c r="AN379" s="282"/>
      <c r="AO379" s="282"/>
      <c r="AP379" s="282"/>
      <c r="AQ379" s="282"/>
      <c r="AR379" s="282"/>
      <c r="AS379" s="282"/>
      <c r="AT379" s="282"/>
      <c r="AU379" s="282"/>
      <c r="AV379" s="282"/>
      <c r="AW379" s="282"/>
    </row>
    <row r="380" spans="1:49">
      <c r="A380" s="282"/>
      <c r="B380" s="282"/>
      <c r="C380" s="282"/>
      <c r="D380" s="282"/>
      <c r="E380" s="282"/>
      <c r="F380" s="282"/>
      <c r="G380" s="282"/>
      <c r="H380" s="282"/>
      <c r="I380" s="282"/>
      <c r="J380" s="282"/>
      <c r="K380" s="282"/>
      <c r="L380" s="282"/>
      <c r="M380" s="282"/>
      <c r="N380" s="282"/>
      <c r="O380" s="282"/>
      <c r="P380" s="282"/>
      <c r="Q380" s="282"/>
      <c r="R380" s="282"/>
      <c r="S380" s="282"/>
      <c r="T380" s="282"/>
      <c r="U380" s="282"/>
      <c r="V380" s="282"/>
      <c r="W380" s="282"/>
      <c r="X380" s="282"/>
      <c r="Y380" s="282"/>
      <c r="Z380" s="282"/>
      <c r="AA380" s="282"/>
      <c r="AB380" s="282"/>
      <c r="AC380" s="282"/>
      <c r="AD380" s="282"/>
      <c r="AE380" s="282"/>
      <c r="AF380" s="282"/>
      <c r="AG380" s="282"/>
      <c r="AH380" s="282"/>
      <c r="AI380" s="282"/>
      <c r="AJ380" s="282"/>
      <c r="AK380" s="282"/>
      <c r="AL380" s="282"/>
      <c r="AM380" s="282"/>
      <c r="AN380" s="282"/>
      <c r="AO380" s="282"/>
      <c r="AP380" s="282"/>
      <c r="AQ380" s="282"/>
      <c r="AR380" s="282"/>
      <c r="AS380" s="282"/>
      <c r="AT380" s="282"/>
      <c r="AU380" s="282"/>
      <c r="AV380" s="282"/>
      <c r="AW380" s="282"/>
    </row>
    <row r="381" spans="1:49">
      <c r="A381" s="282"/>
      <c r="B381" s="282"/>
      <c r="C381" s="282"/>
      <c r="D381" s="282"/>
      <c r="E381" s="282"/>
      <c r="F381" s="282"/>
      <c r="G381" s="282"/>
      <c r="H381" s="282"/>
      <c r="I381" s="282"/>
      <c r="J381" s="282"/>
      <c r="K381" s="282"/>
      <c r="L381" s="282"/>
      <c r="M381" s="282"/>
      <c r="N381" s="282"/>
      <c r="O381" s="282"/>
      <c r="P381" s="282"/>
      <c r="Q381" s="282"/>
      <c r="R381" s="282"/>
      <c r="S381" s="282"/>
      <c r="T381" s="282"/>
      <c r="U381" s="282"/>
      <c r="V381" s="282"/>
      <c r="W381" s="282"/>
      <c r="X381" s="282"/>
      <c r="Y381" s="282"/>
      <c r="Z381" s="282"/>
      <c r="AA381" s="282"/>
      <c r="AB381" s="282"/>
      <c r="AC381" s="282"/>
      <c r="AD381" s="282"/>
      <c r="AE381" s="282"/>
      <c r="AF381" s="282"/>
      <c r="AG381" s="282"/>
      <c r="AH381" s="282"/>
      <c r="AI381" s="282"/>
      <c r="AJ381" s="282"/>
      <c r="AK381" s="282"/>
      <c r="AL381" s="282"/>
      <c r="AM381" s="282"/>
      <c r="AN381" s="282"/>
      <c r="AO381" s="282"/>
      <c r="AP381" s="282"/>
      <c r="AQ381" s="282"/>
      <c r="AR381" s="282"/>
      <c r="AS381" s="282"/>
      <c r="AT381" s="282"/>
      <c r="AU381" s="282"/>
      <c r="AV381" s="282"/>
      <c r="AW381" s="282"/>
    </row>
    <row r="382" spans="1:49">
      <c r="A382" s="282"/>
      <c r="B382" s="282"/>
      <c r="C382" s="282"/>
      <c r="D382" s="282"/>
      <c r="E382" s="282"/>
      <c r="F382" s="282"/>
      <c r="G382" s="282"/>
      <c r="H382" s="282"/>
      <c r="I382" s="282"/>
      <c r="J382" s="282"/>
      <c r="K382" s="282"/>
      <c r="L382" s="282"/>
      <c r="M382" s="282"/>
      <c r="N382" s="282"/>
      <c r="O382" s="282"/>
      <c r="P382" s="282"/>
      <c r="Q382" s="282"/>
      <c r="R382" s="282"/>
      <c r="S382" s="282"/>
      <c r="T382" s="282"/>
      <c r="U382" s="282"/>
      <c r="V382" s="282"/>
      <c r="W382" s="282"/>
      <c r="X382" s="282"/>
      <c r="Y382" s="282"/>
      <c r="Z382" s="282"/>
      <c r="AA382" s="282"/>
      <c r="AB382" s="282"/>
      <c r="AC382" s="282"/>
      <c r="AD382" s="282"/>
      <c r="AE382" s="282"/>
      <c r="AF382" s="282"/>
      <c r="AG382" s="282"/>
      <c r="AH382" s="282"/>
      <c r="AI382" s="282"/>
      <c r="AJ382" s="282"/>
      <c r="AK382" s="282"/>
      <c r="AL382" s="282"/>
      <c r="AM382" s="282"/>
      <c r="AN382" s="282"/>
      <c r="AO382" s="282"/>
      <c r="AP382" s="282"/>
      <c r="AQ382" s="282"/>
      <c r="AR382" s="282"/>
      <c r="AS382" s="282"/>
      <c r="AT382" s="282"/>
      <c r="AU382" s="282"/>
      <c r="AV382" s="282"/>
      <c r="AW382" s="282"/>
    </row>
    <row r="383" spans="1:49">
      <c r="A383" s="282"/>
      <c r="B383" s="282"/>
      <c r="C383" s="282"/>
      <c r="D383" s="282"/>
      <c r="E383" s="282"/>
      <c r="F383" s="282"/>
      <c r="G383" s="282"/>
      <c r="H383" s="282"/>
      <c r="I383" s="282"/>
      <c r="J383" s="282"/>
      <c r="K383" s="282"/>
      <c r="L383" s="282"/>
      <c r="M383" s="282"/>
      <c r="N383" s="282"/>
      <c r="O383" s="282"/>
      <c r="P383" s="282"/>
      <c r="Q383" s="282"/>
      <c r="R383" s="282"/>
      <c r="S383" s="282"/>
      <c r="T383" s="282"/>
      <c r="U383" s="282"/>
      <c r="V383" s="282"/>
      <c r="W383" s="282"/>
      <c r="X383" s="282"/>
      <c r="Y383" s="282"/>
      <c r="Z383" s="282"/>
      <c r="AA383" s="282"/>
      <c r="AB383" s="282"/>
      <c r="AC383" s="282"/>
      <c r="AD383" s="282"/>
      <c r="AE383" s="282"/>
      <c r="AF383" s="282"/>
      <c r="AG383" s="282"/>
      <c r="AH383" s="282"/>
      <c r="AI383" s="282"/>
      <c r="AJ383" s="282"/>
      <c r="AK383" s="282"/>
      <c r="AL383" s="282"/>
      <c r="AM383" s="282"/>
      <c r="AN383" s="282"/>
      <c r="AO383" s="282"/>
      <c r="AP383" s="282"/>
      <c r="AQ383" s="282"/>
      <c r="AR383" s="282"/>
      <c r="AS383" s="282"/>
      <c r="AT383" s="282"/>
      <c r="AU383" s="282"/>
      <c r="AV383" s="282"/>
      <c r="AW383" s="282"/>
    </row>
    <row r="384" spans="1:49">
      <c r="A384" s="282"/>
      <c r="B384" s="282"/>
      <c r="C384" s="282"/>
      <c r="D384" s="282"/>
      <c r="E384" s="282"/>
      <c r="F384" s="282"/>
      <c r="G384" s="282"/>
      <c r="H384" s="282"/>
      <c r="I384" s="282"/>
      <c r="J384" s="282"/>
      <c r="K384" s="282"/>
      <c r="L384" s="282"/>
      <c r="M384" s="282"/>
      <c r="N384" s="282"/>
      <c r="O384" s="282"/>
      <c r="P384" s="282"/>
      <c r="Q384" s="282"/>
      <c r="R384" s="282"/>
      <c r="S384" s="282"/>
      <c r="T384" s="282"/>
      <c r="U384" s="282"/>
      <c r="V384" s="282"/>
      <c r="W384" s="282"/>
      <c r="X384" s="282"/>
      <c r="Y384" s="282"/>
      <c r="Z384" s="282"/>
      <c r="AA384" s="282"/>
      <c r="AB384" s="282"/>
      <c r="AC384" s="282"/>
      <c r="AD384" s="282"/>
      <c r="AE384" s="282"/>
      <c r="AF384" s="282"/>
      <c r="AG384" s="282"/>
      <c r="AH384" s="282"/>
      <c r="AI384" s="282"/>
      <c r="AJ384" s="282"/>
      <c r="AK384" s="282"/>
      <c r="AL384" s="282"/>
      <c r="AM384" s="282"/>
      <c r="AN384" s="282"/>
      <c r="AO384" s="282"/>
      <c r="AP384" s="282"/>
      <c r="AQ384" s="282"/>
      <c r="AR384" s="282"/>
      <c r="AS384" s="282"/>
      <c r="AT384" s="282"/>
      <c r="AU384" s="282"/>
      <c r="AV384" s="282"/>
      <c r="AW384" s="282"/>
    </row>
    <row r="385" spans="1:49">
      <c r="A385" s="282"/>
      <c r="B385" s="282"/>
      <c r="C385" s="282"/>
      <c r="D385" s="282"/>
      <c r="E385" s="282"/>
      <c r="F385" s="282"/>
      <c r="G385" s="282"/>
      <c r="H385" s="282"/>
      <c r="I385" s="282"/>
      <c r="J385" s="282"/>
      <c r="K385" s="282"/>
      <c r="L385" s="282"/>
      <c r="M385" s="282"/>
      <c r="N385" s="282"/>
      <c r="O385" s="282"/>
      <c r="P385" s="282"/>
      <c r="Q385" s="282"/>
      <c r="R385" s="282"/>
      <c r="S385" s="282"/>
      <c r="T385" s="282"/>
      <c r="U385" s="282"/>
      <c r="V385" s="282"/>
      <c r="W385" s="282"/>
      <c r="X385" s="282"/>
      <c r="Y385" s="282"/>
      <c r="Z385" s="282"/>
      <c r="AA385" s="282"/>
      <c r="AB385" s="282"/>
      <c r="AC385" s="282"/>
      <c r="AD385" s="282"/>
      <c r="AE385" s="282"/>
      <c r="AF385" s="282"/>
      <c r="AG385" s="282"/>
      <c r="AH385" s="282"/>
      <c r="AI385" s="282"/>
      <c r="AJ385" s="282"/>
      <c r="AK385" s="282"/>
      <c r="AL385" s="282"/>
      <c r="AM385" s="282"/>
      <c r="AN385" s="282"/>
      <c r="AO385" s="282"/>
      <c r="AP385" s="282"/>
      <c r="AQ385" s="282"/>
      <c r="AR385" s="282"/>
      <c r="AS385" s="282"/>
      <c r="AT385" s="282"/>
      <c r="AU385" s="282"/>
      <c r="AV385" s="282"/>
      <c r="AW385" s="282"/>
    </row>
    <row r="386" spans="1:49">
      <c r="A386" s="282"/>
      <c r="B386" s="282"/>
      <c r="C386" s="282"/>
      <c r="D386" s="282"/>
      <c r="E386" s="282"/>
      <c r="F386" s="282"/>
      <c r="G386" s="282"/>
      <c r="H386" s="282"/>
      <c r="I386" s="282"/>
      <c r="J386" s="282"/>
      <c r="K386" s="282"/>
      <c r="L386" s="282"/>
      <c r="M386" s="282"/>
      <c r="N386" s="282"/>
      <c r="O386" s="282"/>
      <c r="P386" s="282"/>
      <c r="Q386" s="282"/>
      <c r="R386" s="282"/>
      <c r="S386" s="282"/>
      <c r="T386" s="282"/>
      <c r="U386" s="282"/>
      <c r="V386" s="282"/>
      <c r="W386" s="282"/>
      <c r="X386" s="282"/>
      <c r="Y386" s="282"/>
      <c r="Z386" s="282"/>
      <c r="AA386" s="282"/>
      <c r="AB386" s="282"/>
      <c r="AC386" s="282"/>
      <c r="AD386" s="282"/>
      <c r="AE386" s="282"/>
      <c r="AF386" s="282"/>
      <c r="AG386" s="282"/>
      <c r="AH386" s="282"/>
      <c r="AI386" s="282"/>
      <c r="AJ386" s="282"/>
      <c r="AK386" s="282"/>
      <c r="AL386" s="282"/>
      <c r="AM386" s="282"/>
      <c r="AN386" s="282"/>
      <c r="AO386" s="282"/>
      <c r="AP386" s="282"/>
      <c r="AQ386" s="282"/>
      <c r="AR386" s="282"/>
      <c r="AS386" s="282"/>
      <c r="AT386" s="282"/>
      <c r="AU386" s="282"/>
      <c r="AV386" s="282"/>
      <c r="AW386" s="282"/>
    </row>
    <row r="387" spans="1:49">
      <c r="A387" s="282"/>
      <c r="B387" s="282"/>
      <c r="C387" s="282"/>
      <c r="D387" s="282"/>
      <c r="E387" s="282"/>
      <c r="F387" s="282"/>
      <c r="G387" s="282"/>
      <c r="H387" s="282"/>
      <c r="I387" s="282"/>
      <c r="J387" s="282"/>
      <c r="K387" s="282"/>
      <c r="L387" s="282"/>
      <c r="M387" s="282"/>
      <c r="N387" s="282"/>
      <c r="O387" s="282"/>
      <c r="P387" s="282"/>
      <c r="Q387" s="282"/>
      <c r="R387" s="282"/>
      <c r="S387" s="282"/>
      <c r="T387" s="282"/>
      <c r="U387" s="282"/>
      <c r="V387" s="282"/>
      <c r="W387" s="282"/>
      <c r="X387" s="282"/>
      <c r="Y387" s="282"/>
      <c r="Z387" s="282"/>
      <c r="AA387" s="282"/>
      <c r="AB387" s="282"/>
      <c r="AC387" s="282"/>
      <c r="AD387" s="282"/>
      <c r="AE387" s="282"/>
      <c r="AF387" s="282"/>
      <c r="AG387" s="282"/>
      <c r="AH387" s="282"/>
      <c r="AI387" s="282"/>
      <c r="AJ387" s="282"/>
      <c r="AK387" s="282"/>
      <c r="AL387" s="282"/>
      <c r="AM387" s="282"/>
      <c r="AN387" s="282"/>
      <c r="AO387" s="282"/>
      <c r="AP387" s="282"/>
      <c r="AQ387" s="282"/>
      <c r="AR387" s="282"/>
      <c r="AS387" s="282"/>
      <c r="AT387" s="282"/>
      <c r="AU387" s="282"/>
      <c r="AV387" s="282"/>
      <c r="AW387" s="282"/>
    </row>
    <row r="388" spans="1:49">
      <c r="A388" s="282"/>
      <c r="B388" s="282"/>
      <c r="C388" s="282"/>
      <c r="D388" s="282"/>
      <c r="E388" s="282"/>
      <c r="F388" s="282"/>
      <c r="G388" s="282"/>
      <c r="H388" s="282"/>
      <c r="I388" s="282"/>
      <c r="J388" s="282"/>
      <c r="K388" s="282"/>
      <c r="L388" s="282"/>
      <c r="M388" s="282"/>
      <c r="N388" s="282"/>
      <c r="O388" s="282"/>
      <c r="P388" s="282"/>
      <c r="Q388" s="282"/>
      <c r="R388" s="282"/>
      <c r="S388" s="282"/>
      <c r="T388" s="282"/>
      <c r="U388" s="282"/>
      <c r="V388" s="282"/>
      <c r="W388" s="282"/>
      <c r="X388" s="282"/>
      <c r="Y388" s="282"/>
      <c r="Z388" s="282"/>
      <c r="AA388" s="282"/>
      <c r="AB388" s="282"/>
      <c r="AC388" s="282"/>
      <c r="AD388" s="282"/>
      <c r="AE388" s="282"/>
      <c r="AF388" s="282"/>
      <c r="AG388" s="282"/>
      <c r="AH388" s="282"/>
      <c r="AI388" s="282"/>
      <c r="AJ388" s="282"/>
      <c r="AK388" s="282"/>
      <c r="AL388" s="282"/>
      <c r="AM388" s="282"/>
      <c r="AN388" s="282"/>
      <c r="AO388" s="282"/>
      <c r="AP388" s="282"/>
      <c r="AQ388" s="282"/>
      <c r="AR388" s="282"/>
      <c r="AS388" s="282"/>
      <c r="AT388" s="282"/>
      <c r="AU388" s="282"/>
      <c r="AV388" s="282"/>
      <c r="AW388" s="282"/>
    </row>
    <row r="389" spans="1:49">
      <c r="A389" s="282"/>
      <c r="B389" s="282"/>
      <c r="C389" s="282"/>
      <c r="D389" s="282"/>
      <c r="E389" s="282"/>
      <c r="F389" s="282"/>
      <c r="G389" s="282"/>
      <c r="H389" s="282"/>
      <c r="I389" s="282"/>
      <c r="J389" s="282"/>
      <c r="K389" s="282"/>
      <c r="L389" s="282"/>
      <c r="M389" s="282"/>
      <c r="N389" s="282"/>
      <c r="O389" s="282"/>
      <c r="P389" s="282"/>
      <c r="Q389" s="282"/>
      <c r="R389" s="282"/>
      <c r="S389" s="282"/>
      <c r="T389" s="282"/>
      <c r="U389" s="282"/>
      <c r="V389" s="282"/>
      <c r="W389" s="282"/>
      <c r="X389" s="282"/>
      <c r="Y389" s="282"/>
      <c r="Z389" s="282"/>
      <c r="AA389" s="282"/>
      <c r="AB389" s="282"/>
      <c r="AC389" s="282"/>
      <c r="AD389" s="282"/>
      <c r="AE389" s="282"/>
      <c r="AF389" s="282"/>
      <c r="AG389" s="282"/>
      <c r="AH389" s="282"/>
      <c r="AI389" s="282"/>
      <c r="AJ389" s="282"/>
      <c r="AK389" s="282"/>
      <c r="AL389" s="282"/>
      <c r="AM389" s="282"/>
      <c r="AN389" s="282"/>
      <c r="AO389" s="282"/>
      <c r="AP389" s="282"/>
      <c r="AQ389" s="282"/>
      <c r="AR389" s="282"/>
      <c r="AS389" s="282"/>
      <c r="AT389" s="282"/>
      <c r="AU389" s="282"/>
      <c r="AV389" s="282"/>
      <c r="AW389" s="282"/>
    </row>
    <row r="390" spans="1:49">
      <c r="A390" s="282"/>
      <c r="B390" s="282"/>
      <c r="C390" s="282"/>
      <c r="D390" s="282"/>
      <c r="E390" s="282"/>
      <c r="F390" s="282"/>
      <c r="G390" s="282"/>
      <c r="H390" s="282"/>
      <c r="I390" s="282"/>
      <c r="J390" s="282"/>
      <c r="K390" s="282"/>
      <c r="L390" s="282"/>
      <c r="M390" s="282"/>
      <c r="N390" s="282"/>
      <c r="O390" s="282"/>
      <c r="P390" s="282"/>
      <c r="Q390" s="282"/>
      <c r="R390" s="282"/>
      <c r="S390" s="282"/>
      <c r="T390" s="282"/>
      <c r="U390" s="282"/>
      <c r="V390" s="282"/>
      <c r="W390" s="282"/>
      <c r="X390" s="282"/>
      <c r="Y390" s="282"/>
      <c r="Z390" s="282"/>
      <c r="AA390" s="282"/>
      <c r="AB390" s="282"/>
      <c r="AC390" s="282"/>
      <c r="AD390" s="282"/>
      <c r="AE390" s="282"/>
      <c r="AF390" s="282"/>
      <c r="AG390" s="282"/>
      <c r="AH390" s="282"/>
      <c r="AI390" s="282"/>
      <c r="AJ390" s="282"/>
      <c r="AK390" s="282"/>
      <c r="AL390" s="282"/>
      <c r="AM390" s="282"/>
      <c r="AN390" s="282"/>
      <c r="AO390" s="282"/>
      <c r="AP390" s="282"/>
      <c r="AQ390" s="282"/>
      <c r="AR390" s="282"/>
      <c r="AS390" s="282"/>
      <c r="AT390" s="282"/>
      <c r="AU390" s="282"/>
      <c r="AV390" s="282"/>
      <c r="AW390" s="282"/>
    </row>
    <row r="391" spans="1:49">
      <c r="A391" s="282"/>
      <c r="B391" s="282"/>
      <c r="C391" s="282"/>
      <c r="D391" s="282"/>
      <c r="E391" s="282"/>
      <c r="F391" s="282"/>
      <c r="G391" s="282"/>
      <c r="H391" s="282"/>
      <c r="I391" s="282"/>
      <c r="J391" s="282"/>
      <c r="K391" s="282"/>
      <c r="L391" s="282"/>
      <c r="M391" s="282"/>
      <c r="N391" s="282"/>
      <c r="O391" s="282"/>
      <c r="P391" s="282"/>
      <c r="Q391" s="282"/>
      <c r="R391" s="282"/>
      <c r="S391" s="282"/>
      <c r="T391" s="282"/>
      <c r="U391" s="282"/>
      <c r="V391" s="282"/>
      <c r="W391" s="282"/>
      <c r="X391" s="282"/>
      <c r="Y391" s="282"/>
      <c r="Z391" s="282"/>
      <c r="AA391" s="282"/>
      <c r="AB391" s="282"/>
      <c r="AC391" s="282"/>
      <c r="AD391" s="282"/>
      <c r="AE391" s="282"/>
      <c r="AF391" s="282"/>
      <c r="AG391" s="282"/>
      <c r="AH391" s="282"/>
      <c r="AI391" s="282"/>
      <c r="AJ391" s="282"/>
      <c r="AK391" s="282"/>
      <c r="AL391" s="282"/>
      <c r="AM391" s="282"/>
      <c r="AN391" s="282"/>
      <c r="AO391" s="282"/>
      <c r="AP391" s="282"/>
      <c r="AQ391" s="282"/>
      <c r="AR391" s="282"/>
      <c r="AS391" s="282"/>
      <c r="AT391" s="282"/>
      <c r="AU391" s="282"/>
      <c r="AV391" s="282"/>
      <c r="AW391" s="282"/>
    </row>
    <row r="392" spans="1:49">
      <c r="A392" s="282"/>
      <c r="B392" s="282"/>
      <c r="C392" s="282"/>
      <c r="D392" s="282"/>
      <c r="E392" s="282"/>
      <c r="F392" s="282"/>
      <c r="G392" s="282"/>
      <c r="H392" s="282"/>
      <c r="I392" s="282"/>
      <c r="J392" s="282"/>
      <c r="K392" s="282"/>
      <c r="L392" s="282"/>
      <c r="M392" s="282"/>
      <c r="N392" s="282"/>
      <c r="O392" s="282"/>
      <c r="P392" s="282"/>
      <c r="Q392" s="282"/>
      <c r="R392" s="282"/>
      <c r="S392" s="282"/>
      <c r="T392" s="282"/>
      <c r="U392" s="282"/>
      <c r="V392" s="282"/>
      <c r="W392" s="282"/>
      <c r="X392" s="282"/>
      <c r="Y392" s="282"/>
      <c r="Z392" s="282"/>
      <c r="AA392" s="282"/>
      <c r="AB392" s="282"/>
      <c r="AC392" s="282"/>
      <c r="AD392" s="282"/>
      <c r="AE392" s="282"/>
      <c r="AF392" s="282"/>
      <c r="AG392" s="282"/>
      <c r="AH392" s="282"/>
      <c r="AI392" s="282"/>
      <c r="AJ392" s="282"/>
      <c r="AK392" s="282"/>
      <c r="AL392" s="282"/>
      <c r="AM392" s="282"/>
      <c r="AN392" s="282"/>
      <c r="AO392" s="282"/>
      <c r="AP392" s="282"/>
      <c r="AQ392" s="282"/>
      <c r="AR392" s="282"/>
      <c r="AS392" s="282"/>
      <c r="AT392" s="282"/>
      <c r="AU392" s="282"/>
      <c r="AV392" s="282"/>
      <c r="AW392" s="282"/>
    </row>
    <row r="393" spans="1:49">
      <c r="A393" s="282"/>
      <c r="B393" s="282"/>
      <c r="C393" s="282"/>
      <c r="D393" s="282"/>
      <c r="E393" s="282"/>
      <c r="F393" s="282"/>
      <c r="G393" s="282"/>
      <c r="H393" s="282"/>
      <c r="I393" s="282"/>
      <c r="J393" s="282"/>
      <c r="K393" s="282"/>
      <c r="L393" s="282"/>
      <c r="M393" s="282"/>
      <c r="N393" s="282"/>
      <c r="O393" s="282"/>
      <c r="P393" s="282"/>
      <c r="Q393" s="282"/>
      <c r="R393" s="282"/>
      <c r="S393" s="282"/>
      <c r="T393" s="282"/>
      <c r="U393" s="282"/>
      <c r="V393" s="282"/>
      <c r="W393" s="282"/>
      <c r="X393" s="282"/>
      <c r="Y393" s="282"/>
      <c r="Z393" s="282"/>
      <c r="AA393" s="282"/>
      <c r="AB393" s="282"/>
      <c r="AC393" s="282"/>
      <c r="AD393" s="282"/>
      <c r="AE393" s="282"/>
      <c r="AF393" s="282"/>
      <c r="AG393" s="282"/>
      <c r="AH393" s="282"/>
      <c r="AI393" s="282"/>
      <c r="AJ393" s="282"/>
      <c r="AK393" s="282"/>
      <c r="AL393" s="282"/>
      <c r="AM393" s="282"/>
      <c r="AN393" s="282"/>
      <c r="AO393" s="282"/>
      <c r="AP393" s="282"/>
      <c r="AQ393" s="282"/>
      <c r="AR393" s="282"/>
      <c r="AS393" s="282"/>
      <c r="AT393" s="282"/>
      <c r="AU393" s="282"/>
      <c r="AV393" s="282"/>
      <c r="AW393" s="282"/>
    </row>
    <row r="394" spans="1:49">
      <c r="A394" s="282"/>
      <c r="B394" s="282"/>
      <c r="C394" s="282"/>
      <c r="D394" s="282"/>
      <c r="E394" s="282"/>
      <c r="F394" s="282"/>
      <c r="G394" s="282"/>
      <c r="H394" s="282"/>
      <c r="I394" s="282"/>
      <c r="J394" s="282"/>
      <c r="K394" s="282"/>
      <c r="L394" s="282"/>
      <c r="M394" s="282"/>
      <c r="N394" s="282"/>
      <c r="O394" s="282"/>
      <c r="P394" s="282"/>
      <c r="Q394" s="282"/>
      <c r="R394" s="282"/>
      <c r="S394" s="282"/>
      <c r="T394" s="282"/>
      <c r="U394" s="282"/>
      <c r="V394" s="282"/>
      <c r="W394" s="282"/>
      <c r="X394" s="282"/>
      <c r="Y394" s="282"/>
      <c r="Z394" s="282"/>
      <c r="AA394" s="282"/>
      <c r="AB394" s="282"/>
      <c r="AC394" s="282"/>
      <c r="AD394" s="282"/>
      <c r="AE394" s="282"/>
      <c r="AF394" s="282"/>
      <c r="AG394" s="282"/>
      <c r="AH394" s="282"/>
      <c r="AI394" s="282"/>
      <c r="AJ394" s="282"/>
      <c r="AK394" s="282"/>
      <c r="AL394" s="282"/>
      <c r="AM394" s="282"/>
      <c r="AN394" s="282"/>
      <c r="AO394" s="282"/>
      <c r="AP394" s="282"/>
      <c r="AQ394" s="282"/>
      <c r="AR394" s="282"/>
      <c r="AS394" s="282"/>
      <c r="AT394" s="282"/>
      <c r="AU394" s="282"/>
      <c r="AV394" s="282"/>
      <c r="AW394" s="282"/>
    </row>
    <row r="395" spans="1:49">
      <c r="A395" s="282"/>
      <c r="B395" s="282"/>
      <c r="C395" s="282"/>
      <c r="D395" s="282"/>
      <c r="E395" s="282"/>
      <c r="F395" s="282"/>
      <c r="G395" s="282"/>
      <c r="H395" s="282"/>
      <c r="I395" s="282"/>
      <c r="J395" s="282"/>
      <c r="K395" s="282"/>
      <c r="L395" s="282"/>
      <c r="M395" s="282"/>
      <c r="N395" s="282"/>
      <c r="O395" s="282"/>
      <c r="P395" s="282"/>
      <c r="Q395" s="282"/>
      <c r="R395" s="282"/>
      <c r="S395" s="282"/>
      <c r="T395" s="282"/>
      <c r="U395" s="282"/>
      <c r="V395" s="282"/>
      <c r="W395" s="282"/>
      <c r="X395" s="282"/>
      <c r="Y395" s="282"/>
      <c r="Z395" s="282"/>
      <c r="AA395" s="282"/>
      <c r="AB395" s="282"/>
      <c r="AC395" s="282"/>
      <c r="AD395" s="282"/>
      <c r="AE395" s="282"/>
      <c r="AF395" s="282"/>
      <c r="AG395" s="282"/>
      <c r="AH395" s="282"/>
      <c r="AI395" s="282"/>
      <c r="AJ395" s="282"/>
      <c r="AK395" s="282"/>
      <c r="AL395" s="282"/>
      <c r="AM395" s="282"/>
      <c r="AN395" s="282"/>
      <c r="AO395" s="282"/>
      <c r="AP395" s="282"/>
      <c r="AQ395" s="282"/>
      <c r="AR395" s="282"/>
      <c r="AS395" s="282"/>
      <c r="AT395" s="282"/>
      <c r="AU395" s="282"/>
      <c r="AV395" s="282"/>
      <c r="AW395" s="282"/>
    </row>
    <row r="396" spans="1:49">
      <c r="A396" s="282"/>
      <c r="B396" s="282"/>
      <c r="C396" s="282"/>
      <c r="D396" s="282"/>
      <c r="E396" s="282"/>
      <c r="F396" s="282"/>
      <c r="G396" s="282"/>
      <c r="H396" s="282"/>
      <c r="I396" s="282"/>
      <c r="J396" s="282"/>
      <c r="K396" s="282"/>
      <c r="L396" s="282"/>
      <c r="M396" s="282"/>
      <c r="N396" s="282"/>
      <c r="O396" s="282"/>
      <c r="P396" s="282"/>
      <c r="Q396" s="282"/>
      <c r="R396" s="282"/>
      <c r="S396" s="282"/>
      <c r="T396" s="282"/>
      <c r="U396" s="282"/>
      <c r="V396" s="282"/>
      <c r="W396" s="282"/>
      <c r="X396" s="282"/>
      <c r="Y396" s="282"/>
      <c r="Z396" s="282"/>
      <c r="AA396" s="282"/>
      <c r="AB396" s="282"/>
      <c r="AC396" s="282"/>
      <c r="AD396" s="282"/>
      <c r="AE396" s="282"/>
      <c r="AF396" s="282"/>
      <c r="AG396" s="282"/>
      <c r="AH396" s="282"/>
      <c r="AI396" s="282"/>
      <c r="AJ396" s="282"/>
      <c r="AK396" s="282"/>
      <c r="AL396" s="282"/>
      <c r="AM396" s="282"/>
      <c r="AN396" s="282"/>
      <c r="AO396" s="282"/>
      <c r="AP396" s="282"/>
      <c r="AQ396" s="282"/>
      <c r="AR396" s="282"/>
      <c r="AS396" s="282"/>
      <c r="AT396" s="282"/>
      <c r="AU396" s="282"/>
      <c r="AV396" s="282"/>
      <c r="AW396" s="282"/>
    </row>
    <row r="397" spans="1:49">
      <c r="A397" s="282"/>
      <c r="B397" s="282"/>
      <c r="C397" s="282"/>
      <c r="D397" s="282"/>
      <c r="E397" s="282"/>
      <c r="F397" s="282"/>
      <c r="G397" s="282"/>
      <c r="H397" s="282"/>
      <c r="I397" s="282"/>
      <c r="J397" s="282"/>
      <c r="K397" s="282"/>
      <c r="L397" s="282"/>
      <c r="M397" s="282"/>
      <c r="N397" s="282"/>
      <c r="O397" s="282"/>
      <c r="P397" s="282"/>
      <c r="Q397" s="282"/>
      <c r="R397" s="282"/>
      <c r="S397" s="282"/>
      <c r="T397" s="282"/>
      <c r="U397" s="282"/>
      <c r="V397" s="282"/>
      <c r="W397" s="282"/>
      <c r="X397" s="282"/>
      <c r="Y397" s="282"/>
      <c r="Z397" s="282"/>
      <c r="AA397" s="282"/>
      <c r="AB397" s="282"/>
      <c r="AC397" s="282"/>
      <c r="AD397" s="282"/>
      <c r="AE397" s="282"/>
      <c r="AF397" s="282"/>
      <c r="AG397" s="282"/>
      <c r="AH397" s="282"/>
      <c r="AI397" s="282"/>
      <c r="AJ397" s="282"/>
      <c r="AK397" s="282"/>
      <c r="AL397" s="282"/>
      <c r="AM397" s="282"/>
      <c r="AN397" s="282"/>
      <c r="AO397" s="282"/>
      <c r="AP397" s="282"/>
      <c r="AQ397" s="282"/>
      <c r="AR397" s="282"/>
      <c r="AS397" s="282"/>
      <c r="AT397" s="282"/>
      <c r="AU397" s="282"/>
      <c r="AV397" s="282"/>
      <c r="AW397" s="282"/>
    </row>
    <row r="398" spans="1:49">
      <c r="A398" s="282"/>
      <c r="B398" s="282"/>
      <c r="C398" s="282"/>
      <c r="D398" s="282"/>
      <c r="E398" s="282"/>
      <c r="F398" s="282"/>
      <c r="G398" s="282"/>
      <c r="H398" s="282"/>
      <c r="I398" s="282"/>
      <c r="J398" s="282"/>
      <c r="K398" s="282"/>
      <c r="L398" s="282"/>
      <c r="M398" s="282"/>
      <c r="N398" s="282"/>
      <c r="O398" s="282"/>
      <c r="P398" s="282"/>
      <c r="Q398" s="282"/>
      <c r="R398" s="282"/>
      <c r="S398" s="282"/>
      <c r="T398" s="282"/>
      <c r="U398" s="282"/>
      <c r="V398" s="282"/>
      <c r="W398" s="282"/>
      <c r="X398" s="282"/>
      <c r="Y398" s="282"/>
      <c r="Z398" s="282"/>
      <c r="AA398" s="282"/>
      <c r="AB398" s="282"/>
      <c r="AC398" s="282"/>
      <c r="AD398" s="282"/>
      <c r="AE398" s="282"/>
      <c r="AF398" s="282"/>
      <c r="AG398" s="282"/>
      <c r="AH398" s="282"/>
      <c r="AI398" s="282"/>
      <c r="AJ398" s="282"/>
      <c r="AK398" s="282"/>
      <c r="AL398" s="282"/>
      <c r="AM398" s="282"/>
      <c r="AN398" s="282"/>
      <c r="AO398" s="282"/>
      <c r="AP398" s="282"/>
      <c r="AQ398" s="282"/>
      <c r="AR398" s="282"/>
      <c r="AS398" s="282"/>
      <c r="AT398" s="282"/>
      <c r="AU398" s="282"/>
      <c r="AV398" s="282"/>
      <c r="AW398" s="282"/>
    </row>
    <row r="399" spans="1:49">
      <c r="A399" s="282"/>
      <c r="B399" s="282"/>
      <c r="C399" s="282"/>
      <c r="D399" s="282"/>
      <c r="E399" s="282"/>
      <c r="F399" s="282"/>
      <c r="G399" s="282"/>
      <c r="H399" s="282"/>
      <c r="I399" s="282"/>
      <c r="J399" s="282"/>
      <c r="K399" s="282"/>
      <c r="L399" s="282"/>
      <c r="M399" s="282"/>
      <c r="N399" s="282"/>
      <c r="O399" s="282"/>
      <c r="P399" s="282"/>
      <c r="Q399" s="282"/>
      <c r="R399" s="282"/>
      <c r="S399" s="282"/>
      <c r="T399" s="282"/>
      <c r="U399" s="282"/>
      <c r="V399" s="282"/>
      <c r="W399" s="282"/>
      <c r="X399" s="282"/>
      <c r="Y399" s="282"/>
      <c r="Z399" s="282"/>
      <c r="AA399" s="282"/>
      <c r="AB399" s="282"/>
      <c r="AC399" s="282"/>
      <c r="AD399" s="282"/>
      <c r="AE399" s="282"/>
      <c r="AF399" s="282"/>
      <c r="AG399" s="282"/>
      <c r="AH399" s="282"/>
      <c r="AI399" s="282"/>
      <c r="AJ399" s="282"/>
      <c r="AK399" s="282"/>
      <c r="AL399" s="282"/>
      <c r="AM399" s="282"/>
      <c r="AN399" s="282"/>
      <c r="AO399" s="282"/>
      <c r="AP399" s="282"/>
      <c r="AQ399" s="282"/>
      <c r="AR399" s="282"/>
      <c r="AS399" s="282"/>
      <c r="AT399" s="282"/>
      <c r="AU399" s="282"/>
      <c r="AV399" s="282"/>
      <c r="AW399" s="282"/>
    </row>
    <row r="400" spans="1:49">
      <c r="A400" s="282"/>
      <c r="B400" s="282"/>
      <c r="C400" s="282"/>
      <c r="D400" s="282"/>
      <c r="E400" s="282"/>
      <c r="F400" s="282"/>
      <c r="G400" s="282"/>
      <c r="H400" s="282"/>
      <c r="I400" s="282"/>
      <c r="J400" s="282"/>
      <c r="K400" s="282"/>
      <c r="L400" s="282"/>
      <c r="M400" s="282"/>
      <c r="N400" s="282"/>
      <c r="O400" s="282"/>
      <c r="P400" s="282"/>
      <c r="Q400" s="282"/>
      <c r="R400" s="282"/>
      <c r="S400" s="282"/>
      <c r="T400" s="282"/>
      <c r="U400" s="282"/>
      <c r="V400" s="282"/>
      <c r="W400" s="282"/>
      <c r="X400" s="282"/>
      <c r="Y400" s="282"/>
      <c r="Z400" s="282"/>
      <c r="AA400" s="282"/>
      <c r="AB400" s="282"/>
      <c r="AC400" s="282"/>
      <c r="AD400" s="282"/>
      <c r="AE400" s="282"/>
      <c r="AF400" s="282"/>
      <c r="AG400" s="282"/>
      <c r="AH400" s="282"/>
      <c r="AI400" s="282"/>
      <c r="AJ400" s="282"/>
      <c r="AK400" s="282"/>
      <c r="AL400" s="282"/>
      <c r="AM400" s="282"/>
      <c r="AN400" s="282"/>
      <c r="AO400" s="282"/>
      <c r="AP400" s="282"/>
      <c r="AQ400" s="282"/>
      <c r="AR400" s="282"/>
      <c r="AS400" s="282"/>
      <c r="AT400" s="282"/>
      <c r="AU400" s="282"/>
      <c r="AV400" s="282"/>
      <c r="AW400" s="282"/>
    </row>
    <row r="401" spans="1:49">
      <c r="A401" s="282"/>
      <c r="B401" s="282"/>
      <c r="C401" s="282"/>
      <c r="D401" s="282"/>
      <c r="E401" s="282"/>
      <c r="F401" s="282"/>
      <c r="G401" s="282"/>
      <c r="H401" s="282"/>
      <c r="I401" s="282"/>
      <c r="J401" s="282"/>
      <c r="K401" s="282"/>
      <c r="L401" s="282"/>
      <c r="M401" s="282"/>
      <c r="N401" s="282"/>
      <c r="O401" s="282"/>
      <c r="P401" s="282"/>
      <c r="Q401" s="282"/>
      <c r="R401" s="282"/>
      <c r="S401" s="282"/>
      <c r="T401" s="282"/>
      <c r="U401" s="282"/>
      <c r="V401" s="282"/>
      <c r="W401" s="282"/>
      <c r="X401" s="282"/>
      <c r="Y401" s="282"/>
      <c r="Z401" s="282"/>
      <c r="AA401" s="282"/>
      <c r="AB401" s="282"/>
      <c r="AC401" s="282"/>
      <c r="AD401" s="282"/>
      <c r="AE401" s="282"/>
      <c r="AF401" s="282"/>
      <c r="AG401" s="282"/>
      <c r="AH401" s="282"/>
      <c r="AI401" s="282"/>
      <c r="AJ401" s="282"/>
      <c r="AK401" s="282"/>
      <c r="AL401" s="282"/>
      <c r="AM401" s="282"/>
      <c r="AN401" s="282"/>
      <c r="AO401" s="282"/>
      <c r="AP401" s="282"/>
      <c r="AQ401" s="282"/>
      <c r="AR401" s="282"/>
      <c r="AS401" s="282"/>
      <c r="AT401" s="282"/>
      <c r="AU401" s="282"/>
      <c r="AV401" s="282"/>
      <c r="AW401" s="282"/>
    </row>
    <row r="402" spans="1:49">
      <c r="A402" s="282"/>
      <c r="B402" s="282"/>
      <c r="C402" s="282"/>
      <c r="D402" s="282"/>
      <c r="E402" s="282"/>
      <c r="F402" s="282"/>
      <c r="G402" s="282"/>
      <c r="H402" s="282"/>
      <c r="I402" s="282"/>
      <c r="J402" s="282"/>
      <c r="K402" s="282"/>
      <c r="L402" s="282"/>
      <c r="M402" s="282"/>
      <c r="N402" s="282"/>
      <c r="O402" s="282"/>
      <c r="P402" s="282"/>
      <c r="Q402" s="282"/>
      <c r="R402" s="282"/>
      <c r="S402" s="282"/>
      <c r="T402" s="282"/>
      <c r="U402" s="282"/>
      <c r="V402" s="282"/>
      <c r="W402" s="282"/>
      <c r="X402" s="282"/>
      <c r="Y402" s="282"/>
      <c r="Z402" s="282"/>
      <c r="AA402" s="282"/>
      <c r="AB402" s="282"/>
      <c r="AC402" s="282"/>
      <c r="AD402" s="282"/>
      <c r="AE402" s="282"/>
      <c r="AF402" s="282"/>
      <c r="AG402" s="282"/>
      <c r="AH402" s="282"/>
      <c r="AI402" s="282"/>
      <c r="AJ402" s="282"/>
      <c r="AK402" s="282"/>
      <c r="AL402" s="282"/>
      <c r="AM402" s="282"/>
      <c r="AN402" s="282"/>
      <c r="AO402" s="282"/>
      <c r="AP402" s="282"/>
      <c r="AQ402" s="282"/>
      <c r="AR402" s="282"/>
      <c r="AS402" s="282"/>
      <c r="AT402" s="282"/>
      <c r="AU402" s="282"/>
      <c r="AV402" s="282"/>
      <c r="AW402" s="282"/>
    </row>
    <row r="403" spans="1:49">
      <c r="A403" s="282"/>
      <c r="B403" s="282"/>
      <c r="C403" s="282"/>
      <c r="D403" s="282"/>
      <c r="E403" s="282"/>
      <c r="F403" s="282"/>
      <c r="G403" s="282"/>
      <c r="H403" s="282"/>
      <c r="I403" s="282"/>
      <c r="J403" s="282"/>
      <c r="K403" s="282"/>
      <c r="L403" s="282"/>
      <c r="M403" s="282"/>
      <c r="N403" s="282"/>
      <c r="O403" s="282"/>
      <c r="P403" s="282"/>
      <c r="Q403" s="282"/>
      <c r="R403" s="282"/>
      <c r="S403" s="282"/>
      <c r="T403" s="282"/>
      <c r="U403" s="282"/>
      <c r="V403" s="282"/>
      <c r="W403" s="282"/>
      <c r="X403" s="282"/>
      <c r="Y403" s="282"/>
      <c r="Z403" s="282"/>
      <c r="AA403" s="282"/>
      <c r="AB403" s="282"/>
      <c r="AC403" s="282"/>
      <c r="AD403" s="282"/>
      <c r="AE403" s="282"/>
      <c r="AF403" s="282"/>
      <c r="AG403" s="282"/>
      <c r="AH403" s="282"/>
      <c r="AI403" s="282"/>
      <c r="AJ403" s="282"/>
      <c r="AK403" s="282"/>
      <c r="AL403" s="282"/>
      <c r="AM403" s="282"/>
      <c r="AN403" s="282"/>
      <c r="AO403" s="282"/>
      <c r="AP403" s="282"/>
      <c r="AQ403" s="282"/>
      <c r="AR403" s="282"/>
      <c r="AS403" s="282"/>
      <c r="AT403" s="282"/>
      <c r="AU403" s="282"/>
      <c r="AV403" s="282"/>
      <c r="AW403" s="282"/>
    </row>
    <row r="404" spans="1:49">
      <c r="A404" s="282"/>
      <c r="B404" s="282"/>
      <c r="C404" s="282"/>
      <c r="D404" s="282"/>
      <c r="E404" s="282"/>
      <c r="F404" s="282"/>
      <c r="G404" s="282"/>
      <c r="H404" s="282"/>
      <c r="I404" s="282"/>
      <c r="J404" s="282"/>
      <c r="K404" s="282"/>
      <c r="L404" s="282"/>
      <c r="M404" s="282"/>
      <c r="N404" s="282"/>
      <c r="O404" s="282"/>
      <c r="P404" s="282"/>
      <c r="Q404" s="282"/>
      <c r="R404" s="282"/>
      <c r="S404" s="282"/>
      <c r="T404" s="282"/>
      <c r="U404" s="282"/>
      <c r="V404" s="282"/>
      <c r="W404" s="282"/>
      <c r="X404" s="282"/>
      <c r="Y404" s="282"/>
      <c r="Z404" s="282"/>
      <c r="AA404" s="282"/>
      <c r="AB404" s="282"/>
      <c r="AC404" s="282"/>
      <c r="AD404" s="282"/>
      <c r="AE404" s="282"/>
      <c r="AF404" s="282"/>
      <c r="AG404" s="282"/>
      <c r="AH404" s="282"/>
      <c r="AI404" s="282"/>
      <c r="AJ404" s="282"/>
      <c r="AK404" s="282"/>
      <c r="AL404" s="282"/>
      <c r="AM404" s="282"/>
      <c r="AN404" s="282"/>
      <c r="AO404" s="282"/>
      <c r="AP404" s="282"/>
      <c r="AQ404" s="282"/>
      <c r="AR404" s="282"/>
      <c r="AS404" s="282"/>
      <c r="AT404" s="282"/>
      <c r="AU404" s="282"/>
      <c r="AV404" s="282"/>
      <c r="AW404" s="282"/>
    </row>
    <row r="405" spans="1:49">
      <c r="A405" s="282"/>
      <c r="B405" s="282"/>
      <c r="C405" s="282"/>
      <c r="D405" s="282"/>
      <c r="E405" s="282"/>
      <c r="F405" s="282"/>
      <c r="G405" s="282"/>
      <c r="H405" s="282"/>
      <c r="I405" s="282"/>
      <c r="J405" s="282"/>
      <c r="K405" s="282"/>
      <c r="L405" s="282"/>
      <c r="M405" s="282"/>
      <c r="N405" s="282"/>
      <c r="O405" s="282"/>
      <c r="P405" s="282"/>
      <c r="Q405" s="282"/>
      <c r="R405" s="282"/>
      <c r="S405" s="282"/>
      <c r="T405" s="282"/>
      <c r="U405" s="282"/>
      <c r="V405" s="282"/>
      <c r="W405" s="282"/>
      <c r="X405" s="282"/>
      <c r="Y405" s="282"/>
      <c r="Z405" s="282"/>
      <c r="AA405" s="282"/>
      <c r="AB405" s="282"/>
      <c r="AC405" s="282"/>
      <c r="AD405" s="282"/>
      <c r="AE405" s="282"/>
      <c r="AF405" s="282"/>
      <c r="AG405" s="282"/>
      <c r="AH405" s="282"/>
      <c r="AI405" s="282"/>
      <c r="AJ405" s="282"/>
      <c r="AK405" s="282"/>
      <c r="AL405" s="282"/>
      <c r="AM405" s="282"/>
      <c r="AN405" s="282"/>
      <c r="AO405" s="282"/>
      <c r="AP405" s="282"/>
      <c r="AQ405" s="282"/>
      <c r="AR405" s="282"/>
      <c r="AS405" s="282"/>
      <c r="AT405" s="282"/>
      <c r="AU405" s="282"/>
      <c r="AV405" s="282"/>
      <c r="AW405" s="282"/>
    </row>
    <row r="406" spans="1:49">
      <c r="A406" s="282"/>
      <c r="B406" s="282"/>
      <c r="C406" s="282"/>
      <c r="D406" s="282"/>
      <c r="E406" s="282"/>
      <c r="F406" s="282"/>
      <c r="G406" s="282"/>
      <c r="H406" s="282"/>
      <c r="I406" s="282"/>
      <c r="J406" s="282"/>
      <c r="K406" s="282"/>
      <c r="L406" s="282"/>
      <c r="M406" s="282"/>
      <c r="N406" s="282"/>
      <c r="O406" s="282"/>
      <c r="P406" s="282"/>
      <c r="Q406" s="282"/>
      <c r="R406" s="282"/>
      <c r="S406" s="282"/>
      <c r="T406" s="282"/>
      <c r="U406" s="282"/>
      <c r="V406" s="282"/>
      <c r="W406" s="282"/>
      <c r="X406" s="282"/>
      <c r="Y406" s="282"/>
      <c r="Z406" s="282"/>
      <c r="AA406" s="282"/>
      <c r="AB406" s="282"/>
      <c r="AC406" s="282"/>
      <c r="AD406" s="282"/>
      <c r="AE406" s="282"/>
      <c r="AF406" s="282"/>
      <c r="AG406" s="282"/>
      <c r="AH406" s="282"/>
      <c r="AI406" s="282"/>
      <c r="AJ406" s="282"/>
      <c r="AK406" s="282"/>
      <c r="AL406" s="282"/>
      <c r="AM406" s="282"/>
      <c r="AN406" s="282"/>
      <c r="AO406" s="282"/>
      <c r="AP406" s="282"/>
      <c r="AQ406" s="282"/>
      <c r="AR406" s="282"/>
      <c r="AS406" s="282"/>
      <c r="AT406" s="282"/>
      <c r="AU406" s="282"/>
      <c r="AV406" s="282"/>
      <c r="AW406" s="282"/>
    </row>
    <row r="407" spans="1:49">
      <c r="A407" s="282"/>
      <c r="B407" s="282"/>
      <c r="C407" s="282"/>
      <c r="D407" s="282"/>
      <c r="E407" s="282"/>
      <c r="F407" s="282"/>
      <c r="G407" s="282"/>
      <c r="H407" s="282"/>
      <c r="I407" s="282"/>
      <c r="J407" s="282"/>
      <c r="K407" s="282"/>
      <c r="L407" s="282"/>
      <c r="M407" s="282"/>
      <c r="N407" s="282"/>
      <c r="O407" s="282"/>
      <c r="P407" s="282"/>
      <c r="Q407" s="282"/>
      <c r="R407" s="282"/>
      <c r="S407" s="282"/>
      <c r="T407" s="282"/>
      <c r="U407" s="282"/>
      <c r="V407" s="282"/>
      <c r="W407" s="282"/>
      <c r="X407" s="282"/>
      <c r="Y407" s="282"/>
      <c r="Z407" s="282"/>
      <c r="AA407" s="282"/>
      <c r="AB407" s="282"/>
      <c r="AC407" s="282"/>
      <c r="AD407" s="282"/>
      <c r="AE407" s="282"/>
      <c r="AF407" s="282"/>
      <c r="AG407" s="282"/>
      <c r="AH407" s="282"/>
      <c r="AI407" s="282"/>
      <c r="AJ407" s="282"/>
      <c r="AK407" s="282"/>
      <c r="AL407" s="282"/>
      <c r="AM407" s="282"/>
      <c r="AN407" s="282"/>
      <c r="AO407" s="282"/>
      <c r="AP407" s="282"/>
      <c r="AQ407" s="282"/>
      <c r="AR407" s="282"/>
      <c r="AS407" s="282"/>
      <c r="AT407" s="282"/>
      <c r="AU407" s="282"/>
      <c r="AV407" s="282"/>
      <c r="AW407" s="282"/>
    </row>
    <row r="408" spans="1:49">
      <c r="A408" s="282"/>
      <c r="B408" s="282"/>
      <c r="C408" s="282"/>
      <c r="D408" s="282"/>
      <c r="E408" s="282"/>
      <c r="F408" s="282"/>
      <c r="G408" s="282"/>
      <c r="H408" s="282"/>
      <c r="I408" s="282"/>
      <c r="J408" s="282"/>
      <c r="K408" s="282"/>
      <c r="L408" s="282"/>
      <c r="M408" s="282"/>
      <c r="N408" s="282"/>
      <c r="O408" s="282"/>
      <c r="P408" s="282"/>
      <c r="Q408" s="282"/>
      <c r="R408" s="282"/>
      <c r="S408" s="282"/>
      <c r="T408" s="282"/>
      <c r="U408" s="282"/>
      <c r="V408" s="282"/>
      <c r="W408" s="282"/>
      <c r="X408" s="282"/>
      <c r="Y408" s="282"/>
      <c r="Z408" s="282"/>
      <c r="AA408" s="282"/>
      <c r="AB408" s="282"/>
      <c r="AC408" s="282"/>
      <c r="AD408" s="282"/>
      <c r="AE408" s="282"/>
      <c r="AF408" s="282"/>
      <c r="AG408" s="282"/>
      <c r="AH408" s="282"/>
      <c r="AI408" s="282"/>
      <c r="AJ408" s="282"/>
      <c r="AK408" s="282"/>
      <c r="AL408" s="282"/>
      <c r="AM408" s="282"/>
      <c r="AN408" s="282"/>
      <c r="AO408" s="282"/>
      <c r="AP408" s="282"/>
      <c r="AQ408" s="282"/>
      <c r="AR408" s="282"/>
      <c r="AS408" s="282"/>
      <c r="AT408" s="282"/>
      <c r="AU408" s="282"/>
      <c r="AV408" s="282"/>
      <c r="AW408" s="282"/>
    </row>
    <row r="409" spans="1:49">
      <c r="A409" s="282"/>
      <c r="B409" s="282"/>
      <c r="C409" s="282"/>
      <c r="D409" s="282"/>
      <c r="E409" s="282"/>
      <c r="F409" s="282"/>
      <c r="G409" s="282"/>
      <c r="H409" s="282"/>
      <c r="I409" s="282"/>
      <c r="J409" s="282"/>
      <c r="K409" s="282"/>
      <c r="L409" s="282"/>
      <c r="M409" s="282"/>
      <c r="N409" s="282"/>
      <c r="O409" s="282"/>
      <c r="P409" s="282"/>
      <c r="Q409" s="282"/>
      <c r="R409" s="282"/>
      <c r="S409" s="282"/>
      <c r="T409" s="282"/>
      <c r="U409" s="282"/>
      <c r="V409" s="282"/>
      <c r="W409" s="282"/>
      <c r="X409" s="282"/>
      <c r="Y409" s="282"/>
      <c r="Z409" s="282"/>
      <c r="AA409" s="282"/>
      <c r="AB409" s="282"/>
      <c r="AC409" s="282"/>
      <c r="AD409" s="282"/>
      <c r="AE409" s="282"/>
      <c r="AF409" s="282"/>
      <c r="AG409" s="282"/>
      <c r="AH409" s="282"/>
      <c r="AI409" s="282"/>
      <c r="AJ409" s="282"/>
      <c r="AK409" s="282"/>
      <c r="AL409" s="282"/>
      <c r="AM409" s="282"/>
      <c r="AN409" s="282"/>
      <c r="AO409" s="282"/>
      <c r="AP409" s="282"/>
      <c r="AQ409" s="282"/>
      <c r="AR409" s="282"/>
      <c r="AS409" s="282"/>
      <c r="AT409" s="282"/>
      <c r="AU409" s="282"/>
      <c r="AV409" s="282"/>
      <c r="AW409" s="282"/>
    </row>
    <row r="410" spans="1:49">
      <c r="A410" s="282"/>
      <c r="B410" s="282"/>
      <c r="C410" s="282"/>
      <c r="D410" s="282"/>
      <c r="E410" s="282"/>
      <c r="F410" s="282"/>
      <c r="G410" s="282"/>
      <c r="H410" s="282"/>
      <c r="I410" s="282"/>
      <c r="J410" s="282"/>
      <c r="K410" s="282"/>
      <c r="L410" s="282"/>
      <c r="M410" s="282"/>
      <c r="N410" s="282"/>
      <c r="O410" s="282"/>
      <c r="P410" s="282"/>
      <c r="Q410" s="282"/>
      <c r="R410" s="282"/>
      <c r="S410" s="282"/>
      <c r="T410" s="282"/>
      <c r="U410" s="282"/>
      <c r="V410" s="282"/>
      <c r="W410" s="282"/>
      <c r="X410" s="282"/>
      <c r="Y410" s="282"/>
      <c r="Z410" s="282"/>
      <c r="AA410" s="282"/>
      <c r="AB410" s="282"/>
      <c r="AC410" s="282"/>
      <c r="AD410" s="282"/>
      <c r="AE410" s="282"/>
      <c r="AF410" s="282"/>
      <c r="AG410" s="282"/>
      <c r="AH410" s="282"/>
      <c r="AI410" s="282"/>
      <c r="AJ410" s="282"/>
      <c r="AK410" s="282"/>
      <c r="AL410" s="282"/>
      <c r="AM410" s="282"/>
      <c r="AN410" s="282"/>
      <c r="AO410" s="282"/>
      <c r="AP410" s="282"/>
      <c r="AQ410" s="282"/>
      <c r="AR410" s="282"/>
      <c r="AS410" s="282"/>
      <c r="AT410" s="282"/>
      <c r="AU410" s="282"/>
      <c r="AV410" s="282"/>
      <c r="AW410" s="282"/>
    </row>
    <row r="411" spans="1:49">
      <c r="A411" s="282"/>
      <c r="B411" s="282"/>
      <c r="C411" s="282"/>
      <c r="D411" s="282"/>
      <c r="E411" s="282"/>
      <c r="F411" s="282"/>
      <c r="G411" s="282"/>
      <c r="H411" s="282"/>
      <c r="I411" s="282"/>
      <c r="J411" s="282"/>
      <c r="K411" s="282"/>
      <c r="L411" s="282"/>
      <c r="M411" s="282"/>
      <c r="N411" s="282"/>
      <c r="O411" s="282"/>
      <c r="P411" s="282"/>
      <c r="Q411" s="282"/>
      <c r="R411" s="282"/>
      <c r="S411" s="282"/>
      <c r="T411" s="282"/>
      <c r="U411" s="282"/>
      <c r="V411" s="282"/>
      <c r="W411" s="282"/>
      <c r="X411" s="282"/>
      <c r="Y411" s="282"/>
      <c r="Z411" s="282"/>
      <c r="AA411" s="282"/>
      <c r="AB411" s="282"/>
      <c r="AC411" s="282"/>
      <c r="AD411" s="282"/>
      <c r="AE411" s="282"/>
      <c r="AF411" s="282"/>
      <c r="AG411" s="282"/>
      <c r="AH411" s="282"/>
      <c r="AI411" s="282"/>
      <c r="AJ411" s="282"/>
      <c r="AK411" s="282"/>
      <c r="AL411" s="282"/>
      <c r="AM411" s="282"/>
      <c r="AN411" s="282"/>
      <c r="AO411" s="282"/>
      <c r="AP411" s="282"/>
      <c r="AQ411" s="282"/>
      <c r="AR411" s="282"/>
      <c r="AS411" s="282"/>
      <c r="AT411" s="282"/>
      <c r="AU411" s="282"/>
      <c r="AV411" s="282"/>
      <c r="AW411" s="282"/>
    </row>
    <row r="412" spans="1:49">
      <c r="A412" s="282"/>
      <c r="B412" s="282"/>
      <c r="C412" s="282"/>
      <c r="D412" s="282"/>
      <c r="E412" s="282"/>
      <c r="F412" s="282"/>
      <c r="G412" s="282"/>
      <c r="H412" s="282"/>
      <c r="I412" s="282"/>
      <c r="J412" s="282"/>
      <c r="K412" s="282"/>
      <c r="L412" s="282"/>
      <c r="M412" s="282"/>
      <c r="N412" s="282"/>
      <c r="O412" s="282"/>
      <c r="P412" s="282"/>
      <c r="Q412" s="282"/>
      <c r="R412" s="282"/>
      <c r="S412" s="282"/>
      <c r="T412" s="282"/>
      <c r="U412" s="282"/>
      <c r="V412" s="282"/>
      <c r="W412" s="282"/>
      <c r="X412" s="282"/>
      <c r="Y412" s="282"/>
      <c r="Z412" s="282"/>
      <c r="AA412" s="282"/>
      <c r="AB412" s="282"/>
      <c r="AC412" s="282"/>
      <c r="AD412" s="282"/>
      <c r="AE412" s="282"/>
      <c r="AF412" s="282"/>
      <c r="AG412" s="282"/>
      <c r="AH412" s="282"/>
      <c r="AI412" s="282"/>
      <c r="AJ412" s="282"/>
      <c r="AK412" s="282"/>
      <c r="AL412" s="282"/>
      <c r="AM412" s="282"/>
      <c r="AN412" s="282"/>
      <c r="AO412" s="282"/>
      <c r="AP412" s="282"/>
      <c r="AQ412" s="282"/>
      <c r="AR412" s="282"/>
      <c r="AS412" s="282"/>
      <c r="AT412" s="282"/>
      <c r="AU412" s="282"/>
      <c r="AV412" s="282"/>
      <c r="AW412" s="282"/>
    </row>
    <row r="413" spans="1:49">
      <c r="A413" s="282"/>
      <c r="B413" s="282"/>
      <c r="C413" s="282"/>
      <c r="D413" s="282"/>
      <c r="E413" s="282"/>
      <c r="F413" s="282"/>
      <c r="G413" s="282"/>
      <c r="H413" s="282"/>
      <c r="I413" s="282"/>
      <c r="J413" s="282"/>
      <c r="K413" s="282"/>
      <c r="L413" s="282"/>
      <c r="M413" s="282"/>
      <c r="N413" s="282"/>
      <c r="O413" s="282"/>
      <c r="P413" s="282"/>
      <c r="Q413" s="282"/>
      <c r="R413" s="282"/>
      <c r="S413" s="282"/>
      <c r="T413" s="282"/>
      <c r="U413" s="282"/>
      <c r="V413" s="282"/>
      <c r="W413" s="282"/>
      <c r="X413" s="282"/>
      <c r="Y413" s="282"/>
      <c r="Z413" s="282"/>
      <c r="AA413" s="282"/>
      <c r="AB413" s="282"/>
      <c r="AC413" s="282"/>
      <c r="AD413" s="282"/>
      <c r="AE413" s="282"/>
      <c r="AF413" s="282"/>
      <c r="AG413" s="282"/>
      <c r="AH413" s="282"/>
      <c r="AI413" s="282"/>
      <c r="AJ413" s="282"/>
      <c r="AK413" s="282"/>
      <c r="AL413" s="282"/>
      <c r="AM413" s="282"/>
      <c r="AN413" s="282"/>
      <c r="AO413" s="282"/>
      <c r="AP413" s="282"/>
      <c r="AQ413" s="282"/>
      <c r="AR413" s="282"/>
      <c r="AS413" s="282"/>
      <c r="AT413" s="282"/>
      <c r="AU413" s="282"/>
      <c r="AV413" s="282"/>
      <c r="AW413" s="282"/>
    </row>
    <row r="414" spans="1:49">
      <c r="A414" s="282"/>
      <c r="B414" s="282"/>
      <c r="C414" s="282"/>
      <c r="D414" s="282"/>
      <c r="E414" s="282"/>
      <c r="F414" s="282"/>
      <c r="G414" s="282"/>
      <c r="H414" s="282"/>
      <c r="I414" s="282"/>
      <c r="J414" s="282"/>
      <c r="K414" s="282"/>
      <c r="L414" s="282"/>
      <c r="M414" s="282"/>
      <c r="N414" s="282"/>
      <c r="O414" s="282"/>
      <c r="P414" s="282"/>
      <c r="Q414" s="282"/>
      <c r="R414" s="282"/>
      <c r="S414" s="282"/>
      <c r="T414" s="282"/>
      <c r="U414" s="282"/>
      <c r="V414" s="282"/>
      <c r="W414" s="282"/>
      <c r="X414" s="282"/>
      <c r="Y414" s="282"/>
      <c r="Z414" s="282"/>
      <c r="AA414" s="282"/>
      <c r="AB414" s="282"/>
      <c r="AC414" s="282"/>
      <c r="AD414" s="282"/>
      <c r="AE414" s="282"/>
      <c r="AF414" s="282"/>
      <c r="AG414" s="282"/>
      <c r="AH414" s="282"/>
      <c r="AI414" s="282"/>
      <c r="AJ414" s="282"/>
      <c r="AK414" s="282"/>
      <c r="AL414" s="282"/>
      <c r="AM414" s="282"/>
      <c r="AN414" s="282"/>
      <c r="AO414" s="282"/>
      <c r="AP414" s="282"/>
      <c r="AQ414" s="282"/>
      <c r="AR414" s="282"/>
      <c r="AS414" s="282"/>
      <c r="AT414" s="282"/>
      <c r="AU414" s="282"/>
      <c r="AV414" s="282"/>
      <c r="AW414" s="282"/>
    </row>
    <row r="415" spans="1:49">
      <c r="A415" s="282"/>
      <c r="B415" s="282"/>
      <c r="C415" s="282"/>
      <c r="D415" s="282"/>
      <c r="E415" s="282"/>
      <c r="F415" s="282"/>
      <c r="G415" s="282"/>
      <c r="H415" s="282"/>
      <c r="I415" s="282"/>
      <c r="J415" s="282"/>
      <c r="K415" s="282"/>
      <c r="L415" s="282"/>
      <c r="M415" s="282"/>
      <c r="N415" s="282"/>
      <c r="O415" s="282"/>
      <c r="P415" s="282"/>
      <c r="Q415" s="282"/>
      <c r="R415" s="282"/>
      <c r="S415" s="282"/>
      <c r="T415" s="282"/>
      <c r="U415" s="282"/>
      <c r="V415" s="282"/>
      <c r="W415" s="282"/>
      <c r="X415" s="282"/>
      <c r="Y415" s="282"/>
      <c r="Z415" s="282"/>
      <c r="AA415" s="282"/>
      <c r="AB415" s="282"/>
      <c r="AC415" s="282"/>
      <c r="AD415" s="282"/>
      <c r="AE415" s="282"/>
      <c r="AF415" s="282"/>
      <c r="AG415" s="282"/>
      <c r="AH415" s="282"/>
      <c r="AI415" s="282"/>
      <c r="AJ415" s="282"/>
      <c r="AK415" s="282"/>
      <c r="AL415" s="282"/>
      <c r="AM415" s="282"/>
      <c r="AN415" s="282"/>
      <c r="AO415" s="282"/>
      <c r="AP415" s="282"/>
      <c r="AQ415" s="282"/>
      <c r="AR415" s="282"/>
      <c r="AS415" s="282"/>
      <c r="AT415" s="282"/>
      <c r="AU415" s="282"/>
      <c r="AV415" s="282"/>
      <c r="AW415" s="282"/>
    </row>
    <row r="416" spans="1:49">
      <c r="A416" s="282"/>
      <c r="B416" s="282"/>
      <c r="C416" s="282"/>
      <c r="D416" s="282"/>
      <c r="E416" s="282"/>
      <c r="F416" s="282"/>
      <c r="G416" s="282"/>
      <c r="H416" s="282"/>
      <c r="I416" s="282"/>
      <c r="J416" s="282"/>
      <c r="K416" s="282"/>
      <c r="L416" s="282"/>
      <c r="M416" s="282"/>
      <c r="N416" s="282"/>
      <c r="O416" s="282"/>
      <c r="P416" s="282"/>
      <c r="Q416" s="282"/>
      <c r="R416" s="282"/>
      <c r="S416" s="282"/>
      <c r="T416" s="282"/>
      <c r="U416" s="282"/>
      <c r="V416" s="282"/>
      <c r="W416" s="282"/>
      <c r="X416" s="282"/>
      <c r="Y416" s="282"/>
      <c r="Z416" s="282"/>
      <c r="AA416" s="282"/>
      <c r="AB416" s="282"/>
      <c r="AC416" s="282"/>
      <c r="AD416" s="282"/>
      <c r="AE416" s="282"/>
      <c r="AF416" s="282"/>
      <c r="AG416" s="282"/>
      <c r="AH416" s="282"/>
      <c r="AI416" s="282"/>
      <c r="AJ416" s="282"/>
      <c r="AK416" s="282"/>
      <c r="AL416" s="282"/>
      <c r="AM416" s="282"/>
      <c r="AN416" s="282"/>
      <c r="AO416" s="282"/>
      <c r="AP416" s="282"/>
      <c r="AQ416" s="282"/>
      <c r="AR416" s="282"/>
      <c r="AS416" s="282"/>
      <c r="AT416" s="282"/>
      <c r="AU416" s="282"/>
      <c r="AV416" s="282"/>
      <c r="AW416" s="282"/>
    </row>
    <row r="417" spans="1:49">
      <c r="A417" s="282"/>
      <c r="B417" s="282"/>
      <c r="C417" s="282"/>
      <c r="D417" s="282"/>
      <c r="E417" s="282"/>
      <c r="F417" s="282"/>
      <c r="G417" s="282"/>
      <c r="H417" s="282"/>
      <c r="I417" s="282"/>
      <c r="J417" s="282"/>
      <c r="K417" s="282"/>
      <c r="L417" s="282"/>
      <c r="M417" s="282"/>
      <c r="N417" s="282"/>
      <c r="O417" s="282"/>
      <c r="P417" s="282"/>
      <c r="Q417" s="282"/>
      <c r="R417" s="282"/>
      <c r="S417" s="282"/>
      <c r="T417" s="282"/>
      <c r="U417" s="282"/>
      <c r="V417" s="282"/>
      <c r="W417" s="282"/>
      <c r="X417" s="282"/>
      <c r="Y417" s="282"/>
      <c r="Z417" s="282"/>
      <c r="AA417" s="282"/>
      <c r="AB417" s="282"/>
      <c r="AC417" s="282"/>
      <c r="AD417" s="282"/>
      <c r="AE417" s="282"/>
      <c r="AF417" s="282"/>
      <c r="AG417" s="282"/>
      <c r="AH417" s="282"/>
      <c r="AI417" s="282"/>
      <c r="AJ417" s="282"/>
      <c r="AK417" s="282"/>
      <c r="AL417" s="282"/>
      <c r="AM417" s="282"/>
      <c r="AN417" s="282"/>
      <c r="AO417" s="282"/>
      <c r="AP417" s="282"/>
      <c r="AQ417" s="282"/>
      <c r="AR417" s="282"/>
      <c r="AS417" s="282"/>
      <c r="AT417" s="282"/>
      <c r="AU417" s="282"/>
      <c r="AV417" s="282"/>
      <c r="AW417" s="282"/>
    </row>
    <row r="418" spans="1:49">
      <c r="A418" s="282"/>
      <c r="B418" s="282"/>
      <c r="C418" s="282"/>
      <c r="D418" s="282"/>
      <c r="E418" s="282"/>
      <c r="F418" s="282"/>
      <c r="G418" s="282"/>
      <c r="H418" s="282"/>
      <c r="I418" s="282"/>
      <c r="J418" s="282"/>
      <c r="K418" s="282"/>
      <c r="L418" s="282"/>
      <c r="M418" s="282"/>
      <c r="N418" s="282"/>
      <c r="O418" s="282"/>
      <c r="P418" s="282"/>
      <c r="Q418" s="282"/>
      <c r="R418" s="282"/>
      <c r="S418" s="282"/>
      <c r="T418" s="282"/>
      <c r="U418" s="282"/>
      <c r="V418" s="282"/>
      <c r="W418" s="282"/>
      <c r="X418" s="282"/>
      <c r="Y418" s="282"/>
      <c r="Z418" s="282"/>
      <c r="AA418" s="282"/>
      <c r="AB418" s="282"/>
      <c r="AC418" s="282"/>
      <c r="AD418" s="282"/>
      <c r="AE418" s="282"/>
      <c r="AF418" s="282"/>
      <c r="AG418" s="282"/>
      <c r="AH418" s="282"/>
      <c r="AI418" s="282"/>
      <c r="AJ418" s="282"/>
      <c r="AK418" s="282"/>
      <c r="AL418" s="282"/>
      <c r="AM418" s="282"/>
      <c r="AN418" s="282"/>
      <c r="AO418" s="282"/>
      <c r="AP418" s="282"/>
      <c r="AQ418" s="282"/>
      <c r="AR418" s="282"/>
      <c r="AS418" s="282"/>
      <c r="AT418" s="282"/>
      <c r="AU418" s="282"/>
      <c r="AV418" s="282"/>
      <c r="AW418" s="282"/>
    </row>
    <row r="419" spans="1:49">
      <c r="A419" s="282"/>
      <c r="B419" s="282"/>
      <c r="C419" s="282"/>
      <c r="D419" s="282"/>
      <c r="E419" s="282"/>
      <c r="F419" s="282"/>
      <c r="G419" s="282"/>
      <c r="H419" s="282"/>
      <c r="I419" s="282"/>
      <c r="J419" s="282"/>
      <c r="K419" s="282"/>
      <c r="L419" s="282"/>
      <c r="M419" s="282"/>
      <c r="N419" s="282"/>
      <c r="O419" s="282"/>
      <c r="P419" s="282"/>
      <c r="Q419" s="282"/>
      <c r="R419" s="282"/>
      <c r="S419" s="282"/>
      <c r="T419" s="282"/>
      <c r="U419" s="282"/>
      <c r="V419" s="282"/>
      <c r="W419" s="282"/>
      <c r="X419" s="282"/>
      <c r="Y419" s="282"/>
      <c r="Z419" s="282"/>
      <c r="AA419" s="282"/>
      <c r="AB419" s="282"/>
      <c r="AC419" s="282"/>
      <c r="AD419" s="282"/>
      <c r="AE419" s="282"/>
      <c r="AF419" s="282"/>
      <c r="AG419" s="282"/>
      <c r="AH419" s="282"/>
      <c r="AI419" s="282"/>
      <c r="AJ419" s="282"/>
      <c r="AK419" s="282"/>
      <c r="AL419" s="282"/>
      <c r="AM419" s="282"/>
      <c r="AN419" s="282"/>
      <c r="AO419" s="282"/>
      <c r="AP419" s="282"/>
      <c r="AQ419" s="282"/>
      <c r="AR419" s="282"/>
      <c r="AS419" s="282"/>
      <c r="AT419" s="282"/>
      <c r="AU419" s="282"/>
      <c r="AV419" s="282"/>
      <c r="AW419" s="282"/>
    </row>
    <row r="420" spans="1:49">
      <c r="A420" s="282"/>
      <c r="B420" s="282"/>
      <c r="C420" s="282"/>
      <c r="D420" s="282"/>
      <c r="E420" s="282"/>
      <c r="F420" s="282"/>
      <c r="G420" s="282"/>
      <c r="H420" s="282"/>
      <c r="I420" s="282"/>
      <c r="J420" s="282"/>
      <c r="K420" s="282"/>
      <c r="L420" s="282"/>
      <c r="M420" s="282"/>
      <c r="N420" s="282"/>
      <c r="O420" s="282"/>
      <c r="P420" s="282"/>
      <c r="Q420" s="282"/>
      <c r="R420" s="282"/>
      <c r="S420" s="282"/>
      <c r="T420" s="282"/>
      <c r="U420" s="282"/>
      <c r="V420" s="282"/>
      <c r="W420" s="282"/>
      <c r="X420" s="282"/>
      <c r="Y420" s="282"/>
      <c r="Z420" s="282"/>
      <c r="AA420" s="282"/>
      <c r="AB420" s="282"/>
      <c r="AC420" s="282"/>
      <c r="AD420" s="282"/>
      <c r="AE420" s="282"/>
      <c r="AF420" s="282"/>
      <c r="AG420" s="282"/>
      <c r="AH420" s="282"/>
      <c r="AI420" s="282"/>
      <c r="AJ420" s="282"/>
      <c r="AK420" s="282"/>
      <c r="AL420" s="282"/>
      <c r="AM420" s="282"/>
      <c r="AN420" s="282"/>
      <c r="AO420" s="282"/>
      <c r="AP420" s="282"/>
      <c r="AQ420" s="282"/>
      <c r="AR420" s="282"/>
      <c r="AS420" s="282"/>
      <c r="AT420" s="282"/>
      <c r="AU420" s="282"/>
      <c r="AV420" s="282"/>
      <c r="AW420" s="282"/>
    </row>
    <row r="421" spans="1:49">
      <c r="A421" s="282"/>
      <c r="B421" s="282"/>
      <c r="C421" s="282"/>
      <c r="D421" s="282"/>
      <c r="E421" s="282"/>
      <c r="F421" s="282"/>
      <c r="G421" s="282"/>
      <c r="H421" s="282"/>
      <c r="I421" s="282"/>
      <c r="J421" s="282"/>
      <c r="K421" s="282"/>
      <c r="L421" s="282"/>
      <c r="M421" s="282"/>
      <c r="N421" s="282"/>
      <c r="O421" s="282"/>
      <c r="P421" s="282"/>
      <c r="Q421" s="282"/>
      <c r="R421" s="282"/>
      <c r="S421" s="282"/>
      <c r="T421" s="282"/>
      <c r="U421" s="282"/>
      <c r="V421" s="282"/>
      <c r="W421" s="282"/>
      <c r="X421" s="282"/>
      <c r="Y421" s="282"/>
      <c r="Z421" s="282"/>
      <c r="AA421" s="282"/>
      <c r="AB421" s="282"/>
      <c r="AC421" s="282"/>
      <c r="AD421" s="282"/>
      <c r="AE421" s="282"/>
      <c r="AF421" s="282"/>
      <c r="AG421" s="282"/>
      <c r="AH421" s="282"/>
      <c r="AI421" s="282"/>
      <c r="AJ421" s="282"/>
      <c r="AK421" s="282"/>
      <c r="AL421" s="282"/>
      <c r="AM421" s="282"/>
      <c r="AN421" s="282"/>
      <c r="AO421" s="282"/>
      <c r="AP421" s="282"/>
      <c r="AQ421" s="282"/>
      <c r="AR421" s="282"/>
      <c r="AS421" s="282"/>
      <c r="AT421" s="282"/>
      <c r="AU421" s="282"/>
      <c r="AV421" s="282"/>
      <c r="AW421" s="282"/>
    </row>
    <row r="422" spans="1:49">
      <c r="A422" s="282"/>
      <c r="B422" s="282"/>
      <c r="C422" s="282"/>
      <c r="D422" s="282"/>
      <c r="E422" s="282"/>
      <c r="F422" s="282"/>
      <c r="G422" s="282"/>
      <c r="H422" s="282"/>
      <c r="I422" s="282"/>
      <c r="J422" s="282"/>
      <c r="K422" s="282"/>
      <c r="L422" s="282"/>
      <c r="M422" s="282"/>
      <c r="N422" s="282"/>
      <c r="O422" s="282"/>
      <c r="P422" s="282"/>
      <c r="Q422" s="282"/>
      <c r="R422" s="282"/>
      <c r="S422" s="282"/>
      <c r="T422" s="282"/>
      <c r="U422" s="282"/>
      <c r="V422" s="282"/>
      <c r="W422" s="282"/>
      <c r="X422" s="282"/>
      <c r="Y422" s="282"/>
      <c r="Z422" s="282"/>
      <c r="AA422" s="282"/>
      <c r="AB422" s="282"/>
      <c r="AC422" s="282"/>
      <c r="AD422" s="282"/>
      <c r="AE422" s="282"/>
      <c r="AF422" s="282"/>
      <c r="AG422" s="282"/>
      <c r="AH422" s="282"/>
      <c r="AI422" s="282"/>
      <c r="AJ422" s="282"/>
      <c r="AK422" s="282"/>
      <c r="AL422" s="282"/>
      <c r="AM422" s="282"/>
      <c r="AN422" s="282"/>
      <c r="AO422" s="282"/>
      <c r="AP422" s="282"/>
      <c r="AQ422" s="282"/>
      <c r="AR422" s="282"/>
      <c r="AS422" s="282"/>
      <c r="AT422" s="282"/>
      <c r="AU422" s="282"/>
      <c r="AV422" s="282"/>
      <c r="AW422" s="282"/>
    </row>
    <row r="423" spans="1:49">
      <c r="A423" s="282"/>
      <c r="B423" s="282"/>
      <c r="C423" s="282"/>
      <c r="D423" s="282"/>
      <c r="E423" s="282"/>
      <c r="F423" s="282"/>
      <c r="G423" s="282"/>
      <c r="H423" s="282"/>
      <c r="I423" s="282"/>
      <c r="J423" s="282"/>
      <c r="K423" s="282"/>
      <c r="L423" s="282"/>
      <c r="M423" s="282"/>
      <c r="N423" s="282"/>
      <c r="O423" s="282"/>
      <c r="P423" s="282"/>
      <c r="Q423" s="282"/>
      <c r="R423" s="282"/>
      <c r="S423" s="282"/>
      <c r="T423" s="282"/>
      <c r="U423" s="282"/>
      <c r="V423" s="282"/>
      <c r="W423" s="282"/>
      <c r="X423" s="282"/>
      <c r="Y423" s="282"/>
      <c r="Z423" s="282"/>
      <c r="AA423" s="282"/>
      <c r="AB423" s="282"/>
      <c r="AC423" s="282"/>
      <c r="AD423" s="282"/>
      <c r="AE423" s="282"/>
      <c r="AF423" s="282"/>
      <c r="AG423" s="282"/>
      <c r="AH423" s="282"/>
      <c r="AI423" s="282"/>
      <c r="AJ423" s="282"/>
      <c r="AK423" s="282"/>
      <c r="AL423" s="282"/>
      <c r="AM423" s="282"/>
      <c r="AN423" s="282"/>
      <c r="AO423" s="282"/>
      <c r="AP423" s="282"/>
      <c r="AQ423" s="282"/>
      <c r="AR423" s="282"/>
      <c r="AS423" s="282"/>
      <c r="AT423" s="282"/>
      <c r="AU423" s="282"/>
      <c r="AV423" s="282"/>
      <c r="AW423" s="282"/>
    </row>
    <row r="424" spans="1:49">
      <c r="A424" s="282"/>
      <c r="B424" s="282"/>
      <c r="C424" s="282"/>
      <c r="D424" s="282"/>
      <c r="E424" s="282"/>
      <c r="F424" s="282"/>
      <c r="G424" s="282"/>
      <c r="H424" s="282"/>
      <c r="I424" s="282"/>
      <c r="J424" s="282"/>
      <c r="K424" s="282"/>
      <c r="L424" s="282"/>
      <c r="M424" s="282"/>
      <c r="N424" s="282"/>
      <c r="O424" s="282"/>
      <c r="P424" s="282"/>
      <c r="Q424" s="282"/>
      <c r="R424" s="282"/>
      <c r="S424" s="282"/>
      <c r="T424" s="282"/>
      <c r="U424" s="282"/>
      <c r="V424" s="282"/>
      <c r="W424" s="282"/>
      <c r="X424" s="282"/>
      <c r="Y424" s="282"/>
      <c r="Z424" s="282"/>
      <c r="AA424" s="282"/>
      <c r="AB424" s="282"/>
      <c r="AC424" s="282"/>
      <c r="AD424" s="282"/>
      <c r="AE424" s="282"/>
      <c r="AF424" s="282"/>
      <c r="AG424" s="282"/>
      <c r="AH424" s="282"/>
      <c r="AI424" s="282"/>
      <c r="AJ424" s="282"/>
      <c r="AK424" s="282"/>
      <c r="AL424" s="282"/>
      <c r="AM424" s="282"/>
      <c r="AN424" s="282"/>
      <c r="AO424" s="282"/>
      <c r="AP424" s="282"/>
      <c r="AQ424" s="282"/>
      <c r="AR424" s="282"/>
      <c r="AS424" s="282"/>
      <c r="AT424" s="282"/>
      <c r="AU424" s="282"/>
      <c r="AV424" s="282"/>
      <c r="AW424" s="282"/>
    </row>
    <row r="425" spans="1:49">
      <c r="A425" s="282"/>
      <c r="B425" s="282"/>
      <c r="C425" s="282"/>
      <c r="D425" s="282"/>
      <c r="E425" s="282"/>
      <c r="F425" s="282"/>
      <c r="G425" s="282"/>
      <c r="H425" s="282"/>
      <c r="I425" s="282"/>
      <c r="J425" s="282"/>
      <c r="K425" s="282"/>
      <c r="L425" s="282"/>
      <c r="M425" s="282"/>
      <c r="N425" s="282"/>
      <c r="O425" s="282"/>
      <c r="P425" s="282"/>
      <c r="Q425" s="282"/>
      <c r="R425" s="282"/>
      <c r="S425" s="282"/>
      <c r="T425" s="282"/>
      <c r="U425" s="282"/>
      <c r="V425" s="282"/>
      <c r="W425" s="282"/>
      <c r="X425" s="282"/>
      <c r="Y425" s="282"/>
      <c r="Z425" s="282"/>
      <c r="AA425" s="282"/>
      <c r="AB425" s="282"/>
      <c r="AC425" s="282"/>
      <c r="AD425" s="282"/>
      <c r="AE425" s="282"/>
      <c r="AF425" s="282"/>
      <c r="AG425" s="282"/>
      <c r="AH425" s="282"/>
      <c r="AI425" s="282"/>
      <c r="AJ425" s="282"/>
      <c r="AK425" s="282"/>
      <c r="AL425" s="282"/>
      <c r="AM425" s="282"/>
      <c r="AN425" s="282"/>
      <c r="AO425" s="282"/>
      <c r="AP425" s="282"/>
      <c r="AQ425" s="282"/>
      <c r="AR425" s="282"/>
      <c r="AS425" s="282"/>
      <c r="AT425" s="282"/>
      <c r="AU425" s="282"/>
      <c r="AV425" s="282"/>
      <c r="AW425" s="282"/>
    </row>
    <row r="426" spans="1:49">
      <c r="A426" s="282"/>
      <c r="B426" s="282"/>
      <c r="C426" s="282"/>
      <c r="D426" s="282"/>
      <c r="E426" s="282"/>
      <c r="F426" s="282"/>
      <c r="G426" s="282"/>
      <c r="H426" s="282"/>
      <c r="I426" s="282"/>
      <c r="J426" s="282"/>
      <c r="K426" s="282"/>
      <c r="L426" s="282"/>
      <c r="M426" s="282"/>
      <c r="N426" s="282"/>
      <c r="O426" s="282"/>
      <c r="P426" s="282"/>
      <c r="Q426" s="282"/>
      <c r="R426" s="282"/>
      <c r="S426" s="282"/>
      <c r="T426" s="282"/>
      <c r="U426" s="282"/>
      <c r="V426" s="282"/>
      <c r="W426" s="282"/>
      <c r="X426" s="282"/>
      <c r="Y426" s="282"/>
      <c r="Z426" s="282"/>
      <c r="AA426" s="282"/>
      <c r="AB426" s="282"/>
      <c r="AC426" s="282"/>
      <c r="AD426" s="282"/>
      <c r="AE426" s="282"/>
      <c r="AF426" s="282"/>
      <c r="AG426" s="282"/>
      <c r="AH426" s="282"/>
      <c r="AI426" s="282"/>
      <c r="AJ426" s="282"/>
      <c r="AK426" s="282"/>
      <c r="AL426" s="282"/>
      <c r="AM426" s="282"/>
      <c r="AN426" s="282"/>
      <c r="AO426" s="282"/>
      <c r="AP426" s="282"/>
      <c r="AQ426" s="282"/>
      <c r="AR426" s="282"/>
      <c r="AS426" s="282"/>
      <c r="AT426" s="282"/>
      <c r="AU426" s="282"/>
      <c r="AV426" s="282"/>
      <c r="AW426" s="282"/>
    </row>
    <row r="427" spans="1:49">
      <c r="A427" s="282"/>
      <c r="B427" s="282"/>
      <c r="C427" s="282"/>
      <c r="D427" s="282"/>
      <c r="E427" s="282"/>
      <c r="F427" s="282"/>
      <c r="G427" s="282"/>
      <c r="H427" s="282"/>
      <c r="I427" s="282"/>
      <c r="J427" s="282"/>
      <c r="K427" s="282"/>
      <c r="L427" s="282"/>
      <c r="M427" s="282"/>
      <c r="N427" s="282"/>
      <c r="O427" s="282"/>
      <c r="P427" s="282"/>
      <c r="Q427" s="282"/>
      <c r="R427" s="282"/>
      <c r="S427" s="282"/>
      <c r="T427" s="282"/>
      <c r="U427" s="282"/>
      <c r="V427" s="282"/>
      <c r="W427" s="282"/>
      <c r="X427" s="282"/>
      <c r="Y427" s="282"/>
      <c r="Z427" s="282"/>
      <c r="AA427" s="282"/>
      <c r="AB427" s="282"/>
      <c r="AC427" s="282"/>
      <c r="AD427" s="282"/>
      <c r="AE427" s="282"/>
      <c r="AF427" s="282"/>
      <c r="AG427" s="282"/>
      <c r="AH427" s="282"/>
      <c r="AI427" s="282"/>
      <c r="AJ427" s="282"/>
      <c r="AK427" s="282"/>
      <c r="AL427" s="282"/>
      <c r="AM427" s="282"/>
      <c r="AN427" s="282"/>
      <c r="AO427" s="282"/>
      <c r="AP427" s="282"/>
      <c r="AQ427" s="282"/>
      <c r="AR427" s="282"/>
      <c r="AS427" s="282"/>
      <c r="AT427" s="282"/>
      <c r="AU427" s="282"/>
      <c r="AV427" s="282"/>
      <c r="AW427" s="282"/>
    </row>
    <row r="428" spans="1:49">
      <c r="A428" s="282"/>
      <c r="B428" s="282"/>
      <c r="C428" s="282"/>
      <c r="D428" s="282"/>
      <c r="E428" s="282"/>
      <c r="F428" s="282"/>
      <c r="G428" s="282"/>
      <c r="H428" s="282"/>
      <c r="I428" s="282"/>
      <c r="J428" s="282"/>
      <c r="K428" s="282"/>
      <c r="L428" s="282"/>
      <c r="M428" s="282"/>
      <c r="N428" s="282"/>
      <c r="O428" s="282"/>
      <c r="P428" s="282"/>
      <c r="Q428" s="282"/>
      <c r="R428" s="282"/>
      <c r="S428" s="282"/>
      <c r="T428" s="282"/>
      <c r="U428" s="282"/>
      <c r="V428" s="282"/>
      <c r="W428" s="282"/>
      <c r="X428" s="282"/>
      <c r="Y428" s="282"/>
      <c r="Z428" s="282"/>
      <c r="AA428" s="282"/>
      <c r="AB428" s="282"/>
      <c r="AC428" s="282"/>
      <c r="AD428" s="282"/>
      <c r="AE428" s="282"/>
      <c r="AF428" s="282"/>
      <c r="AG428" s="282"/>
      <c r="AH428" s="282"/>
      <c r="AI428" s="282"/>
      <c r="AJ428" s="282"/>
      <c r="AK428" s="282"/>
      <c r="AL428" s="282"/>
      <c r="AM428" s="282"/>
      <c r="AN428" s="282"/>
      <c r="AO428" s="282"/>
      <c r="AP428" s="282"/>
      <c r="AQ428" s="282"/>
      <c r="AR428" s="282"/>
      <c r="AS428" s="282"/>
      <c r="AT428" s="282"/>
      <c r="AU428" s="282"/>
      <c r="AV428" s="282"/>
      <c r="AW428" s="282"/>
    </row>
    <row r="429" spans="1:49">
      <c r="A429" s="282"/>
      <c r="B429" s="282"/>
      <c r="C429" s="282"/>
      <c r="D429" s="282"/>
      <c r="E429" s="282"/>
      <c r="F429" s="282"/>
      <c r="G429" s="282"/>
      <c r="H429" s="282"/>
      <c r="I429" s="282"/>
      <c r="J429" s="282"/>
      <c r="K429" s="282"/>
      <c r="L429" s="282"/>
      <c r="M429" s="282"/>
      <c r="N429" s="282"/>
      <c r="O429" s="282"/>
      <c r="P429" s="282"/>
      <c r="Q429" s="282"/>
      <c r="R429" s="282"/>
      <c r="S429" s="282"/>
      <c r="T429" s="282"/>
      <c r="U429" s="282"/>
      <c r="V429" s="282"/>
      <c r="W429" s="282"/>
      <c r="X429" s="282"/>
      <c r="Y429" s="282"/>
      <c r="Z429" s="282"/>
      <c r="AA429" s="282"/>
      <c r="AB429" s="282"/>
      <c r="AC429" s="282"/>
      <c r="AD429" s="282"/>
      <c r="AE429" s="282"/>
      <c r="AF429" s="282"/>
      <c r="AG429" s="282"/>
      <c r="AH429" s="282"/>
      <c r="AI429" s="282"/>
      <c r="AJ429" s="282"/>
      <c r="AK429" s="282"/>
      <c r="AL429" s="282"/>
      <c r="AM429" s="282"/>
      <c r="AN429" s="282"/>
      <c r="AO429" s="282"/>
      <c r="AP429" s="282"/>
      <c r="AQ429" s="282"/>
      <c r="AR429" s="282"/>
      <c r="AS429" s="282"/>
      <c r="AT429" s="282"/>
      <c r="AU429" s="282"/>
      <c r="AV429" s="282"/>
      <c r="AW429" s="282"/>
    </row>
    <row r="430" spans="1:49">
      <c r="A430" s="282"/>
      <c r="B430" s="282"/>
      <c r="C430" s="282"/>
      <c r="D430" s="282"/>
      <c r="E430" s="282"/>
      <c r="F430" s="282"/>
      <c r="G430" s="282"/>
      <c r="H430" s="282"/>
      <c r="I430" s="282"/>
      <c r="J430" s="282"/>
      <c r="K430" s="282"/>
      <c r="L430" s="282"/>
      <c r="M430" s="282"/>
      <c r="N430" s="282"/>
      <c r="O430" s="282"/>
      <c r="P430" s="282"/>
      <c r="Q430" s="282"/>
      <c r="R430" s="282"/>
      <c r="S430" s="282"/>
      <c r="T430" s="282"/>
      <c r="U430" s="282"/>
      <c r="V430" s="282"/>
      <c r="W430" s="282"/>
      <c r="X430" s="282"/>
      <c r="Y430" s="282"/>
      <c r="Z430" s="282"/>
      <c r="AA430" s="282"/>
      <c r="AB430" s="282"/>
      <c r="AC430" s="282"/>
      <c r="AD430" s="282"/>
      <c r="AE430" s="282"/>
      <c r="AF430" s="282"/>
      <c r="AG430" s="282"/>
      <c r="AH430" s="282"/>
      <c r="AI430" s="282"/>
      <c r="AJ430" s="282"/>
      <c r="AK430" s="282"/>
      <c r="AL430" s="282"/>
      <c r="AM430" s="282"/>
      <c r="AN430" s="282"/>
      <c r="AO430" s="282"/>
      <c r="AP430" s="282"/>
      <c r="AQ430" s="282"/>
      <c r="AR430" s="282"/>
      <c r="AS430" s="282"/>
      <c r="AT430" s="282"/>
      <c r="AU430" s="282"/>
      <c r="AV430" s="282"/>
      <c r="AW430" s="282"/>
    </row>
    <row r="431" spans="1:49">
      <c r="A431" s="282"/>
      <c r="B431" s="282"/>
      <c r="C431" s="282"/>
      <c r="D431" s="282"/>
      <c r="E431" s="282"/>
      <c r="F431" s="282"/>
      <c r="G431" s="282"/>
      <c r="H431" s="282"/>
      <c r="I431" s="282"/>
      <c r="J431" s="282"/>
      <c r="K431" s="282"/>
      <c r="L431" s="282"/>
      <c r="M431" s="282"/>
      <c r="N431" s="282"/>
      <c r="O431" s="282"/>
      <c r="P431" s="282"/>
      <c r="Q431" s="282"/>
      <c r="R431" s="282"/>
      <c r="S431" s="282"/>
      <c r="T431" s="282"/>
      <c r="U431" s="282"/>
      <c r="V431" s="282"/>
      <c r="W431" s="282"/>
      <c r="X431" s="282"/>
      <c r="Y431" s="282"/>
      <c r="Z431" s="282"/>
      <c r="AA431" s="282"/>
      <c r="AB431" s="282"/>
      <c r="AC431" s="282"/>
      <c r="AD431" s="282"/>
      <c r="AE431" s="282"/>
      <c r="AF431" s="282"/>
      <c r="AG431" s="282"/>
      <c r="AH431" s="282"/>
      <c r="AI431" s="282"/>
      <c r="AJ431" s="282"/>
      <c r="AK431" s="282"/>
      <c r="AL431" s="282"/>
      <c r="AM431" s="282"/>
      <c r="AN431" s="282"/>
      <c r="AO431" s="282"/>
      <c r="AP431" s="282"/>
      <c r="AQ431" s="282"/>
      <c r="AR431" s="282"/>
      <c r="AS431" s="282"/>
      <c r="AT431" s="282"/>
      <c r="AU431" s="282"/>
      <c r="AV431" s="282"/>
      <c r="AW431" s="282"/>
    </row>
    <row r="432" spans="1:49">
      <c r="A432" s="282"/>
      <c r="B432" s="282"/>
      <c r="C432" s="282"/>
      <c r="D432" s="282"/>
      <c r="E432" s="282"/>
      <c r="F432" s="282"/>
      <c r="G432" s="282"/>
      <c r="H432" s="282"/>
      <c r="I432" s="282"/>
      <c r="J432" s="282"/>
      <c r="K432" s="282"/>
      <c r="L432" s="282"/>
      <c r="M432" s="282"/>
      <c r="N432" s="282"/>
      <c r="O432" s="282"/>
      <c r="P432" s="282"/>
      <c r="Q432" s="282"/>
      <c r="R432" s="282"/>
      <c r="S432" s="282"/>
      <c r="T432" s="282"/>
      <c r="U432" s="282"/>
      <c r="V432" s="282"/>
      <c r="W432" s="282"/>
      <c r="X432" s="282"/>
      <c r="Y432" s="282"/>
      <c r="Z432" s="282"/>
      <c r="AA432" s="282"/>
      <c r="AB432" s="282"/>
      <c r="AC432" s="282"/>
      <c r="AD432" s="282"/>
      <c r="AE432" s="282"/>
      <c r="AF432" s="282"/>
      <c r="AG432" s="282"/>
      <c r="AH432" s="282"/>
      <c r="AI432" s="282"/>
      <c r="AJ432" s="282"/>
      <c r="AK432" s="282"/>
      <c r="AL432" s="282"/>
      <c r="AM432" s="282"/>
      <c r="AN432" s="282"/>
      <c r="AO432" s="282"/>
      <c r="AP432" s="282"/>
      <c r="AQ432" s="282"/>
      <c r="AR432" s="282"/>
      <c r="AS432" s="282"/>
      <c r="AT432" s="282"/>
      <c r="AU432" s="282"/>
      <c r="AV432" s="282"/>
      <c r="AW432" s="282"/>
    </row>
    <row r="433" spans="1:49">
      <c r="A433" s="282"/>
      <c r="B433" s="282"/>
      <c r="C433" s="282"/>
      <c r="D433" s="282"/>
      <c r="E433" s="282"/>
      <c r="F433" s="282"/>
      <c r="G433" s="282"/>
      <c r="H433" s="282"/>
      <c r="I433" s="282"/>
      <c r="J433" s="282"/>
      <c r="K433" s="282"/>
      <c r="L433" s="282"/>
      <c r="M433" s="282"/>
      <c r="N433" s="282"/>
      <c r="O433" s="282"/>
      <c r="P433" s="282"/>
      <c r="Q433" s="282"/>
      <c r="R433" s="282"/>
      <c r="S433" s="282"/>
      <c r="T433" s="282"/>
      <c r="U433" s="282"/>
      <c r="V433" s="282"/>
      <c r="W433" s="282"/>
      <c r="X433" s="282"/>
      <c r="Y433" s="282"/>
      <c r="Z433" s="282"/>
      <c r="AA433" s="282"/>
      <c r="AB433" s="282"/>
      <c r="AC433" s="282"/>
      <c r="AD433" s="282"/>
      <c r="AE433" s="282"/>
      <c r="AF433" s="282"/>
      <c r="AG433" s="282"/>
      <c r="AH433" s="282"/>
      <c r="AI433" s="282"/>
      <c r="AJ433" s="282"/>
      <c r="AK433" s="282"/>
      <c r="AL433" s="282"/>
      <c r="AM433" s="282"/>
      <c r="AN433" s="282"/>
      <c r="AO433" s="282"/>
      <c r="AP433" s="282"/>
      <c r="AQ433" s="282"/>
      <c r="AR433" s="282"/>
      <c r="AS433" s="282"/>
      <c r="AT433" s="282"/>
      <c r="AU433" s="282"/>
      <c r="AV433" s="282"/>
      <c r="AW433" s="282"/>
    </row>
    <row r="434" spans="1:49">
      <c r="A434" s="282"/>
      <c r="B434" s="282"/>
      <c r="C434" s="282"/>
      <c r="D434" s="282"/>
      <c r="E434" s="282"/>
      <c r="F434" s="282"/>
      <c r="G434" s="282"/>
      <c r="H434" s="282"/>
      <c r="I434" s="282"/>
      <c r="J434" s="282"/>
      <c r="K434" s="282"/>
      <c r="L434" s="282"/>
      <c r="M434" s="282"/>
      <c r="N434" s="282"/>
      <c r="O434" s="282"/>
      <c r="P434" s="282"/>
      <c r="Q434" s="282"/>
      <c r="R434" s="282"/>
      <c r="S434" s="282"/>
      <c r="T434" s="282"/>
      <c r="U434" s="282"/>
      <c r="V434" s="282"/>
      <c r="W434" s="282"/>
      <c r="X434" s="282"/>
      <c r="Y434" s="282"/>
      <c r="Z434" s="282"/>
      <c r="AA434" s="282"/>
      <c r="AB434" s="282"/>
      <c r="AC434" s="282"/>
      <c r="AD434" s="282"/>
      <c r="AE434" s="282"/>
      <c r="AF434" s="282"/>
      <c r="AG434" s="282"/>
      <c r="AH434" s="282"/>
      <c r="AI434" s="282"/>
      <c r="AJ434" s="282"/>
      <c r="AK434" s="282"/>
      <c r="AL434" s="282"/>
      <c r="AM434" s="282"/>
      <c r="AN434" s="282"/>
      <c r="AO434" s="282"/>
      <c r="AP434" s="282"/>
      <c r="AQ434" s="282"/>
      <c r="AR434" s="282"/>
      <c r="AS434" s="282"/>
      <c r="AT434" s="282"/>
      <c r="AU434" s="282"/>
      <c r="AV434" s="282"/>
      <c r="AW434" s="282"/>
    </row>
    <row r="435" spans="1:49">
      <c r="A435" s="282"/>
      <c r="B435" s="282"/>
      <c r="C435" s="282"/>
      <c r="D435" s="282"/>
      <c r="E435" s="282"/>
      <c r="F435" s="282"/>
      <c r="G435" s="282"/>
      <c r="H435" s="282"/>
      <c r="I435" s="282"/>
      <c r="J435" s="282"/>
      <c r="K435" s="282"/>
      <c r="L435" s="282"/>
      <c r="M435" s="282"/>
      <c r="N435" s="282"/>
      <c r="O435" s="282"/>
      <c r="P435" s="282"/>
      <c r="Q435" s="282"/>
      <c r="R435" s="282"/>
      <c r="S435" s="282"/>
      <c r="T435" s="282"/>
      <c r="U435" s="282"/>
      <c r="V435" s="282"/>
      <c r="W435" s="282"/>
      <c r="X435" s="282"/>
      <c r="Y435" s="282"/>
      <c r="Z435" s="282"/>
      <c r="AA435" s="282"/>
      <c r="AB435" s="282"/>
      <c r="AC435" s="282"/>
      <c r="AD435" s="282"/>
      <c r="AE435" s="282"/>
      <c r="AF435" s="282"/>
      <c r="AG435" s="282"/>
      <c r="AH435" s="282"/>
      <c r="AI435" s="282"/>
      <c r="AJ435" s="282"/>
      <c r="AK435" s="282"/>
      <c r="AL435" s="282"/>
      <c r="AM435" s="282"/>
      <c r="AN435" s="282"/>
      <c r="AO435" s="282"/>
      <c r="AP435" s="282"/>
      <c r="AQ435" s="282"/>
      <c r="AR435" s="282"/>
      <c r="AS435" s="282"/>
      <c r="AT435" s="282"/>
      <c r="AU435" s="282"/>
      <c r="AV435" s="282"/>
      <c r="AW435" s="282"/>
    </row>
    <row r="436" spans="1:49">
      <c r="A436" s="282"/>
      <c r="B436" s="282"/>
      <c r="C436" s="282"/>
      <c r="D436" s="282"/>
      <c r="E436" s="282"/>
      <c r="F436" s="282"/>
      <c r="G436" s="282"/>
      <c r="H436" s="282"/>
      <c r="I436" s="282"/>
      <c r="J436" s="282"/>
      <c r="K436" s="282"/>
      <c r="L436" s="282"/>
      <c r="M436" s="282"/>
      <c r="N436" s="282"/>
      <c r="O436" s="282"/>
      <c r="P436" s="282"/>
      <c r="Q436" s="282"/>
      <c r="R436" s="282"/>
      <c r="S436" s="282"/>
      <c r="T436" s="282"/>
      <c r="U436" s="282"/>
      <c r="V436" s="282"/>
      <c r="W436" s="282"/>
      <c r="X436" s="282"/>
      <c r="Y436" s="282"/>
      <c r="Z436" s="282"/>
      <c r="AA436" s="282"/>
      <c r="AB436" s="282"/>
      <c r="AC436" s="282"/>
      <c r="AD436" s="282"/>
      <c r="AE436" s="282"/>
      <c r="AF436" s="282"/>
      <c r="AG436" s="282"/>
      <c r="AH436" s="282"/>
      <c r="AI436" s="282"/>
      <c r="AJ436" s="282"/>
      <c r="AK436" s="282"/>
      <c r="AL436" s="282"/>
      <c r="AM436" s="282"/>
      <c r="AN436" s="282"/>
      <c r="AO436" s="282"/>
      <c r="AP436" s="282"/>
      <c r="AQ436" s="282"/>
      <c r="AR436" s="282"/>
      <c r="AS436" s="282"/>
      <c r="AT436" s="282"/>
      <c r="AU436" s="282"/>
      <c r="AV436" s="282"/>
      <c r="AW436" s="282"/>
    </row>
    <row r="437" spans="1:49">
      <c r="A437" s="282"/>
      <c r="B437" s="282"/>
      <c r="C437" s="282"/>
      <c r="D437" s="282"/>
      <c r="E437" s="282"/>
      <c r="F437" s="282"/>
      <c r="G437" s="282"/>
      <c r="H437" s="282"/>
      <c r="I437" s="282"/>
      <c r="J437" s="282"/>
      <c r="K437" s="282"/>
      <c r="L437" s="282"/>
      <c r="M437" s="282"/>
      <c r="N437" s="282"/>
      <c r="O437" s="282"/>
      <c r="P437" s="282"/>
      <c r="Q437" s="282"/>
      <c r="R437" s="282"/>
      <c r="S437" s="282"/>
      <c r="T437" s="282"/>
      <c r="U437" s="282"/>
      <c r="V437" s="282"/>
      <c r="W437" s="282"/>
      <c r="X437" s="282"/>
      <c r="Y437" s="282"/>
      <c r="Z437" s="282"/>
      <c r="AA437" s="282"/>
      <c r="AB437" s="282"/>
      <c r="AC437" s="282"/>
      <c r="AD437" s="282"/>
      <c r="AE437" s="282"/>
      <c r="AF437" s="282"/>
      <c r="AG437" s="282"/>
      <c r="AH437" s="282"/>
      <c r="AI437" s="282"/>
      <c r="AJ437" s="282"/>
      <c r="AK437" s="282"/>
      <c r="AL437" s="282"/>
      <c r="AM437" s="282"/>
      <c r="AN437" s="282"/>
      <c r="AO437" s="282"/>
      <c r="AP437" s="282"/>
      <c r="AQ437" s="282"/>
      <c r="AR437" s="282"/>
      <c r="AS437" s="282"/>
      <c r="AT437" s="282"/>
      <c r="AU437" s="282"/>
      <c r="AV437" s="282"/>
      <c r="AW437" s="282"/>
    </row>
    <row r="438" spans="1:49">
      <c r="A438" s="282"/>
      <c r="B438" s="282"/>
      <c r="C438" s="282"/>
      <c r="D438" s="282"/>
      <c r="E438" s="282"/>
      <c r="F438" s="282"/>
      <c r="G438" s="282"/>
      <c r="H438" s="282"/>
      <c r="I438" s="282"/>
      <c r="J438" s="282"/>
      <c r="K438" s="282"/>
      <c r="L438" s="282"/>
      <c r="M438" s="282"/>
      <c r="N438" s="282"/>
      <c r="O438" s="282"/>
      <c r="P438" s="282"/>
      <c r="Q438" s="282"/>
      <c r="R438" s="282"/>
      <c r="S438" s="282"/>
      <c r="T438" s="282"/>
      <c r="U438" s="282"/>
      <c r="V438" s="282"/>
      <c r="W438" s="282"/>
      <c r="X438" s="282"/>
      <c r="Y438" s="282"/>
      <c r="Z438" s="282"/>
      <c r="AA438" s="282"/>
      <c r="AB438" s="282"/>
      <c r="AC438" s="282"/>
      <c r="AD438" s="282"/>
      <c r="AE438" s="282"/>
      <c r="AF438" s="282"/>
      <c r="AG438" s="282"/>
      <c r="AH438" s="282"/>
      <c r="AI438" s="282"/>
      <c r="AJ438" s="282"/>
      <c r="AK438" s="282"/>
      <c r="AL438" s="282"/>
      <c r="AM438" s="282"/>
      <c r="AN438" s="282"/>
      <c r="AO438" s="282"/>
      <c r="AP438" s="282"/>
      <c r="AQ438" s="282"/>
      <c r="AR438" s="282"/>
      <c r="AS438" s="282"/>
      <c r="AT438" s="282"/>
      <c r="AU438" s="282"/>
      <c r="AV438" s="282"/>
      <c r="AW438" s="282"/>
    </row>
    <row r="439" spans="1:49">
      <c r="A439" s="282"/>
      <c r="B439" s="282"/>
      <c r="C439" s="282"/>
      <c r="D439" s="282"/>
      <c r="E439" s="282"/>
      <c r="F439" s="282"/>
      <c r="G439" s="282"/>
      <c r="H439" s="282"/>
      <c r="I439" s="282"/>
      <c r="J439" s="282"/>
      <c r="K439" s="282"/>
      <c r="L439" s="282"/>
      <c r="M439" s="282"/>
      <c r="N439" s="282"/>
      <c r="O439" s="282"/>
      <c r="P439" s="282"/>
      <c r="Q439" s="282"/>
      <c r="R439" s="282"/>
      <c r="S439" s="282"/>
      <c r="T439" s="282"/>
      <c r="U439" s="282"/>
      <c r="V439" s="282"/>
      <c r="W439" s="282"/>
      <c r="X439" s="282"/>
      <c r="Y439" s="282"/>
      <c r="Z439" s="282"/>
      <c r="AA439" s="282"/>
      <c r="AB439" s="282"/>
      <c r="AC439" s="282"/>
      <c r="AD439" s="282"/>
      <c r="AE439" s="282"/>
      <c r="AF439" s="282"/>
      <c r="AG439" s="282"/>
      <c r="AH439" s="282"/>
      <c r="AI439" s="282"/>
      <c r="AJ439" s="282"/>
      <c r="AK439" s="282"/>
      <c r="AL439" s="282"/>
      <c r="AM439" s="282"/>
      <c r="AN439" s="282"/>
      <c r="AO439" s="282"/>
      <c r="AP439" s="282"/>
      <c r="AQ439" s="282"/>
      <c r="AR439" s="282"/>
      <c r="AS439" s="282"/>
      <c r="AT439" s="282"/>
      <c r="AU439" s="282"/>
      <c r="AV439" s="282"/>
      <c r="AW439" s="282"/>
    </row>
    <row r="440" spans="1:49">
      <c r="A440" s="282"/>
      <c r="B440" s="282"/>
      <c r="C440" s="282"/>
      <c r="D440" s="282"/>
      <c r="E440" s="282"/>
      <c r="F440" s="282"/>
      <c r="G440" s="282"/>
      <c r="H440" s="282"/>
      <c r="I440" s="282"/>
      <c r="J440" s="282"/>
      <c r="K440" s="282"/>
      <c r="L440" s="282"/>
      <c r="M440" s="282"/>
      <c r="N440" s="282"/>
      <c r="O440" s="282"/>
      <c r="P440" s="282"/>
      <c r="Q440" s="282"/>
      <c r="R440" s="282"/>
      <c r="S440" s="282"/>
      <c r="T440" s="282"/>
      <c r="U440" s="282"/>
      <c r="V440" s="282"/>
      <c r="W440" s="282"/>
      <c r="X440" s="282"/>
      <c r="Y440" s="282"/>
      <c r="Z440" s="282"/>
      <c r="AA440" s="282"/>
      <c r="AB440" s="282"/>
      <c r="AC440" s="282"/>
      <c r="AD440" s="282"/>
      <c r="AE440" s="282"/>
      <c r="AF440" s="282"/>
      <c r="AG440" s="282"/>
      <c r="AH440" s="282"/>
      <c r="AI440" s="282"/>
      <c r="AJ440" s="282"/>
      <c r="AK440" s="282"/>
      <c r="AL440" s="282"/>
      <c r="AM440" s="282"/>
      <c r="AN440" s="282"/>
      <c r="AO440" s="282"/>
      <c r="AP440" s="282"/>
      <c r="AQ440" s="282"/>
      <c r="AR440" s="282"/>
      <c r="AS440" s="282"/>
      <c r="AT440" s="282"/>
      <c r="AU440" s="282"/>
      <c r="AV440" s="282"/>
      <c r="AW440" s="282"/>
    </row>
    <row r="441" spans="1:49">
      <c r="A441" s="282"/>
      <c r="B441" s="282"/>
      <c r="C441" s="282"/>
      <c r="D441" s="282"/>
      <c r="E441" s="282"/>
      <c r="F441" s="282"/>
      <c r="G441" s="282"/>
      <c r="H441" s="282"/>
      <c r="I441" s="282"/>
      <c r="J441" s="282"/>
      <c r="K441" s="282"/>
      <c r="L441" s="282"/>
      <c r="M441" s="282"/>
      <c r="N441" s="282"/>
      <c r="O441" s="282"/>
      <c r="P441" s="282"/>
      <c r="Q441" s="282"/>
      <c r="R441" s="282"/>
      <c r="S441" s="282"/>
      <c r="T441" s="282"/>
      <c r="U441" s="282"/>
      <c r="V441" s="282"/>
      <c r="W441" s="282"/>
      <c r="X441" s="282"/>
      <c r="Y441" s="282"/>
      <c r="Z441" s="282"/>
      <c r="AA441" s="282"/>
      <c r="AB441" s="282"/>
      <c r="AC441" s="282"/>
      <c r="AD441" s="282"/>
      <c r="AE441" s="282"/>
      <c r="AF441" s="282"/>
      <c r="AG441" s="282"/>
      <c r="AH441" s="282"/>
      <c r="AI441" s="282"/>
      <c r="AJ441" s="282"/>
      <c r="AK441" s="282"/>
      <c r="AL441" s="282"/>
      <c r="AM441" s="282"/>
      <c r="AN441" s="282"/>
      <c r="AO441" s="282"/>
      <c r="AP441" s="282"/>
      <c r="AQ441" s="282"/>
      <c r="AR441" s="282"/>
      <c r="AS441" s="282"/>
      <c r="AT441" s="282"/>
      <c r="AU441" s="282"/>
      <c r="AV441" s="282"/>
      <c r="AW441" s="282"/>
    </row>
    <row r="442" spans="1:49">
      <c r="A442" s="282"/>
      <c r="B442" s="282"/>
      <c r="C442" s="282"/>
      <c r="D442" s="282"/>
      <c r="E442" s="282"/>
      <c r="F442" s="282"/>
      <c r="G442" s="282"/>
      <c r="H442" s="282"/>
      <c r="I442" s="282"/>
      <c r="J442" s="282"/>
      <c r="K442" s="282"/>
      <c r="L442" s="282"/>
      <c r="M442" s="282"/>
      <c r="N442" s="282"/>
      <c r="O442" s="282"/>
      <c r="P442" s="282"/>
      <c r="Q442" s="282"/>
      <c r="R442" s="282"/>
      <c r="S442" s="282"/>
      <c r="T442" s="282"/>
      <c r="U442" s="282"/>
      <c r="V442" s="282"/>
      <c r="W442" s="282"/>
      <c r="X442" s="282"/>
      <c r="Y442" s="282"/>
      <c r="Z442" s="282"/>
      <c r="AA442" s="282"/>
      <c r="AB442" s="282"/>
      <c r="AC442" s="282"/>
      <c r="AD442" s="282"/>
      <c r="AE442" s="282"/>
      <c r="AF442" s="282"/>
      <c r="AG442" s="282"/>
      <c r="AH442" s="282"/>
      <c r="AI442" s="282"/>
      <c r="AJ442" s="282"/>
      <c r="AK442" s="282"/>
      <c r="AL442" s="282"/>
      <c r="AM442" s="282"/>
      <c r="AN442" s="282"/>
      <c r="AO442" s="282"/>
      <c r="AP442" s="282"/>
      <c r="AQ442" s="282"/>
      <c r="AR442" s="282"/>
      <c r="AS442" s="282"/>
      <c r="AT442" s="282"/>
      <c r="AU442" s="282"/>
      <c r="AV442" s="282"/>
      <c r="AW442" s="282"/>
    </row>
    <row r="443" spans="1:49">
      <c r="A443" s="282"/>
      <c r="B443" s="282"/>
      <c r="C443" s="282"/>
      <c r="D443" s="282"/>
      <c r="E443" s="282"/>
      <c r="F443" s="282"/>
      <c r="G443" s="282"/>
      <c r="H443" s="282"/>
      <c r="I443" s="282"/>
      <c r="J443" s="282"/>
      <c r="K443" s="282"/>
      <c r="L443" s="282"/>
      <c r="M443" s="282"/>
      <c r="N443" s="282"/>
      <c r="O443" s="282"/>
      <c r="P443" s="282"/>
      <c r="Q443" s="282"/>
      <c r="R443" s="282"/>
      <c r="S443" s="282"/>
      <c r="T443" s="282"/>
      <c r="U443" s="282"/>
      <c r="V443" s="282"/>
      <c r="W443" s="282"/>
      <c r="X443" s="282"/>
      <c r="Y443" s="282"/>
      <c r="Z443" s="282"/>
      <c r="AA443" s="282"/>
      <c r="AB443" s="282"/>
      <c r="AC443" s="282"/>
      <c r="AD443" s="282"/>
      <c r="AE443" s="282"/>
      <c r="AF443" s="282"/>
      <c r="AG443" s="282"/>
      <c r="AH443" s="282"/>
      <c r="AI443" s="282"/>
      <c r="AJ443" s="282"/>
      <c r="AK443" s="282"/>
      <c r="AL443" s="282"/>
      <c r="AM443" s="282"/>
      <c r="AN443" s="282"/>
      <c r="AO443" s="282"/>
      <c r="AP443" s="282"/>
      <c r="AQ443" s="282"/>
      <c r="AR443" s="282"/>
      <c r="AS443" s="282"/>
      <c r="AT443" s="282"/>
      <c r="AU443" s="282"/>
      <c r="AV443" s="282"/>
      <c r="AW443" s="282"/>
    </row>
    <row r="444" spans="1:49">
      <c r="A444" s="282"/>
      <c r="B444" s="282"/>
      <c r="C444" s="282"/>
      <c r="D444" s="282"/>
      <c r="E444" s="282"/>
      <c r="F444" s="282"/>
      <c r="G444" s="282"/>
      <c r="H444" s="282"/>
      <c r="I444" s="282"/>
      <c r="J444" s="282"/>
      <c r="K444" s="282"/>
      <c r="L444" s="282"/>
      <c r="M444" s="282"/>
      <c r="N444" s="282"/>
      <c r="O444" s="282"/>
      <c r="P444" s="282"/>
      <c r="Q444" s="282"/>
      <c r="R444" s="282"/>
      <c r="S444" s="282"/>
      <c r="T444" s="282"/>
      <c r="U444" s="282"/>
      <c r="V444" s="282"/>
      <c r="W444" s="282"/>
      <c r="X444" s="282"/>
      <c r="Y444" s="282"/>
      <c r="Z444" s="282"/>
      <c r="AA444" s="282"/>
      <c r="AB444" s="282"/>
      <c r="AC444" s="282"/>
      <c r="AD444" s="282"/>
      <c r="AE444" s="282"/>
      <c r="AF444" s="282"/>
      <c r="AG444" s="282"/>
      <c r="AH444" s="282"/>
      <c r="AI444" s="282"/>
      <c r="AJ444" s="282"/>
      <c r="AK444" s="282"/>
      <c r="AL444" s="282"/>
      <c r="AM444" s="282"/>
      <c r="AN444" s="282"/>
      <c r="AO444" s="282"/>
      <c r="AP444" s="282"/>
      <c r="AQ444" s="282"/>
      <c r="AR444" s="282"/>
      <c r="AS444" s="282"/>
      <c r="AT444" s="282"/>
      <c r="AU444" s="282"/>
      <c r="AV444" s="282"/>
      <c r="AW444" s="282"/>
    </row>
    <row r="445" spans="1:49">
      <c r="A445" s="282"/>
      <c r="B445" s="282"/>
      <c r="C445" s="282"/>
      <c r="D445" s="282"/>
      <c r="E445" s="282"/>
      <c r="F445" s="282"/>
      <c r="G445" s="282"/>
      <c r="H445" s="282"/>
      <c r="I445" s="282"/>
      <c r="J445" s="282"/>
      <c r="K445" s="282"/>
      <c r="L445" s="282"/>
      <c r="M445" s="282"/>
      <c r="N445" s="282"/>
      <c r="O445" s="282"/>
      <c r="P445" s="282"/>
      <c r="Q445" s="282"/>
      <c r="R445" s="282"/>
      <c r="S445" s="282"/>
      <c r="T445" s="282"/>
      <c r="U445" s="282"/>
      <c r="V445" s="282"/>
      <c r="W445" s="282"/>
      <c r="X445" s="282"/>
      <c r="Y445" s="282"/>
      <c r="Z445" s="282"/>
      <c r="AA445" s="282"/>
      <c r="AB445" s="282"/>
      <c r="AC445" s="282"/>
      <c r="AD445" s="282"/>
      <c r="AE445" s="282"/>
      <c r="AF445" s="282"/>
      <c r="AG445" s="282"/>
      <c r="AH445" s="282"/>
      <c r="AI445" s="282"/>
      <c r="AJ445" s="282"/>
      <c r="AK445" s="282"/>
      <c r="AL445" s="282"/>
      <c r="AM445" s="282"/>
      <c r="AN445" s="282"/>
      <c r="AO445" s="282"/>
      <c r="AP445" s="282"/>
      <c r="AQ445" s="282"/>
      <c r="AR445" s="282"/>
      <c r="AS445" s="282"/>
      <c r="AT445" s="282"/>
      <c r="AU445" s="282"/>
      <c r="AV445" s="282"/>
      <c r="AW445" s="282"/>
    </row>
    <row r="446" spans="1:49">
      <c r="A446" s="282"/>
      <c r="B446" s="282"/>
      <c r="C446" s="282"/>
      <c r="D446" s="282"/>
      <c r="E446" s="282"/>
      <c r="F446" s="282"/>
      <c r="G446" s="282"/>
      <c r="H446" s="282"/>
      <c r="I446" s="282"/>
      <c r="J446" s="282"/>
      <c r="K446" s="282"/>
      <c r="L446" s="282"/>
      <c r="M446" s="282"/>
      <c r="N446" s="282"/>
      <c r="O446" s="282"/>
      <c r="P446" s="282"/>
      <c r="Q446" s="282"/>
      <c r="R446" s="282"/>
      <c r="S446" s="282"/>
      <c r="T446" s="282"/>
      <c r="U446" s="282"/>
      <c r="V446" s="282"/>
      <c r="W446" s="282"/>
      <c r="X446" s="282"/>
      <c r="Y446" s="282"/>
      <c r="Z446" s="282"/>
      <c r="AA446" s="282"/>
      <c r="AB446" s="282"/>
      <c r="AC446" s="282"/>
      <c r="AD446" s="282"/>
      <c r="AE446" s="282"/>
      <c r="AF446" s="282"/>
      <c r="AG446" s="282"/>
      <c r="AH446" s="282"/>
      <c r="AI446" s="282"/>
      <c r="AJ446" s="282"/>
      <c r="AK446" s="282"/>
      <c r="AL446" s="282"/>
      <c r="AM446" s="282"/>
      <c r="AN446" s="282"/>
      <c r="AO446" s="282"/>
      <c r="AP446" s="282"/>
      <c r="AQ446" s="282"/>
      <c r="AR446" s="282"/>
      <c r="AS446" s="282"/>
      <c r="AT446" s="282"/>
      <c r="AU446" s="282"/>
      <c r="AV446" s="282"/>
      <c r="AW446" s="282"/>
    </row>
    <row r="447" spans="1:49">
      <c r="A447" s="282"/>
      <c r="B447" s="282"/>
      <c r="C447" s="282"/>
      <c r="D447" s="282"/>
      <c r="E447" s="282"/>
      <c r="F447" s="282"/>
      <c r="G447" s="282"/>
      <c r="H447" s="282"/>
      <c r="I447" s="282"/>
      <c r="J447" s="282"/>
      <c r="K447" s="282"/>
      <c r="L447" s="282"/>
      <c r="M447" s="282"/>
      <c r="N447" s="282"/>
      <c r="O447" s="282"/>
      <c r="P447" s="282"/>
      <c r="Q447" s="282"/>
      <c r="R447" s="282"/>
      <c r="S447" s="282"/>
      <c r="T447" s="282"/>
      <c r="U447" s="282"/>
      <c r="V447" s="282"/>
      <c r="W447" s="282"/>
      <c r="X447" s="282"/>
      <c r="Y447" s="282"/>
      <c r="Z447" s="282"/>
      <c r="AA447" s="282"/>
      <c r="AB447" s="282"/>
      <c r="AC447" s="282"/>
      <c r="AD447" s="282"/>
      <c r="AE447" s="282"/>
      <c r="AF447" s="282"/>
      <c r="AG447" s="282"/>
      <c r="AH447" s="282"/>
      <c r="AI447" s="282"/>
      <c r="AJ447" s="282"/>
      <c r="AK447" s="282"/>
      <c r="AL447" s="282"/>
      <c r="AM447" s="282"/>
      <c r="AN447" s="282"/>
      <c r="AO447" s="282"/>
      <c r="AP447" s="282"/>
      <c r="AQ447" s="282"/>
      <c r="AR447" s="282"/>
      <c r="AS447" s="282"/>
      <c r="AT447" s="282"/>
      <c r="AU447" s="282"/>
      <c r="AV447" s="282"/>
      <c r="AW447" s="282"/>
    </row>
    <row r="448" spans="1:49">
      <c r="A448" s="282"/>
      <c r="B448" s="282"/>
      <c r="C448" s="282"/>
      <c r="D448" s="282"/>
      <c r="E448" s="282"/>
      <c r="F448" s="282"/>
      <c r="G448" s="282"/>
      <c r="H448" s="282"/>
      <c r="I448" s="282"/>
      <c r="J448" s="282"/>
      <c r="K448" s="282"/>
      <c r="L448" s="282"/>
      <c r="M448" s="282"/>
      <c r="N448" s="282"/>
      <c r="O448" s="282"/>
      <c r="P448" s="282"/>
      <c r="Q448" s="282"/>
      <c r="R448" s="282"/>
      <c r="S448" s="282"/>
      <c r="T448" s="282"/>
      <c r="U448" s="282"/>
      <c r="V448" s="282"/>
      <c r="W448" s="282"/>
      <c r="X448" s="282"/>
      <c r="Y448" s="282"/>
      <c r="Z448" s="282"/>
      <c r="AA448" s="282"/>
      <c r="AB448" s="282"/>
      <c r="AC448" s="282"/>
      <c r="AD448" s="282"/>
      <c r="AE448" s="282"/>
      <c r="AF448" s="282"/>
      <c r="AG448" s="282"/>
      <c r="AH448" s="282"/>
      <c r="AI448" s="282"/>
      <c r="AJ448" s="282"/>
      <c r="AK448" s="282"/>
      <c r="AL448" s="282"/>
      <c r="AM448" s="282"/>
      <c r="AN448" s="282"/>
      <c r="AO448" s="282"/>
      <c r="AP448" s="282"/>
      <c r="AQ448" s="282"/>
      <c r="AR448" s="282"/>
      <c r="AS448" s="282"/>
      <c r="AT448" s="282"/>
      <c r="AU448" s="282"/>
      <c r="AV448" s="282"/>
      <c r="AW448" s="282"/>
    </row>
    <row r="449" spans="1:49">
      <c r="A449" s="282"/>
      <c r="B449" s="282"/>
      <c r="C449" s="282"/>
      <c r="D449" s="282"/>
      <c r="E449" s="282"/>
      <c r="F449" s="282"/>
      <c r="G449" s="282"/>
      <c r="H449" s="282"/>
      <c r="I449" s="282"/>
      <c r="J449" s="282"/>
      <c r="K449" s="282"/>
      <c r="L449" s="282"/>
      <c r="M449" s="282"/>
      <c r="N449" s="282"/>
      <c r="O449" s="282"/>
      <c r="P449" s="282"/>
      <c r="Q449" s="282"/>
      <c r="R449" s="282"/>
      <c r="S449" s="282"/>
      <c r="T449" s="282"/>
      <c r="U449" s="282"/>
      <c r="V449" s="282"/>
      <c r="W449" s="282"/>
      <c r="X449" s="282"/>
      <c r="Y449" s="282"/>
      <c r="Z449" s="282"/>
      <c r="AA449" s="282"/>
      <c r="AB449" s="282"/>
      <c r="AC449" s="282"/>
      <c r="AD449" s="282"/>
      <c r="AE449" s="282"/>
      <c r="AF449" s="282"/>
      <c r="AG449" s="282"/>
      <c r="AH449" s="282"/>
      <c r="AI449" s="282"/>
      <c r="AJ449" s="282"/>
      <c r="AK449" s="282"/>
      <c r="AL449" s="282"/>
      <c r="AM449" s="282"/>
      <c r="AN449" s="282"/>
      <c r="AO449" s="282"/>
      <c r="AP449" s="282"/>
      <c r="AQ449" s="282"/>
      <c r="AR449" s="282"/>
      <c r="AS449" s="282"/>
      <c r="AT449" s="282"/>
      <c r="AU449" s="282"/>
      <c r="AV449" s="282"/>
      <c r="AW449" s="282"/>
    </row>
    <row r="450" spans="1:49">
      <c r="A450" s="282"/>
      <c r="B450" s="282"/>
      <c r="C450" s="282"/>
      <c r="D450" s="282"/>
      <c r="E450" s="282"/>
      <c r="F450" s="282"/>
      <c r="G450" s="282"/>
      <c r="H450" s="282"/>
      <c r="I450" s="282"/>
      <c r="J450" s="282"/>
      <c r="K450" s="282"/>
      <c r="L450" s="282"/>
      <c r="M450" s="282"/>
      <c r="N450" s="282"/>
      <c r="O450" s="282"/>
      <c r="P450" s="282"/>
      <c r="Q450" s="282"/>
      <c r="R450" s="282"/>
      <c r="S450" s="282"/>
      <c r="T450" s="282"/>
      <c r="U450" s="282"/>
      <c r="V450" s="282"/>
      <c r="W450" s="282"/>
      <c r="X450" s="282"/>
      <c r="Y450" s="282"/>
      <c r="Z450" s="282"/>
      <c r="AA450" s="282"/>
      <c r="AB450" s="282"/>
      <c r="AC450" s="282"/>
      <c r="AD450" s="282"/>
      <c r="AE450" s="282"/>
      <c r="AF450" s="282"/>
      <c r="AG450" s="282"/>
      <c r="AH450" s="282"/>
      <c r="AI450" s="282"/>
      <c r="AJ450" s="282"/>
      <c r="AK450" s="282"/>
      <c r="AL450" s="282"/>
      <c r="AM450" s="282"/>
      <c r="AN450" s="282"/>
      <c r="AO450" s="282"/>
      <c r="AP450" s="282"/>
      <c r="AQ450" s="282"/>
      <c r="AR450" s="282"/>
      <c r="AS450" s="282"/>
      <c r="AT450" s="282"/>
      <c r="AU450" s="282"/>
      <c r="AV450" s="282"/>
      <c r="AW450" s="282"/>
    </row>
    <row r="451" spans="1:49">
      <c r="A451" s="282"/>
      <c r="B451" s="282"/>
      <c r="C451" s="282"/>
      <c r="D451" s="282"/>
      <c r="E451" s="282"/>
      <c r="F451" s="282"/>
      <c r="G451" s="282"/>
      <c r="H451" s="282"/>
      <c r="I451" s="282"/>
      <c r="J451" s="282"/>
      <c r="K451" s="282"/>
      <c r="L451" s="282"/>
      <c r="M451" s="282"/>
      <c r="N451" s="282"/>
      <c r="O451" s="282"/>
      <c r="P451" s="282"/>
      <c r="Q451" s="282"/>
      <c r="R451" s="282"/>
      <c r="S451" s="282"/>
      <c r="T451" s="282"/>
      <c r="U451" s="282"/>
      <c r="V451" s="282"/>
      <c r="W451" s="282"/>
      <c r="X451" s="282"/>
      <c r="Y451" s="282"/>
      <c r="Z451" s="282"/>
      <c r="AA451" s="282"/>
      <c r="AB451" s="282"/>
      <c r="AC451" s="282"/>
      <c r="AD451" s="282"/>
      <c r="AE451" s="282"/>
      <c r="AF451" s="282"/>
      <c r="AG451" s="282"/>
      <c r="AH451" s="282"/>
      <c r="AI451" s="282"/>
      <c r="AJ451" s="282"/>
      <c r="AK451" s="282"/>
      <c r="AL451" s="282"/>
      <c r="AM451" s="282"/>
      <c r="AN451" s="282"/>
      <c r="AO451" s="282"/>
      <c r="AP451" s="282"/>
      <c r="AQ451" s="282"/>
      <c r="AR451" s="282"/>
      <c r="AS451" s="282"/>
      <c r="AT451" s="282"/>
      <c r="AU451" s="282"/>
      <c r="AV451" s="282"/>
      <c r="AW451" s="282"/>
    </row>
    <row r="452" spans="1:49">
      <c r="A452" s="282"/>
      <c r="B452" s="282"/>
      <c r="C452" s="282"/>
      <c r="D452" s="282"/>
      <c r="E452" s="282"/>
      <c r="F452" s="282"/>
      <c r="G452" s="282"/>
      <c r="H452" s="282"/>
      <c r="I452" s="282"/>
      <c r="J452" s="282"/>
      <c r="K452" s="282"/>
      <c r="L452" s="282"/>
      <c r="M452" s="282"/>
      <c r="N452" s="282"/>
      <c r="O452" s="282"/>
      <c r="P452" s="282"/>
      <c r="Q452" s="282"/>
      <c r="R452" s="282"/>
      <c r="S452" s="282"/>
      <c r="T452" s="282"/>
      <c r="U452" s="282"/>
      <c r="V452" s="282"/>
      <c r="W452" s="282"/>
      <c r="X452" s="282"/>
      <c r="Y452" s="282"/>
      <c r="Z452" s="282"/>
      <c r="AA452" s="282"/>
      <c r="AB452" s="282"/>
      <c r="AC452" s="282"/>
      <c r="AD452" s="282"/>
      <c r="AE452" s="282"/>
      <c r="AF452" s="282"/>
      <c r="AG452" s="282"/>
      <c r="AH452" s="282"/>
      <c r="AI452" s="282"/>
      <c r="AJ452" s="282"/>
      <c r="AK452" s="282"/>
      <c r="AL452" s="282"/>
      <c r="AM452" s="282"/>
      <c r="AN452" s="282"/>
      <c r="AO452" s="282"/>
      <c r="AP452" s="282"/>
      <c r="AQ452" s="282"/>
      <c r="AR452" s="282"/>
      <c r="AS452" s="282"/>
      <c r="AT452" s="282"/>
      <c r="AU452" s="282"/>
      <c r="AV452" s="282"/>
      <c r="AW452" s="282"/>
    </row>
    <row r="453" spans="1:49">
      <c r="A453" s="282"/>
      <c r="B453" s="282"/>
      <c r="C453" s="282"/>
      <c r="D453" s="282"/>
      <c r="E453" s="282"/>
      <c r="F453" s="282"/>
      <c r="G453" s="282"/>
      <c r="H453" s="282"/>
      <c r="I453" s="282"/>
      <c r="J453" s="282"/>
      <c r="K453" s="282"/>
      <c r="L453" s="282"/>
      <c r="M453" s="282"/>
      <c r="N453" s="282"/>
      <c r="O453" s="282"/>
      <c r="P453" s="282"/>
      <c r="Q453" s="282"/>
      <c r="R453" s="282"/>
      <c r="S453" s="282"/>
      <c r="T453" s="282"/>
      <c r="U453" s="282"/>
      <c r="V453" s="282"/>
      <c r="W453" s="282"/>
      <c r="X453" s="282"/>
      <c r="Y453" s="282"/>
      <c r="Z453" s="282"/>
      <c r="AA453" s="282"/>
      <c r="AB453" s="282"/>
      <c r="AC453" s="282"/>
      <c r="AD453" s="282"/>
      <c r="AE453" s="282"/>
      <c r="AF453" s="282"/>
      <c r="AG453" s="282"/>
      <c r="AH453" s="282"/>
      <c r="AI453" s="282"/>
      <c r="AJ453" s="282"/>
      <c r="AK453" s="282"/>
      <c r="AL453" s="282"/>
      <c r="AM453" s="282"/>
      <c r="AN453" s="282"/>
      <c r="AO453" s="282"/>
      <c r="AP453" s="282"/>
      <c r="AQ453" s="282"/>
      <c r="AR453" s="282"/>
      <c r="AS453" s="282"/>
      <c r="AT453" s="282"/>
      <c r="AU453" s="282"/>
      <c r="AV453" s="282"/>
      <c r="AW453" s="282"/>
    </row>
    <row r="454" spans="1:49">
      <c r="A454" s="282"/>
      <c r="B454" s="282"/>
      <c r="C454" s="282"/>
      <c r="D454" s="282"/>
      <c r="E454" s="282"/>
      <c r="F454" s="282"/>
      <c r="G454" s="282"/>
      <c r="H454" s="282"/>
      <c r="I454" s="282"/>
      <c r="J454" s="282"/>
      <c r="K454" s="282"/>
      <c r="L454" s="282"/>
      <c r="M454" s="282"/>
      <c r="N454" s="282"/>
      <c r="O454" s="282"/>
      <c r="P454" s="282"/>
      <c r="Q454" s="282"/>
      <c r="R454" s="282"/>
      <c r="S454" s="282"/>
      <c r="T454" s="282"/>
      <c r="U454" s="282"/>
      <c r="V454" s="282"/>
      <c r="W454" s="282"/>
      <c r="X454" s="282"/>
      <c r="Y454" s="282"/>
      <c r="Z454" s="282"/>
      <c r="AA454" s="282"/>
      <c r="AB454" s="282"/>
      <c r="AC454" s="282"/>
      <c r="AD454" s="282"/>
      <c r="AE454" s="282"/>
      <c r="AF454" s="282"/>
      <c r="AG454" s="282"/>
      <c r="AH454" s="282"/>
      <c r="AI454" s="282"/>
      <c r="AJ454" s="282"/>
      <c r="AK454" s="282"/>
      <c r="AL454" s="282"/>
      <c r="AM454" s="282"/>
      <c r="AN454" s="282"/>
      <c r="AO454" s="282"/>
      <c r="AP454" s="282"/>
      <c r="AQ454" s="282"/>
      <c r="AR454" s="282"/>
      <c r="AS454" s="282"/>
      <c r="AT454" s="282"/>
      <c r="AU454" s="282"/>
      <c r="AV454" s="282"/>
      <c r="AW454" s="282"/>
    </row>
    <row r="455" spans="1:49">
      <c r="A455" s="282"/>
      <c r="B455" s="282"/>
      <c r="C455" s="282"/>
      <c r="D455" s="282"/>
      <c r="E455" s="282"/>
      <c r="F455" s="282"/>
      <c r="G455" s="282"/>
      <c r="H455" s="282"/>
      <c r="I455" s="282"/>
      <c r="J455" s="282"/>
      <c r="K455" s="282"/>
      <c r="L455" s="282"/>
      <c r="M455" s="282"/>
      <c r="N455" s="282"/>
      <c r="O455" s="282"/>
      <c r="P455" s="282"/>
      <c r="Q455" s="282"/>
      <c r="R455" s="282"/>
      <c r="S455" s="282"/>
      <c r="T455" s="282"/>
      <c r="U455" s="282"/>
      <c r="V455" s="282"/>
      <c r="W455" s="282"/>
      <c r="X455" s="282"/>
      <c r="Y455" s="282"/>
      <c r="Z455" s="282"/>
      <c r="AA455" s="282"/>
      <c r="AB455" s="282"/>
      <c r="AC455" s="282"/>
      <c r="AD455" s="282"/>
      <c r="AE455" s="282"/>
      <c r="AF455" s="282"/>
      <c r="AG455" s="282"/>
      <c r="AH455" s="282"/>
      <c r="AI455" s="282"/>
      <c r="AJ455" s="282"/>
      <c r="AK455" s="282"/>
      <c r="AL455" s="282"/>
      <c r="AM455" s="282"/>
      <c r="AN455" s="282"/>
      <c r="AO455" s="282"/>
      <c r="AP455" s="282"/>
      <c r="AQ455" s="282"/>
      <c r="AR455" s="282"/>
      <c r="AS455" s="282"/>
      <c r="AT455" s="282"/>
      <c r="AU455" s="282"/>
      <c r="AV455" s="282"/>
      <c r="AW455" s="282"/>
    </row>
    <row r="456" spans="1:49">
      <c r="A456" s="282"/>
      <c r="B456" s="282"/>
      <c r="C456" s="282"/>
      <c r="D456" s="282"/>
      <c r="E456" s="282"/>
      <c r="F456" s="282"/>
      <c r="G456" s="282"/>
      <c r="H456" s="282"/>
      <c r="I456" s="282"/>
      <c r="J456" s="282"/>
      <c r="K456" s="282"/>
      <c r="L456" s="282"/>
      <c r="M456" s="282"/>
      <c r="N456" s="282"/>
      <c r="O456" s="282"/>
      <c r="P456" s="282"/>
      <c r="Q456" s="282"/>
      <c r="R456" s="282"/>
      <c r="S456" s="282"/>
      <c r="T456" s="282"/>
      <c r="U456" s="282"/>
      <c r="V456" s="282"/>
      <c r="W456" s="282"/>
      <c r="X456" s="282"/>
      <c r="Y456" s="282"/>
      <c r="Z456" s="282"/>
      <c r="AA456" s="282"/>
      <c r="AB456" s="282"/>
      <c r="AC456" s="282"/>
      <c r="AD456" s="282"/>
      <c r="AE456" s="282"/>
      <c r="AF456" s="282"/>
      <c r="AG456" s="282"/>
      <c r="AH456" s="282"/>
      <c r="AI456" s="282"/>
      <c r="AJ456" s="282"/>
      <c r="AK456" s="282"/>
      <c r="AL456" s="282"/>
      <c r="AM456" s="282"/>
      <c r="AN456" s="282"/>
      <c r="AO456" s="282"/>
      <c r="AP456" s="282"/>
      <c r="AQ456" s="282"/>
      <c r="AR456" s="282"/>
      <c r="AS456" s="282"/>
      <c r="AT456" s="282"/>
      <c r="AU456" s="282"/>
      <c r="AV456" s="282"/>
      <c r="AW456" s="282"/>
    </row>
    <row r="457" spans="1:49">
      <c r="A457" s="282"/>
      <c r="B457" s="282"/>
      <c r="C457" s="282"/>
      <c r="D457" s="282"/>
      <c r="E457" s="282"/>
      <c r="F457" s="282"/>
      <c r="G457" s="282"/>
      <c r="H457" s="282"/>
      <c r="I457" s="282"/>
      <c r="J457" s="282"/>
      <c r="K457" s="282"/>
      <c r="L457" s="282"/>
      <c r="M457" s="282"/>
      <c r="N457" s="282"/>
      <c r="O457" s="282"/>
      <c r="P457" s="282"/>
      <c r="Q457" s="282"/>
      <c r="R457" s="282"/>
      <c r="S457" s="282"/>
      <c r="T457" s="282"/>
      <c r="U457" s="282"/>
      <c r="V457" s="282"/>
      <c r="W457" s="282"/>
      <c r="X457" s="282"/>
      <c r="Y457" s="282"/>
      <c r="Z457" s="282"/>
      <c r="AA457" s="282"/>
      <c r="AB457" s="282"/>
      <c r="AC457" s="282"/>
      <c r="AD457" s="282"/>
      <c r="AE457" s="282"/>
      <c r="AF457" s="282"/>
      <c r="AG457" s="282"/>
      <c r="AH457" s="282"/>
      <c r="AI457" s="282"/>
      <c r="AJ457" s="282"/>
      <c r="AK457" s="282"/>
      <c r="AL457" s="282"/>
      <c r="AM457" s="282"/>
      <c r="AN457" s="282"/>
      <c r="AO457" s="282"/>
      <c r="AP457" s="282"/>
      <c r="AQ457" s="282"/>
      <c r="AR457" s="282"/>
      <c r="AS457" s="282"/>
      <c r="AT457" s="282"/>
      <c r="AU457" s="282"/>
      <c r="AV457" s="282"/>
      <c r="AW457" s="282"/>
    </row>
    <row r="458" spans="1:49">
      <c r="A458" s="282"/>
      <c r="B458" s="282"/>
      <c r="C458" s="282"/>
      <c r="D458" s="282"/>
      <c r="E458" s="282"/>
      <c r="F458" s="282"/>
      <c r="G458" s="282"/>
      <c r="H458" s="282"/>
      <c r="I458" s="282"/>
      <c r="J458" s="282"/>
      <c r="K458" s="282"/>
      <c r="L458" s="282"/>
      <c r="M458" s="282"/>
      <c r="N458" s="282"/>
      <c r="O458" s="282"/>
      <c r="P458" s="282"/>
      <c r="Q458" s="282"/>
      <c r="R458" s="282"/>
      <c r="S458" s="282"/>
      <c r="T458" s="282"/>
      <c r="U458" s="282"/>
      <c r="V458" s="282"/>
      <c r="W458" s="282"/>
      <c r="X458" s="282"/>
      <c r="Y458" s="282"/>
      <c r="Z458" s="282"/>
      <c r="AA458" s="282"/>
      <c r="AB458" s="282"/>
      <c r="AC458" s="282"/>
      <c r="AD458" s="282"/>
      <c r="AE458" s="282"/>
      <c r="AF458" s="282"/>
      <c r="AG458" s="282"/>
      <c r="AH458" s="282"/>
      <c r="AI458" s="282"/>
      <c r="AJ458" s="282"/>
      <c r="AK458" s="282"/>
      <c r="AL458" s="282"/>
      <c r="AM458" s="282"/>
      <c r="AN458" s="282"/>
      <c r="AO458" s="282"/>
      <c r="AP458" s="282"/>
      <c r="AQ458" s="282"/>
      <c r="AR458" s="282"/>
      <c r="AS458" s="282"/>
      <c r="AT458" s="282"/>
      <c r="AU458" s="282"/>
      <c r="AV458" s="282"/>
      <c r="AW458" s="282"/>
    </row>
    <row r="459" spans="1:49">
      <c r="A459" s="282"/>
      <c r="B459" s="282"/>
      <c r="C459" s="282"/>
      <c r="D459" s="282"/>
      <c r="E459" s="282"/>
      <c r="F459" s="282"/>
      <c r="G459" s="282"/>
      <c r="H459" s="282"/>
      <c r="I459" s="282"/>
      <c r="J459" s="282"/>
      <c r="K459" s="282"/>
      <c r="L459" s="282"/>
      <c r="M459" s="282"/>
      <c r="N459" s="282"/>
      <c r="O459" s="282"/>
      <c r="P459" s="282"/>
      <c r="Q459" s="282"/>
      <c r="R459" s="282"/>
      <c r="S459" s="282"/>
      <c r="T459" s="282"/>
      <c r="U459" s="282"/>
      <c r="V459" s="282"/>
      <c r="W459" s="282"/>
      <c r="X459" s="282"/>
      <c r="Y459" s="282"/>
      <c r="Z459" s="282"/>
      <c r="AA459" s="282"/>
      <c r="AB459" s="282"/>
      <c r="AC459" s="282"/>
      <c r="AD459" s="282"/>
      <c r="AE459" s="282"/>
      <c r="AF459" s="282"/>
      <c r="AG459" s="282"/>
      <c r="AH459" s="282"/>
      <c r="AI459" s="282"/>
      <c r="AJ459" s="282"/>
      <c r="AK459" s="282"/>
      <c r="AL459" s="282"/>
      <c r="AM459" s="282"/>
      <c r="AN459" s="282"/>
      <c r="AO459" s="282"/>
      <c r="AP459" s="282"/>
      <c r="AQ459" s="282"/>
      <c r="AR459" s="282"/>
      <c r="AS459" s="282"/>
      <c r="AT459" s="282"/>
      <c r="AU459" s="282"/>
      <c r="AV459" s="282"/>
      <c r="AW459" s="282"/>
    </row>
    <row r="460" spans="1:49">
      <c r="A460" s="282"/>
      <c r="B460" s="282"/>
      <c r="C460" s="282"/>
      <c r="D460" s="282"/>
      <c r="E460" s="282"/>
      <c r="F460" s="282"/>
      <c r="G460" s="282"/>
      <c r="H460" s="282"/>
      <c r="I460" s="282"/>
      <c r="J460" s="282"/>
      <c r="K460" s="282"/>
      <c r="L460" s="282"/>
      <c r="M460" s="282"/>
      <c r="N460" s="282"/>
      <c r="O460" s="282"/>
      <c r="P460" s="282"/>
      <c r="Q460" s="282"/>
      <c r="R460" s="282"/>
      <c r="S460" s="282"/>
      <c r="T460" s="282"/>
      <c r="U460" s="282"/>
      <c r="V460" s="282"/>
      <c r="W460" s="282"/>
      <c r="X460" s="282"/>
      <c r="Y460" s="282"/>
      <c r="Z460" s="282"/>
      <c r="AA460" s="282"/>
      <c r="AB460" s="282"/>
      <c r="AC460" s="282"/>
      <c r="AD460" s="282"/>
      <c r="AE460" s="282"/>
      <c r="AF460" s="282"/>
      <c r="AG460" s="282"/>
      <c r="AH460" s="282"/>
      <c r="AI460" s="282"/>
      <c r="AJ460" s="282"/>
      <c r="AK460" s="282"/>
      <c r="AL460" s="282"/>
      <c r="AM460" s="282"/>
      <c r="AN460" s="282"/>
      <c r="AO460" s="282"/>
      <c r="AP460" s="282"/>
      <c r="AQ460" s="282"/>
      <c r="AR460" s="282"/>
      <c r="AS460" s="282"/>
      <c r="AT460" s="282"/>
      <c r="AU460" s="282"/>
      <c r="AV460" s="282"/>
      <c r="AW460" s="282"/>
    </row>
    <row r="461" spans="1:49">
      <c r="A461" s="282"/>
      <c r="B461" s="282"/>
      <c r="C461" s="282"/>
      <c r="D461" s="282"/>
      <c r="E461" s="282"/>
      <c r="F461" s="282"/>
      <c r="G461" s="282"/>
      <c r="H461" s="282"/>
      <c r="I461" s="282"/>
      <c r="J461" s="282"/>
      <c r="K461" s="282"/>
      <c r="L461" s="282"/>
      <c r="M461" s="282"/>
      <c r="N461" s="282"/>
      <c r="O461" s="282"/>
      <c r="P461" s="282"/>
      <c r="Q461" s="282"/>
      <c r="R461" s="282"/>
      <c r="S461" s="282"/>
      <c r="T461" s="282"/>
      <c r="U461" s="282"/>
      <c r="V461" s="282"/>
      <c r="W461" s="282"/>
      <c r="X461" s="282"/>
      <c r="Y461" s="282"/>
      <c r="Z461" s="282"/>
      <c r="AA461" s="282"/>
      <c r="AB461" s="282"/>
      <c r="AC461" s="282"/>
      <c r="AD461" s="282"/>
      <c r="AE461" s="282"/>
      <c r="AF461" s="282"/>
      <c r="AG461" s="282"/>
      <c r="AH461" s="282"/>
      <c r="AI461" s="282"/>
      <c r="AJ461" s="282"/>
      <c r="AK461" s="282"/>
      <c r="AL461" s="282"/>
      <c r="AM461" s="282"/>
      <c r="AN461" s="282"/>
      <c r="AO461" s="282"/>
      <c r="AP461" s="282"/>
      <c r="AQ461" s="282"/>
      <c r="AR461" s="282"/>
      <c r="AS461" s="282"/>
      <c r="AT461" s="282"/>
      <c r="AU461" s="282"/>
      <c r="AV461" s="282"/>
      <c r="AW461" s="282"/>
    </row>
    <row r="462" spans="1:49">
      <c r="A462" s="282"/>
      <c r="B462" s="282"/>
      <c r="C462" s="282"/>
      <c r="D462" s="282"/>
      <c r="E462" s="282"/>
      <c r="F462" s="282"/>
      <c r="G462" s="282"/>
      <c r="H462" s="282"/>
      <c r="I462" s="282"/>
      <c r="J462" s="282"/>
      <c r="K462" s="282"/>
      <c r="L462" s="282"/>
      <c r="M462" s="282"/>
      <c r="N462" s="282"/>
      <c r="O462" s="282"/>
      <c r="P462" s="282"/>
      <c r="Q462" s="282"/>
      <c r="R462" s="282"/>
      <c r="S462" s="282"/>
      <c r="T462" s="282"/>
      <c r="U462" s="282"/>
      <c r="V462" s="282"/>
      <c r="W462" s="282"/>
      <c r="X462" s="282"/>
      <c r="Y462" s="282"/>
      <c r="Z462" s="282"/>
      <c r="AA462" s="282"/>
      <c r="AB462" s="282"/>
      <c r="AC462" s="282"/>
      <c r="AD462" s="282"/>
      <c r="AE462" s="282"/>
      <c r="AF462" s="282"/>
      <c r="AG462" s="282"/>
      <c r="AH462" s="282"/>
      <c r="AI462" s="282"/>
      <c r="AJ462" s="282"/>
      <c r="AK462" s="282"/>
      <c r="AL462" s="282"/>
      <c r="AM462" s="282"/>
      <c r="AN462" s="282"/>
      <c r="AO462" s="282"/>
      <c r="AP462" s="282"/>
      <c r="AQ462" s="282"/>
      <c r="AR462" s="282"/>
      <c r="AS462" s="282"/>
      <c r="AT462" s="282"/>
      <c r="AU462" s="282"/>
      <c r="AV462" s="282"/>
      <c r="AW462" s="282"/>
    </row>
    <row r="463" spans="1:49">
      <c r="A463" s="282"/>
      <c r="B463" s="282"/>
      <c r="C463" s="282"/>
      <c r="D463" s="282"/>
      <c r="E463" s="282"/>
      <c r="F463" s="282"/>
      <c r="G463" s="282"/>
      <c r="H463" s="282"/>
      <c r="I463" s="282"/>
      <c r="J463" s="282"/>
      <c r="K463" s="282"/>
      <c r="L463" s="282"/>
      <c r="M463" s="282"/>
      <c r="N463" s="282"/>
      <c r="O463" s="282"/>
      <c r="P463" s="282"/>
      <c r="Q463" s="282"/>
      <c r="R463" s="282"/>
      <c r="S463" s="282"/>
      <c r="T463" s="282"/>
      <c r="U463" s="282"/>
      <c r="V463" s="282"/>
      <c r="W463" s="282"/>
      <c r="X463" s="282"/>
      <c r="Y463" s="282"/>
      <c r="Z463" s="282"/>
      <c r="AA463" s="282"/>
      <c r="AB463" s="282"/>
      <c r="AC463" s="282"/>
      <c r="AD463" s="282"/>
      <c r="AE463" s="282"/>
      <c r="AF463" s="282"/>
      <c r="AG463" s="282"/>
      <c r="AH463" s="282"/>
      <c r="AI463" s="282"/>
      <c r="AJ463" s="282"/>
      <c r="AK463" s="282"/>
      <c r="AL463" s="282"/>
      <c r="AM463" s="282"/>
      <c r="AN463" s="282"/>
      <c r="AO463" s="282"/>
      <c r="AP463" s="282"/>
      <c r="AQ463" s="282"/>
      <c r="AR463" s="282"/>
      <c r="AS463" s="282"/>
      <c r="AT463" s="282"/>
      <c r="AU463" s="282"/>
      <c r="AV463" s="282"/>
      <c r="AW463" s="282"/>
    </row>
    <row r="464" spans="1:49">
      <c r="A464" s="282"/>
      <c r="B464" s="282"/>
      <c r="C464" s="282"/>
      <c r="D464" s="282"/>
      <c r="E464" s="282"/>
      <c r="F464" s="282"/>
      <c r="G464" s="282"/>
      <c r="H464" s="282"/>
      <c r="I464" s="282"/>
      <c r="J464" s="282"/>
      <c r="K464" s="282"/>
      <c r="L464" s="282"/>
      <c r="M464" s="282"/>
      <c r="N464" s="282"/>
      <c r="O464" s="282"/>
      <c r="P464" s="282"/>
      <c r="Q464" s="282"/>
      <c r="R464" s="282"/>
      <c r="S464" s="282"/>
      <c r="T464" s="282"/>
      <c r="U464" s="282"/>
      <c r="V464" s="282"/>
      <c r="W464" s="282"/>
      <c r="X464" s="282"/>
      <c r="Y464" s="282"/>
      <c r="Z464" s="282"/>
      <c r="AA464" s="282"/>
      <c r="AB464" s="282"/>
      <c r="AC464" s="282"/>
      <c r="AD464" s="282"/>
      <c r="AE464" s="282"/>
      <c r="AF464" s="282"/>
      <c r="AG464" s="282"/>
      <c r="AH464" s="282"/>
      <c r="AI464" s="282"/>
      <c r="AJ464" s="282"/>
      <c r="AK464" s="282"/>
      <c r="AL464" s="282"/>
      <c r="AM464" s="282"/>
      <c r="AN464" s="282"/>
      <c r="AO464" s="282"/>
      <c r="AP464" s="282"/>
      <c r="AQ464" s="282"/>
      <c r="AR464" s="282"/>
      <c r="AS464" s="282"/>
      <c r="AT464" s="282"/>
      <c r="AU464" s="282"/>
      <c r="AV464" s="282"/>
      <c r="AW464" s="282"/>
    </row>
    <row r="465" spans="1:49">
      <c r="A465" s="282"/>
      <c r="B465" s="282"/>
      <c r="C465" s="282"/>
      <c r="D465" s="282"/>
      <c r="E465" s="282"/>
      <c r="F465" s="282"/>
      <c r="G465" s="282"/>
      <c r="H465" s="282"/>
      <c r="I465" s="282"/>
      <c r="J465" s="282"/>
      <c r="K465" s="282"/>
      <c r="L465" s="282"/>
      <c r="M465" s="282"/>
      <c r="N465" s="282"/>
      <c r="O465" s="282"/>
      <c r="P465" s="282"/>
      <c r="Q465" s="282"/>
      <c r="R465" s="282"/>
      <c r="S465" s="282"/>
      <c r="T465" s="282"/>
      <c r="U465" s="282"/>
      <c r="V465" s="282"/>
      <c r="W465" s="282"/>
      <c r="X465" s="282"/>
      <c r="Y465" s="282"/>
      <c r="Z465" s="282"/>
      <c r="AA465" s="282"/>
      <c r="AB465" s="282"/>
      <c r="AC465" s="282"/>
      <c r="AD465" s="282"/>
      <c r="AE465" s="282"/>
      <c r="AF465" s="282"/>
      <c r="AG465" s="282"/>
      <c r="AH465" s="282"/>
      <c r="AI465" s="282"/>
      <c r="AJ465" s="282"/>
      <c r="AK465" s="282"/>
      <c r="AL465" s="282"/>
      <c r="AM465" s="282"/>
      <c r="AN465" s="282"/>
      <c r="AO465" s="282"/>
      <c r="AP465" s="282"/>
      <c r="AQ465" s="282"/>
      <c r="AR465" s="282"/>
      <c r="AS465" s="282"/>
      <c r="AT465" s="282"/>
      <c r="AU465" s="282"/>
      <c r="AV465" s="282"/>
      <c r="AW465" s="282"/>
    </row>
    <row r="466" spans="1:49">
      <c r="A466" s="282"/>
      <c r="B466" s="282"/>
      <c r="C466" s="282"/>
      <c r="D466" s="282"/>
      <c r="E466" s="282"/>
      <c r="F466" s="282"/>
      <c r="G466" s="282"/>
      <c r="H466" s="282"/>
      <c r="I466" s="282"/>
      <c r="J466" s="282"/>
      <c r="K466" s="282"/>
      <c r="L466" s="282"/>
      <c r="M466" s="282"/>
      <c r="N466" s="282"/>
      <c r="O466" s="282"/>
      <c r="P466" s="282"/>
      <c r="Q466" s="282"/>
      <c r="R466" s="282"/>
      <c r="S466" s="282"/>
      <c r="T466" s="282"/>
      <c r="U466" s="282"/>
      <c r="V466" s="282"/>
      <c r="W466" s="282"/>
      <c r="X466" s="282"/>
      <c r="Y466" s="282"/>
      <c r="Z466" s="282"/>
      <c r="AA466" s="282"/>
      <c r="AB466" s="282"/>
      <c r="AC466" s="282"/>
      <c r="AD466" s="282"/>
      <c r="AE466" s="282"/>
      <c r="AF466" s="282"/>
      <c r="AG466" s="282"/>
      <c r="AH466" s="282"/>
      <c r="AI466" s="282"/>
      <c r="AJ466" s="282"/>
      <c r="AK466" s="282"/>
      <c r="AL466" s="282"/>
      <c r="AM466" s="282"/>
      <c r="AN466" s="282"/>
      <c r="AO466" s="282"/>
      <c r="AP466" s="282"/>
      <c r="AQ466" s="282"/>
      <c r="AR466" s="282"/>
      <c r="AS466" s="282"/>
      <c r="AT466" s="282"/>
      <c r="AU466" s="282"/>
      <c r="AV466" s="282"/>
      <c r="AW466" s="282"/>
    </row>
    <row r="467" spans="1:49">
      <c r="A467" s="282"/>
      <c r="B467" s="282"/>
      <c r="C467" s="282"/>
      <c r="D467" s="282"/>
      <c r="E467" s="282"/>
      <c r="F467" s="282"/>
      <c r="G467" s="282"/>
      <c r="H467" s="282"/>
      <c r="I467" s="282"/>
      <c r="J467" s="282"/>
      <c r="K467" s="282"/>
      <c r="L467" s="282"/>
      <c r="M467" s="282"/>
      <c r="N467" s="282"/>
      <c r="O467" s="282"/>
      <c r="P467" s="282"/>
      <c r="Q467" s="282"/>
      <c r="R467" s="282"/>
      <c r="S467" s="282"/>
      <c r="T467" s="282"/>
      <c r="U467" s="282"/>
      <c r="V467" s="282"/>
      <c r="W467" s="282"/>
      <c r="X467" s="282"/>
      <c r="Y467" s="282"/>
      <c r="Z467" s="282"/>
      <c r="AA467" s="282"/>
      <c r="AB467" s="282"/>
      <c r="AC467" s="282"/>
      <c r="AD467" s="282"/>
      <c r="AE467" s="282"/>
      <c r="AF467" s="282"/>
      <c r="AG467" s="282"/>
      <c r="AH467" s="282"/>
      <c r="AI467" s="282"/>
      <c r="AJ467" s="282"/>
      <c r="AK467" s="282"/>
      <c r="AL467" s="282"/>
      <c r="AM467" s="282"/>
      <c r="AN467" s="282"/>
      <c r="AO467" s="282"/>
      <c r="AP467" s="282"/>
      <c r="AQ467" s="282"/>
      <c r="AR467" s="282"/>
      <c r="AS467" s="282"/>
      <c r="AT467" s="282"/>
      <c r="AU467" s="282"/>
      <c r="AV467" s="282"/>
      <c r="AW467" s="282"/>
    </row>
    <row r="468" spans="1:49">
      <c r="A468" s="282"/>
      <c r="B468" s="282"/>
      <c r="C468" s="282"/>
      <c r="D468" s="282"/>
      <c r="E468" s="282"/>
      <c r="F468" s="282"/>
      <c r="G468" s="282"/>
      <c r="H468" s="282"/>
      <c r="I468" s="282"/>
      <c r="J468" s="282"/>
      <c r="K468" s="282"/>
      <c r="L468" s="282"/>
      <c r="M468" s="282"/>
      <c r="N468" s="282"/>
      <c r="O468" s="282"/>
      <c r="P468" s="282"/>
      <c r="Q468" s="282"/>
      <c r="R468" s="282"/>
      <c r="S468" s="282"/>
      <c r="T468" s="282"/>
      <c r="U468" s="282"/>
      <c r="V468" s="282"/>
      <c r="W468" s="282"/>
      <c r="X468" s="282"/>
      <c r="Y468" s="282"/>
      <c r="Z468" s="282"/>
      <c r="AA468" s="282"/>
      <c r="AB468" s="282"/>
      <c r="AC468" s="282"/>
      <c r="AD468" s="282"/>
      <c r="AE468" s="282"/>
      <c r="AF468" s="282"/>
      <c r="AG468" s="282"/>
      <c r="AH468" s="282"/>
      <c r="AI468" s="282"/>
      <c r="AJ468" s="282"/>
      <c r="AK468" s="282"/>
      <c r="AL468" s="282"/>
      <c r="AM468" s="282"/>
      <c r="AN468" s="282"/>
      <c r="AO468" s="282"/>
      <c r="AP468" s="282"/>
      <c r="AQ468" s="282"/>
      <c r="AR468" s="282"/>
      <c r="AS468" s="282"/>
      <c r="AT468" s="282"/>
      <c r="AU468" s="282"/>
      <c r="AV468" s="282"/>
      <c r="AW468" s="282"/>
    </row>
    <row r="469" spans="1:49">
      <c r="A469" s="282"/>
      <c r="B469" s="282"/>
      <c r="C469" s="282"/>
      <c r="D469" s="282"/>
      <c r="E469" s="282"/>
      <c r="F469" s="282"/>
      <c r="G469" s="282"/>
      <c r="H469" s="282"/>
      <c r="I469" s="282"/>
      <c r="J469" s="282"/>
      <c r="K469" s="282"/>
      <c r="L469" s="282"/>
      <c r="M469" s="282"/>
      <c r="N469" s="282"/>
      <c r="O469" s="282"/>
      <c r="P469" s="282"/>
      <c r="Q469" s="282"/>
      <c r="R469" s="282"/>
      <c r="S469" s="282"/>
      <c r="T469" s="282"/>
      <c r="U469" s="282"/>
      <c r="V469" s="282"/>
      <c r="W469" s="282"/>
      <c r="X469" s="282"/>
      <c r="Y469" s="282"/>
      <c r="Z469" s="282"/>
      <c r="AA469" s="282"/>
      <c r="AB469" s="282"/>
      <c r="AC469" s="282"/>
      <c r="AD469" s="282"/>
      <c r="AE469" s="282"/>
      <c r="AF469" s="282"/>
      <c r="AG469" s="282"/>
      <c r="AH469" s="282"/>
      <c r="AI469" s="282"/>
      <c r="AJ469" s="282"/>
      <c r="AK469" s="282"/>
      <c r="AL469" s="282"/>
      <c r="AM469" s="282"/>
      <c r="AN469" s="282"/>
      <c r="AO469" s="282"/>
      <c r="AP469" s="282"/>
      <c r="AQ469" s="282"/>
      <c r="AR469" s="282"/>
      <c r="AS469" s="282"/>
      <c r="AT469" s="282"/>
      <c r="AU469" s="282"/>
      <c r="AV469" s="282"/>
      <c r="AW469" s="282"/>
    </row>
    <row r="470" spans="1:49">
      <c r="A470" s="282"/>
      <c r="B470" s="282"/>
      <c r="C470" s="282"/>
      <c r="D470" s="282"/>
      <c r="E470" s="282"/>
      <c r="F470" s="282"/>
      <c r="G470" s="282"/>
      <c r="H470" s="282"/>
      <c r="I470" s="282"/>
      <c r="J470" s="282"/>
      <c r="K470" s="282"/>
      <c r="L470" s="282"/>
      <c r="M470" s="282"/>
      <c r="N470" s="282"/>
      <c r="O470" s="282"/>
      <c r="P470" s="282"/>
      <c r="Q470" s="282"/>
      <c r="R470" s="282"/>
      <c r="S470" s="282"/>
      <c r="T470" s="282"/>
      <c r="U470" s="282"/>
      <c r="V470" s="282"/>
      <c r="W470" s="282"/>
      <c r="X470" s="282"/>
      <c r="Y470" s="282"/>
      <c r="Z470" s="282"/>
      <c r="AA470" s="282"/>
      <c r="AB470" s="282"/>
      <c r="AC470" s="282"/>
      <c r="AD470" s="282"/>
      <c r="AE470" s="282"/>
      <c r="AF470" s="282"/>
      <c r="AG470" s="282"/>
      <c r="AH470" s="282"/>
      <c r="AI470" s="282"/>
      <c r="AJ470" s="282"/>
      <c r="AK470" s="282"/>
      <c r="AL470" s="282"/>
      <c r="AM470" s="282"/>
      <c r="AN470" s="282"/>
      <c r="AO470" s="282"/>
      <c r="AP470" s="282"/>
      <c r="AQ470" s="282"/>
      <c r="AR470" s="282"/>
      <c r="AS470" s="282"/>
      <c r="AT470" s="282"/>
      <c r="AU470" s="282"/>
      <c r="AV470" s="282"/>
      <c r="AW470" s="282"/>
    </row>
    <row r="471" spans="1:49">
      <c r="A471" s="282"/>
      <c r="B471" s="282"/>
      <c r="C471" s="282"/>
      <c r="D471" s="282"/>
      <c r="E471" s="282"/>
      <c r="F471" s="282"/>
      <c r="G471" s="282"/>
      <c r="H471" s="282"/>
      <c r="I471" s="282"/>
      <c r="J471" s="282"/>
      <c r="K471" s="282"/>
      <c r="L471" s="282"/>
      <c r="M471" s="282"/>
      <c r="N471" s="282"/>
      <c r="O471" s="282"/>
      <c r="P471" s="282"/>
      <c r="Q471" s="282"/>
      <c r="R471" s="282"/>
      <c r="S471" s="282"/>
      <c r="T471" s="282"/>
      <c r="U471" s="282"/>
      <c r="V471" s="282"/>
      <c r="W471" s="282"/>
      <c r="X471" s="282"/>
      <c r="Y471" s="282"/>
      <c r="Z471" s="282"/>
      <c r="AA471" s="282"/>
      <c r="AB471" s="282"/>
      <c r="AC471" s="282"/>
      <c r="AD471" s="282"/>
      <c r="AE471" s="282"/>
      <c r="AF471" s="282"/>
      <c r="AG471" s="282"/>
      <c r="AH471" s="282"/>
      <c r="AI471" s="282"/>
      <c r="AJ471" s="282"/>
      <c r="AK471" s="282"/>
      <c r="AL471" s="282"/>
      <c r="AM471" s="282"/>
      <c r="AN471" s="282"/>
      <c r="AO471" s="282"/>
      <c r="AP471" s="282"/>
      <c r="AQ471" s="282"/>
      <c r="AR471" s="282"/>
      <c r="AS471" s="282"/>
      <c r="AT471" s="282"/>
      <c r="AU471" s="282"/>
      <c r="AV471" s="282"/>
      <c r="AW471" s="282"/>
    </row>
    <row r="472" spans="1:49">
      <c r="A472" s="282"/>
      <c r="B472" s="282"/>
      <c r="C472" s="282"/>
      <c r="D472" s="282"/>
      <c r="E472" s="282"/>
      <c r="F472" s="282"/>
      <c r="G472" s="282"/>
      <c r="H472" s="282"/>
      <c r="I472" s="282"/>
      <c r="J472" s="282"/>
      <c r="K472" s="282"/>
      <c r="L472" s="282"/>
      <c r="M472" s="282"/>
      <c r="N472" s="282"/>
      <c r="O472" s="282"/>
      <c r="P472" s="282"/>
      <c r="Q472" s="282"/>
      <c r="R472" s="282"/>
      <c r="S472" s="282"/>
      <c r="T472" s="282"/>
      <c r="U472" s="282"/>
      <c r="V472" s="282"/>
      <c r="W472" s="282"/>
      <c r="X472" s="282"/>
      <c r="Y472" s="282"/>
      <c r="Z472" s="282"/>
      <c r="AA472" s="282"/>
      <c r="AB472" s="282"/>
      <c r="AC472" s="282"/>
      <c r="AD472" s="282"/>
      <c r="AE472" s="282"/>
      <c r="AF472" s="282"/>
      <c r="AG472" s="282"/>
      <c r="AH472" s="282"/>
      <c r="AI472" s="282"/>
      <c r="AJ472" s="282"/>
      <c r="AK472" s="282"/>
      <c r="AL472" s="282"/>
      <c r="AM472" s="282"/>
      <c r="AN472" s="282"/>
      <c r="AO472" s="282"/>
      <c r="AP472" s="282"/>
      <c r="AQ472" s="282"/>
      <c r="AR472" s="282"/>
      <c r="AS472" s="282"/>
      <c r="AT472" s="282"/>
      <c r="AU472" s="282"/>
      <c r="AV472" s="282"/>
      <c r="AW472" s="282"/>
    </row>
    <row r="473" spans="1:49">
      <c r="A473" s="282"/>
      <c r="B473" s="282"/>
      <c r="C473" s="282"/>
      <c r="D473" s="282"/>
      <c r="E473" s="282"/>
      <c r="F473" s="282"/>
      <c r="G473" s="282"/>
      <c r="H473" s="282"/>
      <c r="I473" s="282"/>
      <c r="J473" s="282"/>
      <c r="K473" s="282"/>
      <c r="L473" s="282"/>
      <c r="M473" s="282"/>
      <c r="N473" s="282"/>
      <c r="O473" s="282"/>
      <c r="P473" s="282"/>
      <c r="Q473" s="282"/>
      <c r="R473" s="282"/>
      <c r="S473" s="282"/>
      <c r="T473" s="282"/>
      <c r="U473" s="282"/>
      <c r="V473" s="282"/>
      <c r="W473" s="282"/>
      <c r="X473" s="282"/>
      <c r="Y473" s="282"/>
      <c r="Z473" s="282"/>
      <c r="AA473" s="282"/>
      <c r="AB473" s="282"/>
      <c r="AC473" s="282"/>
      <c r="AD473" s="282"/>
      <c r="AE473" s="282"/>
      <c r="AF473" s="282"/>
      <c r="AG473" s="282"/>
      <c r="AH473" s="282"/>
      <c r="AI473" s="282"/>
      <c r="AJ473" s="282"/>
      <c r="AK473" s="282"/>
      <c r="AL473" s="282"/>
      <c r="AM473" s="282"/>
      <c r="AN473" s="282"/>
      <c r="AO473" s="282"/>
      <c r="AP473" s="282"/>
      <c r="AQ473" s="282"/>
      <c r="AR473" s="282"/>
      <c r="AS473" s="282"/>
      <c r="AT473" s="282"/>
      <c r="AU473" s="282"/>
      <c r="AV473" s="282"/>
      <c r="AW473" s="282"/>
    </row>
    <row r="474" spans="1:49">
      <c r="A474" s="282"/>
      <c r="B474" s="282"/>
      <c r="C474" s="282"/>
      <c r="D474" s="282"/>
      <c r="E474" s="282"/>
      <c r="F474" s="282"/>
      <c r="G474" s="282"/>
      <c r="H474" s="282"/>
      <c r="I474" s="282"/>
      <c r="J474" s="282"/>
      <c r="K474" s="282"/>
      <c r="L474" s="282"/>
      <c r="M474" s="282"/>
      <c r="N474" s="282"/>
      <c r="O474" s="282"/>
      <c r="P474" s="282"/>
      <c r="Q474" s="282"/>
      <c r="R474" s="282"/>
      <c r="S474" s="282"/>
      <c r="T474" s="282"/>
      <c r="U474" s="282"/>
      <c r="V474" s="282"/>
      <c r="W474" s="282"/>
      <c r="X474" s="282"/>
      <c r="Y474" s="282"/>
      <c r="Z474" s="282"/>
      <c r="AA474" s="282"/>
      <c r="AB474" s="282"/>
      <c r="AC474" s="282"/>
      <c r="AD474" s="282"/>
      <c r="AE474" s="282"/>
      <c r="AF474" s="282"/>
      <c r="AG474" s="282"/>
      <c r="AH474" s="282"/>
      <c r="AI474" s="282"/>
      <c r="AJ474" s="282"/>
      <c r="AK474" s="282"/>
      <c r="AL474" s="282"/>
      <c r="AM474" s="282"/>
      <c r="AN474" s="282"/>
      <c r="AO474" s="282"/>
      <c r="AP474" s="282"/>
      <c r="AQ474" s="282"/>
      <c r="AR474" s="282"/>
      <c r="AS474" s="282"/>
      <c r="AT474" s="282"/>
      <c r="AU474" s="282"/>
      <c r="AV474" s="282"/>
      <c r="AW474" s="282"/>
    </row>
    <row r="475" spans="1:49">
      <c r="A475" s="282"/>
      <c r="B475" s="282"/>
      <c r="C475" s="282"/>
      <c r="D475" s="282"/>
      <c r="E475" s="282"/>
      <c r="F475" s="282"/>
      <c r="G475" s="282"/>
      <c r="H475" s="282"/>
      <c r="I475" s="282"/>
      <c r="J475" s="282"/>
      <c r="K475" s="282"/>
      <c r="L475" s="282"/>
      <c r="M475" s="282"/>
      <c r="N475" s="282"/>
      <c r="O475" s="282"/>
      <c r="P475" s="282"/>
      <c r="Q475" s="282"/>
      <c r="R475" s="282"/>
      <c r="S475" s="282"/>
      <c r="T475" s="282"/>
      <c r="U475" s="282"/>
      <c r="V475" s="282"/>
      <c r="W475" s="282"/>
      <c r="X475" s="282"/>
      <c r="Y475" s="282"/>
      <c r="Z475" s="282"/>
      <c r="AA475" s="282"/>
      <c r="AB475" s="282"/>
      <c r="AC475" s="282"/>
      <c r="AD475" s="282"/>
      <c r="AE475" s="282"/>
      <c r="AF475" s="282"/>
      <c r="AG475" s="282"/>
      <c r="AH475" s="282"/>
      <c r="AI475" s="282"/>
      <c r="AJ475" s="282"/>
      <c r="AK475" s="282"/>
      <c r="AL475" s="282"/>
      <c r="AM475" s="282"/>
      <c r="AN475" s="282"/>
      <c r="AO475" s="282"/>
      <c r="AP475" s="282"/>
      <c r="AQ475" s="282"/>
      <c r="AR475" s="282"/>
      <c r="AS475" s="282"/>
      <c r="AT475" s="282"/>
      <c r="AU475" s="282"/>
      <c r="AV475" s="282"/>
      <c r="AW475" s="282"/>
    </row>
    <row r="476" spans="1:49">
      <c r="A476" s="282"/>
      <c r="B476" s="282"/>
      <c r="C476" s="282"/>
      <c r="D476" s="282"/>
      <c r="E476" s="282"/>
      <c r="F476" s="282"/>
      <c r="G476" s="282"/>
      <c r="H476" s="282"/>
      <c r="I476" s="282"/>
      <c r="J476" s="282"/>
      <c r="K476" s="282"/>
      <c r="L476" s="282"/>
      <c r="M476" s="282"/>
      <c r="N476" s="282"/>
      <c r="O476" s="282"/>
      <c r="P476" s="282"/>
      <c r="Q476" s="282"/>
      <c r="R476" s="282"/>
      <c r="S476" s="282"/>
      <c r="T476" s="282"/>
      <c r="U476" s="282"/>
      <c r="V476" s="282"/>
      <c r="W476" s="282"/>
      <c r="X476" s="282"/>
      <c r="Y476" s="282"/>
      <c r="Z476" s="282"/>
      <c r="AA476" s="282"/>
      <c r="AB476" s="282"/>
      <c r="AC476" s="282"/>
      <c r="AD476" s="282"/>
      <c r="AE476" s="282"/>
      <c r="AF476" s="282"/>
      <c r="AG476" s="282"/>
      <c r="AH476" s="282"/>
      <c r="AI476" s="282"/>
      <c r="AJ476" s="282"/>
      <c r="AK476" s="282"/>
      <c r="AL476" s="282"/>
      <c r="AM476" s="282"/>
      <c r="AN476" s="282"/>
      <c r="AO476" s="282"/>
      <c r="AP476" s="282"/>
      <c r="AQ476" s="282"/>
      <c r="AR476" s="282"/>
      <c r="AS476" s="282"/>
      <c r="AT476" s="282"/>
      <c r="AU476" s="282"/>
      <c r="AV476" s="282"/>
      <c r="AW476" s="282"/>
    </row>
    <row r="477" spans="1:49">
      <c r="A477" s="282"/>
      <c r="B477" s="282"/>
      <c r="C477" s="282"/>
      <c r="D477" s="282"/>
      <c r="E477" s="282"/>
      <c r="F477" s="282"/>
      <c r="G477" s="282"/>
      <c r="H477" s="282"/>
      <c r="I477" s="282"/>
      <c r="J477" s="282"/>
      <c r="K477" s="282"/>
      <c r="L477" s="282"/>
      <c r="M477" s="282"/>
      <c r="N477" s="282"/>
      <c r="O477" s="282"/>
      <c r="P477" s="282"/>
      <c r="Q477" s="282"/>
      <c r="R477" s="282"/>
      <c r="S477" s="282"/>
      <c r="T477" s="282"/>
      <c r="U477" s="282"/>
      <c r="V477" s="282"/>
      <c r="W477" s="282"/>
      <c r="X477" s="282"/>
      <c r="Y477" s="282"/>
      <c r="Z477" s="282"/>
      <c r="AA477" s="282"/>
      <c r="AB477" s="282"/>
      <c r="AC477" s="282"/>
      <c r="AD477" s="282"/>
      <c r="AE477" s="282"/>
      <c r="AF477" s="282"/>
      <c r="AG477" s="282"/>
      <c r="AH477" s="282"/>
      <c r="AI477" s="282"/>
      <c r="AJ477" s="282"/>
      <c r="AK477" s="282"/>
      <c r="AL477" s="282"/>
      <c r="AM477" s="282"/>
      <c r="AN477" s="282"/>
      <c r="AO477" s="282"/>
      <c r="AP477" s="282"/>
      <c r="AQ477" s="282"/>
      <c r="AR477" s="282"/>
      <c r="AS477" s="282"/>
      <c r="AT477" s="282"/>
      <c r="AU477" s="282"/>
      <c r="AV477" s="282"/>
      <c r="AW477" s="282"/>
    </row>
    <row r="478" spans="1:49">
      <c r="A478" s="282"/>
      <c r="B478" s="282"/>
      <c r="C478" s="282"/>
      <c r="D478" s="282"/>
      <c r="E478" s="282"/>
      <c r="F478" s="282"/>
      <c r="G478" s="282"/>
      <c r="H478" s="282"/>
      <c r="I478" s="282"/>
      <c r="J478" s="282"/>
      <c r="K478" s="282"/>
      <c r="L478" s="282"/>
      <c r="M478" s="282"/>
      <c r="N478" s="282"/>
      <c r="O478" s="282"/>
      <c r="P478" s="282"/>
      <c r="Q478" s="282"/>
      <c r="R478" s="282"/>
      <c r="S478" s="282"/>
      <c r="T478" s="282"/>
      <c r="U478" s="282"/>
      <c r="V478" s="282"/>
      <c r="W478" s="282"/>
      <c r="X478" s="282"/>
      <c r="Y478" s="282"/>
      <c r="Z478" s="282"/>
      <c r="AA478" s="282"/>
      <c r="AB478" s="282"/>
      <c r="AC478" s="282"/>
      <c r="AD478" s="282"/>
      <c r="AE478" s="282"/>
      <c r="AF478" s="282"/>
      <c r="AG478" s="282"/>
      <c r="AH478" s="282"/>
      <c r="AI478" s="282"/>
      <c r="AJ478" s="282"/>
      <c r="AK478" s="282"/>
      <c r="AL478" s="282"/>
      <c r="AM478" s="282"/>
      <c r="AN478" s="282"/>
      <c r="AO478" s="282"/>
      <c r="AP478" s="282"/>
      <c r="AQ478" s="282"/>
      <c r="AR478" s="282"/>
      <c r="AS478" s="282"/>
      <c r="AT478" s="282"/>
      <c r="AU478" s="282"/>
      <c r="AV478" s="282"/>
      <c r="AW478" s="282"/>
    </row>
    <row r="479" spans="1:49">
      <c r="A479" s="282"/>
      <c r="B479" s="282"/>
      <c r="C479" s="282"/>
      <c r="D479" s="282"/>
      <c r="E479" s="282"/>
      <c r="F479" s="282"/>
      <c r="G479" s="282"/>
      <c r="H479" s="282"/>
      <c r="I479" s="282"/>
      <c r="J479" s="282"/>
      <c r="K479" s="282"/>
      <c r="L479" s="282"/>
      <c r="M479" s="282"/>
      <c r="N479" s="282"/>
      <c r="O479" s="282"/>
      <c r="P479" s="282"/>
      <c r="Q479" s="282"/>
      <c r="R479" s="282"/>
      <c r="S479" s="282"/>
      <c r="T479" s="282"/>
      <c r="U479" s="282"/>
      <c r="V479" s="282"/>
      <c r="W479" s="282"/>
      <c r="X479" s="282"/>
      <c r="Y479" s="282"/>
      <c r="Z479" s="282"/>
      <c r="AA479" s="282"/>
      <c r="AB479" s="282"/>
      <c r="AC479" s="282"/>
      <c r="AD479" s="282"/>
      <c r="AE479" s="282"/>
      <c r="AF479" s="282"/>
      <c r="AG479" s="282"/>
      <c r="AH479" s="282"/>
      <c r="AI479" s="282"/>
      <c r="AJ479" s="282"/>
      <c r="AK479" s="282"/>
      <c r="AL479" s="282"/>
      <c r="AM479" s="282"/>
      <c r="AN479" s="282"/>
      <c r="AO479" s="282"/>
      <c r="AP479" s="282"/>
      <c r="AQ479" s="282"/>
      <c r="AR479" s="282"/>
      <c r="AS479" s="282"/>
      <c r="AT479" s="282"/>
      <c r="AU479" s="282"/>
      <c r="AV479" s="282"/>
      <c r="AW479" s="282"/>
    </row>
    <row r="480" spans="1:49">
      <c r="A480" s="282"/>
      <c r="B480" s="282"/>
      <c r="C480" s="282"/>
      <c r="D480" s="282"/>
      <c r="E480" s="282"/>
      <c r="F480" s="282"/>
      <c r="G480" s="282"/>
      <c r="H480" s="282"/>
      <c r="I480" s="282"/>
      <c r="J480" s="282"/>
      <c r="K480" s="282"/>
      <c r="L480" s="282"/>
      <c r="M480" s="282"/>
      <c r="N480" s="282"/>
      <c r="O480" s="282"/>
      <c r="P480" s="282"/>
      <c r="Q480" s="282"/>
      <c r="R480" s="282"/>
      <c r="S480" s="282"/>
      <c r="T480" s="282"/>
      <c r="U480" s="282"/>
      <c r="V480" s="282"/>
      <c r="W480" s="282"/>
      <c r="X480" s="282"/>
      <c r="Y480" s="282"/>
      <c r="Z480" s="282"/>
      <c r="AA480" s="282"/>
      <c r="AB480" s="282"/>
      <c r="AC480" s="282"/>
      <c r="AD480" s="282"/>
      <c r="AE480" s="282"/>
      <c r="AF480" s="282"/>
      <c r="AG480" s="282"/>
      <c r="AH480" s="282"/>
      <c r="AI480" s="282"/>
      <c r="AJ480" s="282"/>
      <c r="AK480" s="282"/>
      <c r="AL480" s="282"/>
      <c r="AM480" s="282"/>
      <c r="AN480" s="282"/>
      <c r="AO480" s="282"/>
      <c r="AP480" s="282"/>
      <c r="AQ480" s="282"/>
      <c r="AR480" s="282"/>
      <c r="AS480" s="282"/>
      <c r="AT480" s="282"/>
      <c r="AU480" s="282"/>
      <c r="AV480" s="282"/>
      <c r="AW480" s="282"/>
    </row>
    <row r="481" spans="1:49">
      <c r="A481" s="282"/>
      <c r="B481" s="282"/>
      <c r="C481" s="282"/>
      <c r="D481" s="282"/>
      <c r="E481" s="282"/>
      <c r="F481" s="282"/>
      <c r="G481" s="282"/>
      <c r="H481" s="282"/>
      <c r="I481" s="282"/>
      <c r="J481" s="282"/>
      <c r="K481" s="282"/>
      <c r="L481" s="282"/>
      <c r="M481" s="282"/>
      <c r="N481" s="282"/>
      <c r="O481" s="282"/>
      <c r="P481" s="282"/>
      <c r="Q481" s="282"/>
      <c r="R481" s="282"/>
      <c r="S481" s="282"/>
      <c r="T481" s="282"/>
      <c r="U481" s="282"/>
      <c r="V481" s="282"/>
      <c r="W481" s="282"/>
      <c r="X481" s="282"/>
      <c r="Y481" s="282"/>
      <c r="Z481" s="282"/>
      <c r="AA481" s="282"/>
      <c r="AB481" s="282"/>
      <c r="AC481" s="282"/>
      <c r="AD481" s="282"/>
      <c r="AE481" s="282"/>
      <c r="AF481" s="282"/>
      <c r="AG481" s="282"/>
      <c r="AH481" s="282"/>
      <c r="AI481" s="282"/>
      <c r="AJ481" s="282"/>
      <c r="AK481" s="282"/>
      <c r="AL481" s="282"/>
      <c r="AM481" s="282"/>
      <c r="AN481" s="282"/>
      <c r="AO481" s="282"/>
      <c r="AP481" s="282"/>
      <c r="AQ481" s="282"/>
      <c r="AR481" s="282"/>
      <c r="AS481" s="282"/>
      <c r="AT481" s="282"/>
      <c r="AU481" s="282"/>
      <c r="AV481" s="282"/>
      <c r="AW481" s="282"/>
    </row>
    <row r="482" spans="1:49">
      <c r="A482" s="282"/>
      <c r="B482" s="282"/>
      <c r="C482" s="282"/>
      <c r="D482" s="282"/>
      <c r="E482" s="282"/>
      <c r="F482" s="282"/>
      <c r="G482" s="282"/>
      <c r="H482" s="282"/>
      <c r="I482" s="282"/>
      <c r="J482" s="282"/>
      <c r="K482" s="282"/>
      <c r="L482" s="282"/>
      <c r="M482" s="282"/>
      <c r="N482" s="282"/>
      <c r="O482" s="282"/>
      <c r="P482" s="282"/>
      <c r="Q482" s="282"/>
      <c r="R482" s="282"/>
      <c r="S482" s="282"/>
      <c r="T482" s="282"/>
      <c r="U482" s="282"/>
      <c r="V482" s="282"/>
      <c r="W482" s="282"/>
      <c r="X482" s="282"/>
      <c r="Y482" s="282"/>
      <c r="Z482" s="282"/>
      <c r="AA482" s="282"/>
      <c r="AB482" s="282"/>
      <c r="AC482" s="282"/>
      <c r="AD482" s="282"/>
      <c r="AE482" s="282"/>
      <c r="AF482" s="282"/>
      <c r="AG482" s="282"/>
      <c r="AH482" s="282"/>
      <c r="AI482" s="282"/>
      <c r="AJ482" s="282"/>
      <c r="AK482" s="282"/>
      <c r="AL482" s="282"/>
      <c r="AM482" s="282"/>
      <c r="AN482" s="282"/>
      <c r="AO482" s="282"/>
      <c r="AP482" s="282"/>
      <c r="AQ482" s="282"/>
      <c r="AR482" s="282"/>
      <c r="AS482" s="282"/>
      <c r="AT482" s="282"/>
      <c r="AU482" s="282"/>
      <c r="AV482" s="282"/>
      <c r="AW482" s="282"/>
    </row>
    <row r="483" spans="1:49">
      <c r="A483" s="282"/>
      <c r="B483" s="282"/>
      <c r="C483" s="282"/>
      <c r="D483" s="282"/>
      <c r="E483" s="282"/>
      <c r="F483" s="282"/>
      <c r="G483" s="282"/>
      <c r="H483" s="282"/>
      <c r="I483" s="282"/>
      <c r="J483" s="282"/>
      <c r="K483" s="282"/>
      <c r="L483" s="282"/>
      <c r="M483" s="282"/>
      <c r="N483" s="282"/>
      <c r="O483" s="282"/>
      <c r="P483" s="282"/>
      <c r="Q483" s="282"/>
      <c r="R483" s="282"/>
      <c r="S483" s="282"/>
      <c r="T483" s="282"/>
      <c r="U483" s="282"/>
      <c r="V483" s="282"/>
      <c r="W483" s="282"/>
      <c r="X483" s="282"/>
      <c r="Y483" s="282"/>
      <c r="Z483" s="282"/>
      <c r="AA483" s="282"/>
      <c r="AB483" s="282"/>
      <c r="AC483" s="282"/>
      <c r="AD483" s="282"/>
      <c r="AE483" s="282"/>
      <c r="AF483" s="282"/>
      <c r="AG483" s="282"/>
      <c r="AH483" s="282"/>
      <c r="AI483" s="282"/>
      <c r="AJ483" s="282"/>
      <c r="AK483" s="282"/>
      <c r="AL483" s="282"/>
      <c r="AM483" s="282"/>
      <c r="AN483" s="282"/>
      <c r="AO483" s="282"/>
      <c r="AP483" s="282"/>
      <c r="AQ483" s="282"/>
      <c r="AR483" s="282"/>
      <c r="AS483" s="282"/>
      <c r="AT483" s="282"/>
      <c r="AU483" s="282"/>
      <c r="AV483" s="282"/>
      <c r="AW483" s="282"/>
    </row>
    <row r="484" spans="1:49">
      <c r="A484" s="282"/>
      <c r="B484" s="282"/>
      <c r="C484" s="282"/>
      <c r="D484" s="282"/>
      <c r="E484" s="282"/>
      <c r="F484" s="282"/>
      <c r="G484" s="282"/>
      <c r="H484" s="282"/>
      <c r="I484" s="282"/>
      <c r="J484" s="282"/>
      <c r="K484" s="282"/>
      <c r="L484" s="282"/>
      <c r="M484" s="282"/>
      <c r="N484" s="282"/>
      <c r="O484" s="282"/>
      <c r="P484" s="282"/>
      <c r="Q484" s="282"/>
      <c r="R484" s="282"/>
      <c r="S484" s="282"/>
      <c r="T484" s="282"/>
      <c r="U484" s="282"/>
      <c r="V484" s="282"/>
      <c r="W484" s="282"/>
      <c r="X484" s="282"/>
      <c r="Y484" s="282"/>
      <c r="Z484" s="282"/>
      <c r="AA484" s="282"/>
      <c r="AB484" s="282"/>
      <c r="AC484" s="282"/>
      <c r="AD484" s="282"/>
      <c r="AE484" s="282"/>
      <c r="AF484" s="282"/>
      <c r="AG484" s="282"/>
      <c r="AH484" s="282"/>
      <c r="AI484" s="282"/>
      <c r="AJ484" s="282"/>
      <c r="AK484" s="282"/>
      <c r="AL484" s="282"/>
      <c r="AM484" s="282"/>
      <c r="AN484" s="282"/>
      <c r="AO484" s="282"/>
      <c r="AP484" s="282"/>
      <c r="AQ484" s="282"/>
      <c r="AR484" s="282"/>
      <c r="AS484" s="282"/>
      <c r="AT484" s="282"/>
      <c r="AU484" s="282"/>
      <c r="AV484" s="282"/>
      <c r="AW484" s="282"/>
    </row>
    <row r="485" spans="1:49">
      <c r="A485" s="282"/>
      <c r="B485" s="282"/>
      <c r="C485" s="282"/>
      <c r="D485" s="282"/>
      <c r="E485" s="282"/>
      <c r="F485" s="282"/>
      <c r="G485" s="282"/>
      <c r="H485" s="282"/>
      <c r="I485" s="282"/>
      <c r="J485" s="282"/>
      <c r="K485" s="282"/>
      <c r="L485" s="282"/>
      <c r="M485" s="282"/>
      <c r="N485" s="282"/>
      <c r="O485" s="282"/>
      <c r="P485" s="282"/>
      <c r="Q485" s="282"/>
      <c r="R485" s="282"/>
      <c r="S485" s="282"/>
      <c r="T485" s="282"/>
      <c r="U485" s="282"/>
      <c r="V485" s="282"/>
      <c r="W485" s="282"/>
      <c r="X485" s="282"/>
      <c r="Y485" s="282"/>
      <c r="Z485" s="282"/>
      <c r="AA485" s="282"/>
      <c r="AB485" s="282"/>
      <c r="AC485" s="282"/>
      <c r="AD485" s="282"/>
      <c r="AE485" s="282"/>
      <c r="AF485" s="282"/>
      <c r="AG485" s="282"/>
      <c r="AH485" s="282"/>
      <c r="AI485" s="282"/>
      <c r="AJ485" s="282"/>
      <c r="AK485" s="282"/>
      <c r="AL485" s="282"/>
      <c r="AM485" s="282"/>
      <c r="AN485" s="282"/>
      <c r="AO485" s="282"/>
      <c r="AP485" s="282"/>
      <c r="AQ485" s="282"/>
      <c r="AR485" s="282"/>
      <c r="AS485" s="282"/>
      <c r="AT485" s="282"/>
      <c r="AU485" s="282"/>
      <c r="AV485" s="282"/>
      <c r="AW485" s="282"/>
    </row>
    <row r="486" spans="1:49">
      <c r="A486" s="282"/>
      <c r="B486" s="282"/>
      <c r="C486" s="282"/>
      <c r="D486" s="282"/>
      <c r="E486" s="282"/>
      <c r="F486" s="282"/>
      <c r="G486" s="282"/>
      <c r="H486" s="282"/>
      <c r="I486" s="282"/>
      <c r="J486" s="282"/>
      <c r="K486" s="282"/>
      <c r="L486" s="282"/>
      <c r="M486" s="282"/>
      <c r="N486" s="282"/>
      <c r="O486" s="282"/>
      <c r="P486" s="282"/>
      <c r="Q486" s="282"/>
      <c r="R486" s="282"/>
      <c r="S486" s="282"/>
      <c r="T486" s="282"/>
      <c r="U486" s="282"/>
      <c r="V486" s="282"/>
      <c r="W486" s="282"/>
      <c r="X486" s="282"/>
      <c r="Y486" s="282"/>
      <c r="Z486" s="282"/>
      <c r="AA486" s="282"/>
      <c r="AB486" s="282"/>
      <c r="AC486" s="282"/>
      <c r="AD486" s="282"/>
      <c r="AE486" s="282"/>
      <c r="AF486" s="282"/>
      <c r="AG486" s="282"/>
      <c r="AH486" s="282"/>
      <c r="AI486" s="282"/>
      <c r="AJ486" s="282"/>
      <c r="AK486" s="282"/>
      <c r="AL486" s="282"/>
      <c r="AM486" s="282"/>
      <c r="AN486" s="282"/>
      <c r="AO486" s="282"/>
      <c r="AP486" s="282"/>
      <c r="AQ486" s="282"/>
      <c r="AR486" s="282"/>
      <c r="AS486" s="282"/>
      <c r="AT486" s="282"/>
      <c r="AU486" s="282"/>
      <c r="AV486" s="282"/>
      <c r="AW486" s="282"/>
    </row>
    <row r="487" spans="1:49">
      <c r="A487" s="282"/>
      <c r="B487" s="282"/>
      <c r="C487" s="282"/>
      <c r="D487" s="282"/>
      <c r="E487" s="282"/>
      <c r="F487" s="282"/>
      <c r="G487" s="282"/>
      <c r="H487" s="282"/>
      <c r="I487" s="282"/>
      <c r="J487" s="282"/>
      <c r="K487" s="282"/>
      <c r="L487" s="282"/>
      <c r="M487" s="282"/>
      <c r="N487" s="282"/>
      <c r="O487" s="282"/>
      <c r="P487" s="282"/>
      <c r="Q487" s="282"/>
      <c r="R487" s="282"/>
      <c r="S487" s="282"/>
      <c r="T487" s="282"/>
      <c r="U487" s="282"/>
      <c r="V487" s="282"/>
      <c r="W487" s="282"/>
      <c r="X487" s="282"/>
      <c r="Y487" s="282"/>
      <c r="Z487" s="282"/>
      <c r="AA487" s="282"/>
      <c r="AB487" s="282"/>
      <c r="AC487" s="282"/>
      <c r="AD487" s="282"/>
      <c r="AE487" s="282"/>
      <c r="AF487" s="282"/>
      <c r="AG487" s="282"/>
      <c r="AH487" s="282"/>
      <c r="AI487" s="282"/>
      <c r="AJ487" s="282"/>
      <c r="AK487" s="282"/>
      <c r="AL487" s="282"/>
      <c r="AM487" s="282"/>
      <c r="AN487" s="282"/>
      <c r="AO487" s="282"/>
      <c r="AP487" s="282"/>
      <c r="AQ487" s="282"/>
      <c r="AR487" s="282"/>
      <c r="AS487" s="282"/>
      <c r="AT487" s="282"/>
      <c r="AU487" s="282"/>
      <c r="AV487" s="282"/>
      <c r="AW487" s="282"/>
    </row>
    <row r="488" spans="1:49">
      <c r="A488" s="282"/>
      <c r="B488" s="282"/>
      <c r="C488" s="282"/>
      <c r="D488" s="282"/>
      <c r="E488" s="282"/>
      <c r="F488" s="282"/>
      <c r="G488" s="282"/>
      <c r="H488" s="282"/>
      <c r="I488" s="282"/>
      <c r="J488" s="282"/>
      <c r="K488" s="282"/>
      <c r="L488" s="282"/>
      <c r="M488" s="282"/>
      <c r="N488" s="282"/>
      <c r="O488" s="282"/>
      <c r="P488" s="282"/>
      <c r="Q488" s="282"/>
      <c r="R488" s="282"/>
      <c r="S488" s="282"/>
      <c r="T488" s="282"/>
      <c r="U488" s="282"/>
      <c r="V488" s="282"/>
      <c r="W488" s="282"/>
      <c r="X488" s="282"/>
      <c r="Y488" s="282"/>
      <c r="Z488" s="282"/>
      <c r="AA488" s="282"/>
      <c r="AB488" s="282"/>
      <c r="AC488" s="282"/>
      <c r="AD488" s="282"/>
      <c r="AE488" s="282"/>
      <c r="AF488" s="282"/>
      <c r="AG488" s="282"/>
      <c r="AH488" s="282"/>
      <c r="AI488" s="282"/>
      <c r="AJ488" s="282"/>
      <c r="AK488" s="282"/>
      <c r="AL488" s="282"/>
      <c r="AM488" s="282"/>
      <c r="AN488" s="282"/>
      <c r="AO488" s="282"/>
      <c r="AP488" s="282"/>
      <c r="AQ488" s="282"/>
      <c r="AR488" s="282"/>
      <c r="AS488" s="282"/>
      <c r="AT488" s="282"/>
      <c r="AU488" s="282"/>
      <c r="AV488" s="282"/>
      <c r="AW488" s="282"/>
    </row>
    <row r="489" spans="1:49">
      <c r="A489" s="282"/>
      <c r="B489" s="282"/>
      <c r="C489" s="282"/>
      <c r="D489" s="282"/>
      <c r="E489" s="282"/>
      <c r="F489" s="282"/>
      <c r="G489" s="282"/>
      <c r="H489" s="282"/>
      <c r="I489" s="282"/>
      <c r="J489" s="282"/>
      <c r="K489" s="282"/>
      <c r="L489" s="282"/>
      <c r="M489" s="282"/>
      <c r="N489" s="282"/>
      <c r="O489" s="282"/>
      <c r="P489" s="282"/>
      <c r="Q489" s="282"/>
      <c r="R489" s="282"/>
      <c r="S489" s="282"/>
      <c r="T489" s="282"/>
      <c r="U489" s="282"/>
      <c r="V489" s="282"/>
      <c r="W489" s="282"/>
      <c r="X489" s="282"/>
      <c r="Y489" s="282"/>
      <c r="Z489" s="282"/>
      <c r="AA489" s="282"/>
      <c r="AB489" s="282"/>
      <c r="AC489" s="282"/>
      <c r="AD489" s="282"/>
      <c r="AE489" s="282"/>
      <c r="AF489" s="282"/>
      <c r="AG489" s="282"/>
      <c r="AH489" s="282"/>
      <c r="AI489" s="282"/>
      <c r="AJ489" s="282"/>
      <c r="AK489" s="282"/>
      <c r="AL489" s="282"/>
      <c r="AM489" s="282"/>
      <c r="AN489" s="282"/>
      <c r="AO489" s="282"/>
      <c r="AP489" s="282"/>
      <c r="AQ489" s="282"/>
      <c r="AR489" s="282"/>
      <c r="AS489" s="282"/>
      <c r="AT489" s="282"/>
      <c r="AU489" s="282"/>
      <c r="AV489" s="282"/>
      <c r="AW489" s="282"/>
    </row>
    <row r="490" spans="1:49">
      <c r="A490" s="282"/>
      <c r="B490" s="282"/>
      <c r="C490" s="282"/>
      <c r="D490" s="282"/>
      <c r="E490" s="282"/>
      <c r="F490" s="282"/>
      <c r="G490" s="282"/>
      <c r="H490" s="282"/>
      <c r="I490" s="282"/>
      <c r="J490" s="282"/>
      <c r="K490" s="282"/>
      <c r="L490" s="282"/>
      <c r="M490" s="282"/>
      <c r="N490" s="282"/>
      <c r="O490" s="282"/>
      <c r="P490" s="282"/>
      <c r="Q490" s="282"/>
      <c r="R490" s="282"/>
      <c r="S490" s="282"/>
      <c r="T490" s="282"/>
      <c r="U490" s="282"/>
      <c r="V490" s="282"/>
      <c r="W490" s="282"/>
      <c r="X490" s="282"/>
      <c r="Y490" s="282"/>
      <c r="Z490" s="282"/>
      <c r="AA490" s="282"/>
      <c r="AB490" s="282"/>
      <c r="AC490" s="282"/>
      <c r="AD490" s="282"/>
      <c r="AE490" s="282"/>
      <c r="AF490" s="282"/>
      <c r="AG490" s="282"/>
      <c r="AH490" s="282"/>
      <c r="AI490" s="282"/>
      <c r="AJ490" s="282"/>
      <c r="AK490" s="282"/>
      <c r="AL490" s="282"/>
      <c r="AM490" s="282"/>
      <c r="AN490" s="282"/>
      <c r="AO490" s="282"/>
      <c r="AP490" s="282"/>
      <c r="AQ490" s="282"/>
      <c r="AR490" s="282"/>
      <c r="AS490" s="282"/>
      <c r="AT490" s="282"/>
      <c r="AU490" s="282"/>
      <c r="AV490" s="282"/>
      <c r="AW490" s="282"/>
    </row>
    <row r="491" spans="1:49">
      <c r="A491" s="282"/>
      <c r="B491" s="282"/>
      <c r="C491" s="282"/>
      <c r="D491" s="282"/>
      <c r="E491" s="282"/>
      <c r="F491" s="282"/>
      <c r="G491" s="282"/>
      <c r="H491" s="282"/>
      <c r="I491" s="282"/>
      <c r="J491" s="282"/>
      <c r="K491" s="282"/>
      <c r="L491" s="282"/>
      <c r="M491" s="282"/>
      <c r="N491" s="282"/>
      <c r="O491" s="282"/>
      <c r="P491" s="282"/>
      <c r="Q491" s="282"/>
      <c r="R491" s="282"/>
      <c r="S491" s="282"/>
      <c r="T491" s="282"/>
      <c r="U491" s="282"/>
      <c r="V491" s="282"/>
      <c r="W491" s="282"/>
      <c r="X491" s="282"/>
      <c r="Y491" s="282"/>
      <c r="Z491" s="282"/>
      <c r="AA491" s="282"/>
      <c r="AB491" s="282"/>
      <c r="AC491" s="282"/>
      <c r="AD491" s="282"/>
      <c r="AE491" s="282"/>
      <c r="AF491" s="282"/>
      <c r="AG491" s="282"/>
      <c r="AH491" s="282"/>
      <c r="AI491" s="282"/>
      <c r="AJ491" s="282"/>
      <c r="AK491" s="282"/>
      <c r="AL491" s="282"/>
      <c r="AM491" s="282"/>
      <c r="AN491" s="282"/>
      <c r="AO491" s="282"/>
      <c r="AP491" s="282"/>
      <c r="AQ491" s="282"/>
      <c r="AR491" s="282"/>
      <c r="AS491" s="282"/>
      <c r="AT491" s="282"/>
      <c r="AU491" s="282"/>
      <c r="AV491" s="282"/>
      <c r="AW491" s="282"/>
    </row>
    <row r="492" spans="1:49">
      <c r="A492" s="282"/>
      <c r="B492" s="282"/>
      <c r="C492" s="282"/>
      <c r="D492" s="282"/>
      <c r="E492" s="282"/>
      <c r="F492" s="282"/>
      <c r="G492" s="282"/>
      <c r="H492" s="282"/>
      <c r="I492" s="282"/>
      <c r="J492" s="282"/>
      <c r="K492" s="282"/>
      <c r="L492" s="282"/>
      <c r="M492" s="282"/>
      <c r="N492" s="282"/>
      <c r="O492" s="282"/>
      <c r="P492" s="282"/>
      <c r="Q492" s="282"/>
      <c r="R492" s="282"/>
      <c r="S492" s="282"/>
      <c r="T492" s="282"/>
      <c r="U492" s="282"/>
      <c r="V492" s="282"/>
      <c r="W492" s="282"/>
      <c r="X492" s="282"/>
      <c r="Y492" s="282"/>
      <c r="Z492" s="282"/>
      <c r="AA492" s="282"/>
      <c r="AB492" s="282"/>
      <c r="AC492" s="282"/>
      <c r="AD492" s="282"/>
      <c r="AE492" s="282"/>
      <c r="AF492" s="282"/>
      <c r="AG492" s="282"/>
      <c r="AH492" s="282"/>
      <c r="AI492" s="282"/>
      <c r="AJ492" s="282"/>
      <c r="AK492" s="282"/>
      <c r="AL492" s="282"/>
      <c r="AM492" s="282"/>
      <c r="AN492" s="282"/>
      <c r="AO492" s="282"/>
      <c r="AP492" s="282"/>
      <c r="AQ492" s="282"/>
      <c r="AR492" s="282"/>
      <c r="AS492" s="282"/>
      <c r="AT492" s="282"/>
      <c r="AU492" s="282"/>
      <c r="AV492" s="282"/>
      <c r="AW492" s="282"/>
    </row>
    <row r="493" spans="1:49">
      <c r="A493" s="282"/>
      <c r="B493" s="282"/>
      <c r="C493" s="282"/>
      <c r="D493" s="282"/>
      <c r="E493" s="282"/>
      <c r="F493" s="282"/>
      <c r="G493" s="282"/>
      <c r="H493" s="282"/>
      <c r="I493" s="282"/>
      <c r="J493" s="282"/>
      <c r="K493" s="282"/>
      <c r="L493" s="282"/>
      <c r="M493" s="282"/>
      <c r="N493" s="282"/>
      <c r="O493" s="282"/>
      <c r="P493" s="282"/>
      <c r="Q493" s="282"/>
      <c r="R493" s="282"/>
      <c r="S493" s="282"/>
      <c r="T493" s="282"/>
      <c r="U493" s="282"/>
      <c r="V493" s="282"/>
      <c r="W493" s="282"/>
      <c r="X493" s="282"/>
      <c r="Y493" s="282"/>
      <c r="Z493" s="282"/>
      <c r="AA493" s="282"/>
      <c r="AB493" s="282"/>
      <c r="AC493" s="282"/>
      <c r="AD493" s="282"/>
      <c r="AE493" s="282"/>
      <c r="AF493" s="282"/>
      <c r="AG493" s="282"/>
      <c r="AH493" s="282"/>
      <c r="AI493" s="282"/>
      <c r="AJ493" s="282"/>
      <c r="AK493" s="282"/>
      <c r="AL493" s="282"/>
      <c r="AM493" s="282"/>
      <c r="AN493" s="282"/>
      <c r="AO493" s="282"/>
      <c r="AP493" s="282"/>
      <c r="AQ493" s="282"/>
      <c r="AR493" s="282"/>
      <c r="AS493" s="282"/>
      <c r="AT493" s="282"/>
      <c r="AU493" s="282"/>
      <c r="AV493" s="282"/>
      <c r="AW493" s="282"/>
    </row>
    <row r="494" spans="1:49">
      <c r="A494" s="282"/>
      <c r="B494" s="282"/>
      <c r="C494" s="282"/>
      <c r="D494" s="282"/>
      <c r="E494" s="282"/>
      <c r="F494" s="282"/>
      <c r="G494" s="282"/>
      <c r="H494" s="282"/>
      <c r="I494" s="282"/>
      <c r="J494" s="282"/>
      <c r="K494" s="282"/>
      <c r="L494" s="282"/>
      <c r="M494" s="282"/>
      <c r="N494" s="282"/>
      <c r="O494" s="282"/>
      <c r="P494" s="282"/>
      <c r="Q494" s="282"/>
      <c r="R494" s="282"/>
      <c r="S494" s="282"/>
      <c r="T494" s="282"/>
      <c r="U494" s="282"/>
      <c r="V494" s="282"/>
      <c r="W494" s="282"/>
      <c r="X494" s="282"/>
      <c r="Y494" s="282"/>
      <c r="Z494" s="282"/>
      <c r="AA494" s="282"/>
      <c r="AB494" s="282"/>
      <c r="AC494" s="282"/>
      <c r="AD494" s="282"/>
      <c r="AE494" s="282"/>
      <c r="AF494" s="282"/>
      <c r="AG494" s="282"/>
      <c r="AH494" s="282"/>
      <c r="AI494" s="282"/>
      <c r="AJ494" s="282"/>
      <c r="AK494" s="282"/>
      <c r="AL494" s="282"/>
      <c r="AM494" s="282"/>
      <c r="AN494" s="282"/>
      <c r="AO494" s="282"/>
      <c r="AP494" s="282"/>
      <c r="AQ494" s="282"/>
      <c r="AR494" s="282"/>
      <c r="AS494" s="282"/>
      <c r="AT494" s="282"/>
      <c r="AU494" s="282"/>
      <c r="AV494" s="282"/>
      <c r="AW494" s="282"/>
    </row>
    <row r="495" spans="1:49">
      <c r="A495" s="282"/>
      <c r="B495" s="282"/>
      <c r="C495" s="282"/>
      <c r="D495" s="282"/>
      <c r="E495" s="282"/>
      <c r="F495" s="282"/>
      <c r="G495" s="282"/>
      <c r="H495" s="282"/>
      <c r="I495" s="282"/>
      <c r="J495" s="282"/>
      <c r="K495" s="282"/>
      <c r="L495" s="282"/>
      <c r="M495" s="282"/>
      <c r="N495" s="282"/>
      <c r="O495" s="282"/>
      <c r="P495" s="282"/>
      <c r="Q495" s="282"/>
      <c r="R495" s="282"/>
      <c r="S495" s="282"/>
      <c r="T495" s="282"/>
      <c r="U495" s="282"/>
      <c r="V495" s="282"/>
      <c r="W495" s="282"/>
      <c r="X495" s="282"/>
      <c r="Y495" s="282"/>
      <c r="Z495" s="282"/>
      <c r="AA495" s="282"/>
      <c r="AB495" s="282"/>
      <c r="AC495" s="282"/>
      <c r="AD495" s="282"/>
      <c r="AE495" s="282"/>
      <c r="AF495" s="282"/>
      <c r="AG495" s="282"/>
      <c r="AH495" s="282"/>
      <c r="AI495" s="282"/>
      <c r="AJ495" s="282"/>
      <c r="AK495" s="282"/>
      <c r="AL495" s="282"/>
      <c r="AM495" s="282"/>
      <c r="AN495" s="282"/>
      <c r="AO495" s="282"/>
      <c r="AP495" s="282"/>
      <c r="AQ495" s="282"/>
      <c r="AR495" s="282"/>
      <c r="AS495" s="282"/>
      <c r="AT495" s="282"/>
      <c r="AU495" s="282"/>
      <c r="AV495" s="282"/>
      <c r="AW495" s="282"/>
    </row>
    <row r="496" spans="1:49">
      <c r="A496" s="282"/>
      <c r="B496" s="282"/>
      <c r="C496" s="282"/>
      <c r="D496" s="282"/>
      <c r="E496" s="282"/>
      <c r="F496" s="282"/>
      <c r="G496" s="282"/>
      <c r="H496" s="282"/>
      <c r="I496" s="282"/>
      <c r="J496" s="282"/>
      <c r="K496" s="282"/>
      <c r="L496" s="282"/>
      <c r="M496" s="282"/>
      <c r="N496" s="282"/>
      <c r="O496" s="282"/>
      <c r="P496" s="282"/>
      <c r="Q496" s="282"/>
      <c r="R496" s="282"/>
      <c r="S496" s="282"/>
      <c r="T496" s="282"/>
      <c r="U496" s="282"/>
      <c r="V496" s="282"/>
      <c r="W496" s="282"/>
      <c r="X496" s="282"/>
      <c r="Y496" s="282"/>
      <c r="Z496" s="282"/>
      <c r="AA496" s="282"/>
      <c r="AB496" s="282"/>
      <c r="AC496" s="282"/>
      <c r="AD496" s="282"/>
      <c r="AE496" s="282"/>
      <c r="AF496" s="282"/>
      <c r="AG496" s="282"/>
      <c r="AH496" s="282"/>
      <c r="AI496" s="282"/>
      <c r="AJ496" s="282"/>
      <c r="AK496" s="282"/>
      <c r="AL496" s="282"/>
      <c r="AM496" s="282"/>
      <c r="AN496" s="282"/>
      <c r="AO496" s="282"/>
      <c r="AP496" s="282"/>
      <c r="AQ496" s="282"/>
      <c r="AR496" s="282"/>
      <c r="AS496" s="282"/>
      <c r="AT496" s="282"/>
      <c r="AU496" s="282"/>
      <c r="AV496" s="282"/>
      <c r="AW496" s="282"/>
    </row>
    <row r="497" spans="1:49">
      <c r="A497" s="282"/>
      <c r="B497" s="282"/>
      <c r="C497" s="282"/>
      <c r="D497" s="282"/>
      <c r="E497" s="282"/>
      <c r="F497" s="282"/>
      <c r="G497" s="282"/>
      <c r="H497" s="282"/>
      <c r="I497" s="282"/>
      <c r="J497" s="282"/>
      <c r="K497" s="282"/>
      <c r="L497" s="282"/>
      <c r="M497" s="282"/>
      <c r="N497" s="282"/>
      <c r="O497" s="282"/>
      <c r="P497" s="282"/>
      <c r="Q497" s="282"/>
      <c r="R497" s="282"/>
      <c r="S497" s="282"/>
      <c r="T497" s="282"/>
      <c r="U497" s="282"/>
      <c r="V497" s="282"/>
      <c r="W497" s="282"/>
      <c r="X497" s="282"/>
      <c r="Y497" s="282"/>
      <c r="Z497" s="282"/>
      <c r="AA497" s="282"/>
      <c r="AB497" s="282"/>
      <c r="AC497" s="282"/>
      <c r="AD497" s="282"/>
      <c r="AE497" s="282"/>
      <c r="AF497" s="282"/>
      <c r="AG497" s="282"/>
      <c r="AH497" s="282"/>
      <c r="AI497" s="282"/>
      <c r="AJ497" s="282"/>
      <c r="AK497" s="282"/>
      <c r="AL497" s="282"/>
      <c r="AM497" s="282"/>
      <c r="AN497" s="282"/>
      <c r="AO497" s="282"/>
      <c r="AP497" s="282"/>
      <c r="AQ497" s="282"/>
      <c r="AR497" s="282"/>
      <c r="AS497" s="282"/>
      <c r="AT497" s="282"/>
      <c r="AU497" s="282"/>
      <c r="AV497" s="282"/>
      <c r="AW497" s="282"/>
    </row>
    <row r="498" spans="1:49">
      <c r="A498" s="282"/>
      <c r="B498" s="282"/>
      <c r="C498" s="282"/>
      <c r="D498" s="282"/>
      <c r="E498" s="282"/>
      <c r="F498" s="282"/>
      <c r="G498" s="282"/>
      <c r="H498" s="282"/>
      <c r="I498" s="282"/>
      <c r="J498" s="282"/>
      <c r="K498" s="282"/>
      <c r="L498" s="282"/>
      <c r="M498" s="282"/>
      <c r="N498" s="282"/>
      <c r="O498" s="282"/>
      <c r="P498" s="282"/>
      <c r="Q498" s="282"/>
      <c r="R498" s="282"/>
      <c r="S498" s="282"/>
      <c r="T498" s="282"/>
      <c r="U498" s="282"/>
      <c r="V498" s="282"/>
      <c r="W498" s="282"/>
      <c r="X498" s="282"/>
      <c r="Y498" s="282"/>
      <c r="Z498" s="282"/>
      <c r="AA498" s="282"/>
      <c r="AB498" s="282"/>
      <c r="AC498" s="282"/>
      <c r="AD498" s="282"/>
      <c r="AE498" s="282"/>
      <c r="AF498" s="282"/>
      <c r="AG498" s="282"/>
      <c r="AH498" s="282"/>
      <c r="AI498" s="282"/>
      <c r="AJ498" s="282"/>
      <c r="AK498" s="282"/>
      <c r="AL498" s="282"/>
      <c r="AM498" s="282"/>
      <c r="AN498" s="282"/>
      <c r="AO498" s="282"/>
      <c r="AP498" s="282"/>
      <c r="AQ498" s="282"/>
      <c r="AR498" s="282"/>
      <c r="AS498" s="282"/>
      <c r="AT498" s="282"/>
      <c r="AU498" s="282"/>
      <c r="AV498" s="282"/>
      <c r="AW498" s="282"/>
    </row>
    <row r="499" spans="1:49">
      <c r="A499" s="282"/>
      <c r="B499" s="282"/>
      <c r="C499" s="282"/>
      <c r="D499" s="282"/>
      <c r="E499" s="282"/>
      <c r="F499" s="282"/>
      <c r="G499" s="282"/>
      <c r="H499" s="282"/>
      <c r="I499" s="282"/>
      <c r="J499" s="282"/>
      <c r="K499" s="282"/>
      <c r="L499" s="282"/>
      <c r="M499" s="282"/>
      <c r="N499" s="282"/>
      <c r="O499" s="282"/>
      <c r="P499" s="282"/>
      <c r="Q499" s="282"/>
      <c r="R499" s="282"/>
      <c r="S499" s="282"/>
      <c r="T499" s="282"/>
      <c r="U499" s="282"/>
      <c r="V499" s="282"/>
      <c r="W499" s="282"/>
      <c r="X499" s="282"/>
      <c r="Y499" s="282"/>
      <c r="Z499" s="282"/>
      <c r="AA499" s="282"/>
      <c r="AB499" s="282"/>
      <c r="AC499" s="282"/>
      <c r="AD499" s="282"/>
      <c r="AE499" s="282"/>
      <c r="AF499" s="282"/>
      <c r="AG499" s="282"/>
      <c r="AH499" s="282"/>
      <c r="AI499" s="282"/>
      <c r="AJ499" s="282"/>
      <c r="AK499" s="282"/>
      <c r="AL499" s="282"/>
      <c r="AM499" s="282"/>
      <c r="AN499" s="282"/>
      <c r="AO499" s="282"/>
      <c r="AP499" s="282"/>
      <c r="AQ499" s="282"/>
      <c r="AR499" s="282"/>
      <c r="AS499" s="282"/>
      <c r="AT499" s="282"/>
      <c r="AU499" s="282"/>
      <c r="AV499" s="282"/>
      <c r="AW499" s="282"/>
    </row>
    <row r="500" spans="1:49">
      <c r="A500" s="282"/>
      <c r="B500" s="282"/>
      <c r="C500" s="282"/>
      <c r="D500" s="282"/>
      <c r="E500" s="282"/>
      <c r="F500" s="282"/>
      <c r="G500" s="282"/>
      <c r="H500" s="282"/>
      <c r="I500" s="282"/>
      <c r="J500" s="282"/>
      <c r="K500" s="282"/>
      <c r="L500" s="282"/>
      <c r="M500" s="282"/>
      <c r="N500" s="282"/>
      <c r="O500" s="282"/>
      <c r="P500" s="282"/>
      <c r="Q500" s="282"/>
      <c r="R500" s="282"/>
      <c r="S500" s="282"/>
      <c r="T500" s="282"/>
      <c r="U500" s="282"/>
      <c r="V500" s="282"/>
      <c r="W500" s="282"/>
      <c r="X500" s="282"/>
      <c r="Y500" s="282"/>
      <c r="Z500" s="282"/>
      <c r="AA500" s="282"/>
      <c r="AB500" s="282"/>
      <c r="AC500" s="282"/>
      <c r="AD500" s="282"/>
      <c r="AE500" s="282"/>
      <c r="AF500" s="282"/>
      <c r="AG500" s="282"/>
      <c r="AH500" s="282"/>
      <c r="AI500" s="282"/>
      <c r="AJ500" s="282"/>
      <c r="AK500" s="282"/>
      <c r="AL500" s="282"/>
      <c r="AM500" s="282"/>
      <c r="AN500" s="282"/>
      <c r="AO500" s="282"/>
      <c r="AP500" s="282"/>
      <c r="AQ500" s="282"/>
      <c r="AR500" s="282"/>
      <c r="AS500" s="282"/>
      <c r="AT500" s="282"/>
      <c r="AU500" s="282"/>
      <c r="AV500" s="282"/>
      <c r="AW500" s="282"/>
    </row>
    <row r="501" spans="1:49">
      <c r="A501" s="282"/>
      <c r="B501" s="282"/>
      <c r="C501" s="282"/>
      <c r="D501" s="282"/>
      <c r="E501" s="282"/>
      <c r="F501" s="282"/>
      <c r="G501" s="282"/>
      <c r="H501" s="282"/>
      <c r="I501" s="282"/>
      <c r="J501" s="282"/>
      <c r="K501" s="282"/>
      <c r="L501" s="282"/>
      <c r="M501" s="282"/>
      <c r="N501" s="282"/>
      <c r="O501" s="282"/>
      <c r="P501" s="282"/>
      <c r="Q501" s="282"/>
      <c r="R501" s="282"/>
      <c r="S501" s="282"/>
      <c r="T501" s="282"/>
      <c r="U501" s="282"/>
      <c r="V501" s="282"/>
      <c r="W501" s="282"/>
      <c r="X501" s="282"/>
      <c r="Y501" s="282"/>
      <c r="Z501" s="282"/>
      <c r="AA501" s="282"/>
      <c r="AB501" s="282"/>
      <c r="AC501" s="282"/>
      <c r="AD501" s="282"/>
      <c r="AE501" s="282"/>
      <c r="AF501" s="282"/>
      <c r="AG501" s="282"/>
      <c r="AH501" s="282"/>
      <c r="AI501" s="282"/>
      <c r="AJ501" s="282"/>
      <c r="AK501" s="282"/>
      <c r="AL501" s="282"/>
      <c r="AM501" s="282"/>
      <c r="AN501" s="282"/>
      <c r="AO501" s="282"/>
      <c r="AP501" s="282"/>
      <c r="AQ501" s="282"/>
      <c r="AR501" s="282"/>
      <c r="AS501" s="282"/>
      <c r="AT501" s="282"/>
      <c r="AU501" s="282"/>
      <c r="AV501" s="282"/>
      <c r="AW501" s="282"/>
    </row>
    <row r="502" spans="1:49">
      <c r="A502" s="282"/>
      <c r="B502" s="282"/>
      <c r="C502" s="282"/>
      <c r="D502" s="282"/>
      <c r="E502" s="282"/>
      <c r="F502" s="282"/>
      <c r="G502" s="282"/>
      <c r="H502" s="282"/>
      <c r="I502" s="282"/>
      <c r="J502" s="282"/>
      <c r="K502" s="282"/>
      <c r="L502" s="282"/>
      <c r="M502" s="282"/>
      <c r="N502" s="282"/>
      <c r="O502" s="282"/>
      <c r="P502" s="282"/>
      <c r="Q502" s="282"/>
      <c r="R502" s="282"/>
      <c r="S502" s="282"/>
      <c r="T502" s="282"/>
      <c r="U502" s="282"/>
      <c r="V502" s="282"/>
      <c r="W502" s="282"/>
      <c r="X502" s="282"/>
      <c r="Y502" s="282"/>
      <c r="Z502" s="282"/>
      <c r="AA502" s="282"/>
      <c r="AB502" s="282"/>
      <c r="AC502" s="282"/>
      <c r="AD502" s="282"/>
      <c r="AE502" s="282"/>
      <c r="AF502" s="282"/>
      <c r="AG502" s="282"/>
      <c r="AH502" s="282"/>
      <c r="AI502" s="282"/>
      <c r="AJ502" s="282"/>
      <c r="AK502" s="282"/>
      <c r="AL502" s="282"/>
      <c r="AM502" s="282"/>
      <c r="AN502" s="282"/>
      <c r="AO502" s="282"/>
      <c r="AP502" s="282"/>
      <c r="AQ502" s="282"/>
      <c r="AR502" s="282"/>
      <c r="AS502" s="282"/>
      <c r="AT502" s="282"/>
      <c r="AU502" s="282"/>
      <c r="AV502" s="282"/>
      <c r="AW502" s="282"/>
    </row>
    <row r="503" spans="1:49">
      <c r="A503" s="282"/>
      <c r="B503" s="282"/>
      <c r="C503" s="282"/>
      <c r="D503" s="282"/>
      <c r="E503" s="282"/>
      <c r="F503" s="282"/>
      <c r="G503" s="282"/>
      <c r="H503" s="282"/>
      <c r="I503" s="282"/>
      <c r="J503" s="282"/>
      <c r="K503" s="282"/>
      <c r="L503" s="282"/>
      <c r="M503" s="282"/>
      <c r="N503" s="282"/>
      <c r="O503" s="282"/>
      <c r="P503" s="282"/>
      <c r="Q503" s="282"/>
      <c r="R503" s="282"/>
      <c r="S503" s="282"/>
      <c r="T503" s="282"/>
      <c r="U503" s="282"/>
      <c r="V503" s="282"/>
      <c r="W503" s="282"/>
      <c r="X503" s="282"/>
      <c r="Y503" s="282"/>
      <c r="Z503" s="282"/>
      <c r="AA503" s="282"/>
      <c r="AB503" s="282"/>
      <c r="AC503" s="282"/>
      <c r="AD503" s="282"/>
      <c r="AE503" s="282"/>
      <c r="AF503" s="282"/>
      <c r="AG503" s="282"/>
      <c r="AH503" s="282"/>
      <c r="AI503" s="282"/>
      <c r="AJ503" s="282"/>
      <c r="AK503" s="282"/>
      <c r="AL503" s="282"/>
      <c r="AM503" s="282"/>
      <c r="AN503" s="282"/>
      <c r="AO503" s="282"/>
      <c r="AP503" s="282"/>
      <c r="AQ503" s="282"/>
      <c r="AR503" s="282"/>
      <c r="AS503" s="282"/>
      <c r="AT503" s="282"/>
      <c r="AU503" s="282"/>
      <c r="AV503" s="282"/>
      <c r="AW503" s="282"/>
    </row>
    <row r="504" spans="1:49">
      <c r="A504" s="282"/>
      <c r="B504" s="282"/>
      <c r="C504" s="282"/>
      <c r="D504" s="282"/>
      <c r="E504" s="282"/>
      <c r="F504" s="282"/>
      <c r="G504" s="282"/>
      <c r="H504" s="282"/>
      <c r="I504" s="282"/>
      <c r="J504" s="282"/>
      <c r="K504" s="282"/>
      <c r="L504" s="282"/>
      <c r="M504" s="282"/>
      <c r="N504" s="282"/>
      <c r="O504" s="282"/>
      <c r="P504" s="282"/>
      <c r="Q504" s="282"/>
      <c r="R504" s="282"/>
      <c r="S504" s="282"/>
      <c r="T504" s="282"/>
      <c r="U504" s="282"/>
      <c r="V504" s="282"/>
      <c r="W504" s="282"/>
      <c r="X504" s="282"/>
      <c r="Y504" s="282"/>
      <c r="Z504" s="282"/>
      <c r="AA504" s="282"/>
      <c r="AB504" s="282"/>
      <c r="AC504" s="282"/>
      <c r="AD504" s="282"/>
      <c r="AE504" s="282"/>
      <c r="AF504" s="282"/>
      <c r="AG504" s="282"/>
      <c r="AH504" s="282"/>
      <c r="AI504" s="282"/>
      <c r="AJ504" s="282"/>
      <c r="AK504" s="282"/>
      <c r="AL504" s="282"/>
      <c r="AM504" s="282"/>
      <c r="AN504" s="282"/>
      <c r="AO504" s="282"/>
      <c r="AP504" s="282"/>
      <c r="AQ504" s="282"/>
      <c r="AR504" s="282"/>
      <c r="AS504" s="282"/>
      <c r="AT504" s="282"/>
      <c r="AU504" s="282"/>
      <c r="AV504" s="282"/>
      <c r="AW504" s="282"/>
    </row>
    <row r="505" spans="1:49">
      <c r="A505" s="282"/>
      <c r="B505" s="282"/>
      <c r="C505" s="282"/>
      <c r="D505" s="282"/>
      <c r="E505" s="282"/>
      <c r="F505" s="282"/>
      <c r="G505" s="282"/>
      <c r="H505" s="282"/>
      <c r="I505" s="282"/>
      <c r="J505" s="282"/>
      <c r="K505" s="282"/>
      <c r="L505" s="282"/>
      <c r="M505" s="282"/>
      <c r="N505" s="282"/>
      <c r="O505" s="282"/>
      <c r="P505" s="282"/>
      <c r="Q505" s="282"/>
      <c r="R505" s="282"/>
      <c r="S505" s="282"/>
      <c r="T505" s="282"/>
      <c r="U505" s="282"/>
      <c r="V505" s="282"/>
      <c r="W505" s="282"/>
      <c r="X505" s="282"/>
      <c r="Y505" s="282"/>
      <c r="Z505" s="282"/>
      <c r="AA505" s="282"/>
      <c r="AB505" s="282"/>
      <c r="AC505" s="282"/>
      <c r="AD505" s="282"/>
      <c r="AE505" s="282"/>
      <c r="AF505" s="282"/>
      <c r="AG505" s="282"/>
      <c r="AH505" s="282"/>
      <c r="AI505" s="282"/>
      <c r="AJ505" s="282"/>
      <c r="AK505" s="282"/>
      <c r="AL505" s="282"/>
      <c r="AM505" s="282"/>
      <c r="AN505" s="282"/>
      <c r="AO505" s="282"/>
      <c r="AP505" s="282"/>
      <c r="AQ505" s="282"/>
      <c r="AR505" s="282"/>
      <c r="AS505" s="282"/>
      <c r="AT505" s="282"/>
      <c r="AU505" s="282"/>
      <c r="AV505" s="282"/>
      <c r="AW505" s="282"/>
    </row>
    <row r="506" spans="1:49">
      <c r="A506" s="282"/>
      <c r="B506" s="282"/>
      <c r="C506" s="282"/>
      <c r="D506" s="282"/>
      <c r="E506" s="282"/>
      <c r="F506" s="282"/>
      <c r="G506" s="282"/>
      <c r="H506" s="282"/>
      <c r="I506" s="282"/>
      <c r="J506" s="282"/>
      <c r="K506" s="282"/>
      <c r="L506" s="282"/>
      <c r="M506" s="282"/>
      <c r="N506" s="282"/>
      <c r="O506" s="282"/>
      <c r="P506" s="282"/>
      <c r="Q506" s="282"/>
      <c r="R506" s="282"/>
      <c r="S506" s="282"/>
      <c r="T506" s="282"/>
      <c r="U506" s="282"/>
      <c r="V506" s="282"/>
      <c r="W506" s="282"/>
      <c r="X506" s="282"/>
      <c r="Y506" s="282"/>
      <c r="Z506" s="282"/>
      <c r="AA506" s="282"/>
      <c r="AB506" s="282"/>
      <c r="AC506" s="282"/>
      <c r="AD506" s="282"/>
      <c r="AE506" s="282"/>
      <c r="AF506" s="282"/>
      <c r="AG506" s="282"/>
      <c r="AH506" s="282"/>
      <c r="AI506" s="282"/>
      <c r="AJ506" s="282"/>
      <c r="AK506" s="282"/>
      <c r="AL506" s="282"/>
      <c r="AM506" s="282"/>
      <c r="AN506" s="282"/>
      <c r="AO506" s="282"/>
      <c r="AP506" s="282"/>
      <c r="AQ506" s="282"/>
      <c r="AR506" s="282"/>
      <c r="AS506" s="282"/>
      <c r="AT506" s="282"/>
      <c r="AU506" s="282"/>
      <c r="AV506" s="282"/>
      <c r="AW506" s="282"/>
    </row>
    <row r="507" spans="1:49">
      <c r="A507" s="282"/>
      <c r="B507" s="282"/>
      <c r="C507" s="282"/>
      <c r="D507" s="282"/>
      <c r="E507" s="282"/>
      <c r="F507" s="282"/>
      <c r="G507" s="282"/>
      <c r="H507" s="282"/>
      <c r="I507" s="282"/>
      <c r="J507" s="282"/>
      <c r="K507" s="282"/>
      <c r="L507" s="282"/>
      <c r="M507" s="282"/>
      <c r="N507" s="282"/>
      <c r="O507" s="282"/>
      <c r="P507" s="282"/>
      <c r="Q507" s="282"/>
      <c r="R507" s="282"/>
      <c r="S507" s="282"/>
      <c r="T507" s="282"/>
      <c r="U507" s="282"/>
      <c r="V507" s="282"/>
      <c r="W507" s="282"/>
      <c r="X507" s="282"/>
      <c r="Y507" s="282"/>
      <c r="Z507" s="282"/>
      <c r="AA507" s="282"/>
      <c r="AB507" s="282"/>
      <c r="AC507" s="282"/>
      <c r="AD507" s="282"/>
      <c r="AE507" s="282"/>
      <c r="AF507" s="282"/>
      <c r="AG507" s="282"/>
      <c r="AH507" s="282"/>
      <c r="AI507" s="282"/>
      <c r="AJ507" s="282"/>
      <c r="AK507" s="282"/>
      <c r="AL507" s="282"/>
      <c r="AM507" s="282"/>
      <c r="AN507" s="282"/>
      <c r="AO507" s="282"/>
      <c r="AP507" s="282"/>
      <c r="AQ507" s="282"/>
      <c r="AR507" s="282"/>
      <c r="AS507" s="282"/>
      <c r="AT507" s="282"/>
      <c r="AU507" s="282"/>
      <c r="AV507" s="282"/>
      <c r="AW507" s="282"/>
    </row>
    <row r="508" spans="1:49">
      <c r="A508" s="282"/>
      <c r="B508" s="282"/>
      <c r="C508" s="282"/>
      <c r="D508" s="282"/>
      <c r="E508" s="282"/>
      <c r="F508" s="282"/>
      <c r="G508" s="282"/>
      <c r="H508" s="282"/>
      <c r="I508" s="282"/>
      <c r="J508" s="282"/>
      <c r="K508" s="282"/>
      <c r="L508" s="282"/>
      <c r="M508" s="282"/>
      <c r="N508" s="282"/>
      <c r="O508" s="282"/>
      <c r="P508" s="282"/>
      <c r="Q508" s="282"/>
      <c r="R508" s="282"/>
      <c r="S508" s="282"/>
      <c r="T508" s="282"/>
      <c r="U508" s="282"/>
      <c r="V508" s="282"/>
      <c r="W508" s="282"/>
      <c r="X508" s="282"/>
      <c r="Y508" s="282"/>
      <c r="Z508" s="282"/>
      <c r="AA508" s="282"/>
      <c r="AB508" s="282"/>
      <c r="AC508" s="282"/>
      <c r="AD508" s="282"/>
      <c r="AE508" s="282"/>
      <c r="AF508" s="282"/>
      <c r="AG508" s="282"/>
      <c r="AH508" s="282"/>
      <c r="AI508" s="282"/>
      <c r="AJ508" s="282"/>
      <c r="AK508" s="282"/>
      <c r="AL508" s="282"/>
      <c r="AM508" s="282"/>
      <c r="AN508" s="282"/>
      <c r="AO508" s="282"/>
      <c r="AP508" s="282"/>
      <c r="AQ508" s="282"/>
      <c r="AR508" s="282"/>
      <c r="AS508" s="282"/>
      <c r="AT508" s="282"/>
      <c r="AU508" s="282"/>
      <c r="AV508" s="282"/>
      <c r="AW508" s="282"/>
    </row>
    <row r="509" spans="1:49">
      <c r="A509" s="282"/>
      <c r="B509" s="282"/>
      <c r="C509" s="282"/>
      <c r="D509" s="282"/>
      <c r="E509" s="282"/>
      <c r="F509" s="282"/>
      <c r="G509" s="282"/>
      <c r="H509" s="282"/>
      <c r="I509" s="282"/>
      <c r="J509" s="282"/>
      <c r="K509" s="282"/>
      <c r="L509" s="282"/>
      <c r="M509" s="282"/>
      <c r="N509" s="282"/>
      <c r="O509" s="282"/>
      <c r="P509" s="282"/>
      <c r="Q509" s="282"/>
      <c r="R509" s="282"/>
      <c r="S509" s="282"/>
      <c r="T509" s="282"/>
      <c r="U509" s="282"/>
      <c r="V509" s="282"/>
      <c r="W509" s="282"/>
      <c r="X509" s="282"/>
      <c r="Y509" s="282"/>
      <c r="Z509" s="282"/>
      <c r="AA509" s="282"/>
      <c r="AB509" s="282"/>
      <c r="AC509" s="282"/>
      <c r="AD509" s="282"/>
      <c r="AE509" s="282"/>
      <c r="AF509" s="282"/>
      <c r="AG509" s="282"/>
      <c r="AH509" s="282"/>
      <c r="AI509" s="282"/>
      <c r="AJ509" s="282"/>
      <c r="AK509" s="282"/>
      <c r="AL509" s="282"/>
      <c r="AM509" s="282"/>
      <c r="AN509" s="282"/>
      <c r="AO509" s="282"/>
      <c r="AP509" s="282"/>
      <c r="AQ509" s="282"/>
      <c r="AR509" s="282"/>
      <c r="AS509" s="282"/>
      <c r="AT509" s="282"/>
      <c r="AU509" s="282"/>
      <c r="AV509" s="282"/>
      <c r="AW509" s="282"/>
    </row>
    <row r="510" spans="1:49">
      <c r="A510" s="282"/>
      <c r="B510" s="282"/>
      <c r="C510" s="282"/>
      <c r="D510" s="282"/>
      <c r="E510" s="282"/>
      <c r="F510" s="282"/>
      <c r="G510" s="282"/>
      <c r="H510" s="282"/>
      <c r="I510" s="282"/>
      <c r="J510" s="282"/>
      <c r="K510" s="282"/>
      <c r="L510" s="282"/>
      <c r="M510" s="282"/>
      <c r="N510" s="282"/>
      <c r="O510" s="282"/>
      <c r="P510" s="282"/>
      <c r="Q510" s="282"/>
      <c r="R510" s="282"/>
      <c r="S510" s="282"/>
      <c r="T510" s="282"/>
      <c r="U510" s="282"/>
      <c r="V510" s="282"/>
      <c r="W510" s="282"/>
      <c r="X510" s="282"/>
      <c r="Y510" s="282"/>
      <c r="Z510" s="282"/>
      <c r="AA510" s="282"/>
      <c r="AB510" s="282"/>
      <c r="AC510" s="282"/>
      <c r="AD510" s="282"/>
      <c r="AE510" s="282"/>
      <c r="AF510" s="282"/>
      <c r="AG510" s="282"/>
      <c r="AH510" s="282"/>
      <c r="AI510" s="282"/>
      <c r="AJ510" s="282"/>
      <c r="AK510" s="282"/>
      <c r="AL510" s="282"/>
      <c r="AM510" s="282"/>
      <c r="AN510" s="282"/>
      <c r="AO510" s="282"/>
      <c r="AP510" s="282"/>
      <c r="AQ510" s="282"/>
      <c r="AR510" s="282"/>
      <c r="AS510" s="282"/>
      <c r="AT510" s="282"/>
      <c r="AU510" s="282"/>
      <c r="AV510" s="282"/>
      <c r="AW510" s="282"/>
    </row>
    <row r="511" spans="1:49">
      <c r="A511" s="282"/>
      <c r="B511" s="282"/>
      <c r="C511" s="282"/>
      <c r="D511" s="282"/>
      <c r="E511" s="282"/>
      <c r="F511" s="282"/>
      <c r="G511" s="282"/>
      <c r="H511" s="282"/>
      <c r="I511" s="282"/>
      <c r="J511" s="282"/>
      <c r="K511" s="282"/>
      <c r="L511" s="282"/>
      <c r="M511" s="282"/>
      <c r="N511" s="282"/>
      <c r="O511" s="282"/>
      <c r="P511" s="282"/>
      <c r="Q511" s="282"/>
      <c r="R511" s="282"/>
      <c r="S511" s="282"/>
      <c r="T511" s="282"/>
      <c r="U511" s="282"/>
      <c r="V511" s="282"/>
      <c r="W511" s="282"/>
      <c r="X511" s="282"/>
      <c r="Y511" s="282"/>
      <c r="Z511" s="282"/>
      <c r="AA511" s="282"/>
      <c r="AB511" s="282"/>
      <c r="AC511" s="282"/>
      <c r="AD511" s="282"/>
      <c r="AE511" s="282"/>
      <c r="AF511" s="282"/>
      <c r="AG511" s="282"/>
      <c r="AH511" s="282"/>
      <c r="AI511" s="282"/>
      <c r="AJ511" s="282"/>
      <c r="AK511" s="282"/>
      <c r="AL511" s="282"/>
      <c r="AM511" s="282"/>
      <c r="AN511" s="282"/>
      <c r="AO511" s="282"/>
      <c r="AP511" s="282"/>
      <c r="AQ511" s="282"/>
      <c r="AR511" s="282"/>
      <c r="AS511" s="282"/>
      <c r="AT511" s="282"/>
      <c r="AU511" s="282"/>
      <c r="AV511" s="282"/>
      <c r="AW511" s="282"/>
    </row>
    <row r="512" spans="1:49">
      <c r="A512" s="282"/>
      <c r="B512" s="282"/>
      <c r="C512" s="282"/>
      <c r="D512" s="282"/>
      <c r="E512" s="282"/>
      <c r="F512" s="282"/>
      <c r="G512" s="282"/>
      <c r="H512" s="282"/>
      <c r="I512" s="282"/>
      <c r="J512" s="282"/>
      <c r="K512" s="282"/>
      <c r="L512" s="282"/>
      <c r="M512" s="282"/>
      <c r="N512" s="282"/>
      <c r="O512" s="282"/>
      <c r="P512" s="282"/>
      <c r="Q512" s="282"/>
      <c r="R512" s="282"/>
      <c r="S512" s="282"/>
      <c r="T512" s="282"/>
      <c r="U512" s="282"/>
      <c r="V512" s="282"/>
      <c r="W512" s="282"/>
      <c r="X512" s="282"/>
      <c r="Y512" s="282"/>
      <c r="Z512" s="282"/>
      <c r="AA512" s="282"/>
      <c r="AB512" s="282"/>
      <c r="AC512" s="282"/>
      <c r="AD512" s="282"/>
      <c r="AE512" s="282"/>
      <c r="AF512" s="282"/>
      <c r="AG512" s="282"/>
      <c r="AH512" s="282"/>
      <c r="AI512" s="282"/>
      <c r="AJ512" s="282"/>
      <c r="AK512" s="282"/>
      <c r="AL512" s="282"/>
      <c r="AM512" s="282"/>
      <c r="AN512" s="282"/>
      <c r="AO512" s="282"/>
      <c r="AP512" s="282"/>
      <c r="AQ512" s="282"/>
      <c r="AR512" s="282"/>
      <c r="AS512" s="282"/>
      <c r="AT512" s="282"/>
      <c r="AU512" s="282"/>
      <c r="AV512" s="282"/>
      <c r="AW512" s="282"/>
    </row>
    <row r="513" spans="1:49">
      <c r="A513" s="282"/>
      <c r="B513" s="282"/>
      <c r="C513" s="282"/>
      <c r="D513" s="282"/>
      <c r="E513" s="282"/>
      <c r="F513" s="282"/>
      <c r="G513" s="282"/>
      <c r="H513" s="282"/>
      <c r="I513" s="282"/>
      <c r="J513" s="282"/>
      <c r="K513" s="282"/>
      <c r="L513" s="282"/>
      <c r="M513" s="282"/>
      <c r="N513" s="282"/>
      <c r="O513" s="282"/>
      <c r="P513" s="282"/>
      <c r="Q513" s="282"/>
      <c r="R513" s="282"/>
      <c r="S513" s="282"/>
      <c r="T513" s="282"/>
      <c r="U513" s="282"/>
      <c r="V513" s="282"/>
      <c r="W513" s="282"/>
      <c r="X513" s="282"/>
      <c r="Y513" s="282"/>
      <c r="Z513" s="282"/>
      <c r="AA513" s="282"/>
      <c r="AB513" s="282"/>
      <c r="AC513" s="282"/>
      <c r="AD513" s="282"/>
      <c r="AE513" s="282"/>
      <c r="AF513" s="282"/>
      <c r="AG513" s="282"/>
      <c r="AH513" s="282"/>
      <c r="AI513" s="282"/>
      <c r="AJ513" s="282"/>
      <c r="AK513" s="282"/>
      <c r="AL513" s="282"/>
      <c r="AM513" s="282"/>
      <c r="AN513" s="282"/>
      <c r="AO513" s="282"/>
      <c r="AP513" s="282"/>
      <c r="AQ513" s="282"/>
      <c r="AR513" s="282"/>
      <c r="AS513" s="282"/>
      <c r="AT513" s="282"/>
      <c r="AU513" s="282"/>
      <c r="AV513" s="282"/>
      <c r="AW513" s="282"/>
    </row>
    <row r="514" spans="1:49">
      <c r="A514" s="282"/>
      <c r="B514" s="282"/>
      <c r="C514" s="282"/>
      <c r="D514" s="282"/>
      <c r="E514" s="282"/>
      <c r="F514" s="282"/>
      <c r="G514" s="282"/>
      <c r="H514" s="282"/>
      <c r="I514" s="282"/>
      <c r="J514" s="282"/>
      <c r="K514" s="282"/>
      <c r="L514" s="282"/>
      <c r="M514" s="282"/>
      <c r="N514" s="282"/>
      <c r="O514" s="282"/>
      <c r="P514" s="282"/>
      <c r="Q514" s="282"/>
      <c r="R514" s="282"/>
      <c r="S514" s="282"/>
      <c r="T514" s="282"/>
      <c r="U514" s="282"/>
      <c r="V514" s="282"/>
      <c r="W514" s="282"/>
      <c r="X514" s="282"/>
      <c r="Y514" s="282"/>
      <c r="Z514" s="282"/>
      <c r="AA514" s="282"/>
      <c r="AB514" s="282"/>
      <c r="AC514" s="282"/>
      <c r="AD514" s="282"/>
      <c r="AE514" s="282"/>
      <c r="AF514" s="282"/>
      <c r="AG514" s="282"/>
      <c r="AH514" s="282"/>
      <c r="AI514" s="282"/>
      <c r="AJ514" s="282"/>
      <c r="AK514" s="282"/>
      <c r="AL514" s="282"/>
      <c r="AM514" s="282"/>
      <c r="AN514" s="282"/>
      <c r="AO514" s="282"/>
      <c r="AP514" s="282"/>
      <c r="AQ514" s="282"/>
      <c r="AR514" s="282"/>
      <c r="AS514" s="282"/>
      <c r="AT514" s="282"/>
      <c r="AU514" s="282"/>
      <c r="AV514" s="282"/>
      <c r="AW514" s="282"/>
    </row>
    <row r="515" spans="1:49">
      <c r="A515" s="282"/>
      <c r="B515" s="282"/>
      <c r="C515" s="282"/>
      <c r="D515" s="282"/>
      <c r="E515" s="282"/>
      <c r="F515" s="282"/>
      <c r="G515" s="282"/>
      <c r="H515" s="282"/>
      <c r="I515" s="282"/>
      <c r="J515" s="282"/>
      <c r="K515" s="282"/>
      <c r="L515" s="282"/>
      <c r="M515" s="282"/>
      <c r="N515" s="282"/>
      <c r="O515" s="282"/>
      <c r="P515" s="282"/>
      <c r="Q515" s="282"/>
      <c r="R515" s="282"/>
      <c r="S515" s="282"/>
      <c r="T515" s="282"/>
      <c r="U515" s="282"/>
      <c r="V515" s="282"/>
      <c r="W515" s="282"/>
      <c r="X515" s="282"/>
      <c r="Y515" s="282"/>
      <c r="Z515" s="282"/>
      <c r="AA515" s="282"/>
      <c r="AB515" s="282"/>
      <c r="AC515" s="282"/>
      <c r="AD515" s="282"/>
      <c r="AE515" s="282"/>
      <c r="AF515" s="282"/>
      <c r="AG515" s="282"/>
      <c r="AH515" s="282"/>
      <c r="AI515" s="282"/>
      <c r="AJ515" s="282"/>
      <c r="AK515" s="282"/>
      <c r="AL515" s="282"/>
      <c r="AM515" s="282"/>
      <c r="AN515" s="282"/>
      <c r="AO515" s="282"/>
      <c r="AP515" s="282"/>
      <c r="AQ515" s="282"/>
      <c r="AR515" s="282"/>
      <c r="AS515" s="282"/>
      <c r="AT515" s="282"/>
      <c r="AU515" s="282"/>
      <c r="AV515" s="282"/>
      <c r="AW515" s="282"/>
    </row>
    <row r="516" spans="1:49">
      <c r="A516" s="282"/>
      <c r="B516" s="282"/>
      <c r="C516" s="282"/>
      <c r="D516" s="282"/>
      <c r="E516" s="282"/>
      <c r="F516" s="282"/>
      <c r="G516" s="282"/>
      <c r="H516" s="282"/>
      <c r="I516" s="282"/>
      <c r="J516" s="282"/>
      <c r="K516" s="282"/>
      <c r="L516" s="282"/>
      <c r="M516" s="282"/>
      <c r="N516" s="282"/>
      <c r="O516" s="282"/>
      <c r="P516" s="282"/>
      <c r="Q516" s="282"/>
      <c r="R516" s="282"/>
      <c r="S516" s="282"/>
      <c r="T516" s="282"/>
      <c r="U516" s="282"/>
      <c r="V516" s="282"/>
      <c r="W516" s="282"/>
      <c r="X516" s="282"/>
      <c r="Y516" s="282"/>
      <c r="Z516" s="282"/>
      <c r="AA516" s="282"/>
      <c r="AB516" s="282"/>
      <c r="AC516" s="282"/>
      <c r="AD516" s="282"/>
      <c r="AE516" s="282"/>
      <c r="AF516" s="282"/>
      <c r="AG516" s="282"/>
      <c r="AH516" s="282"/>
      <c r="AI516" s="282"/>
      <c r="AJ516" s="282"/>
      <c r="AK516" s="282"/>
      <c r="AL516" s="282"/>
      <c r="AM516" s="282"/>
      <c r="AN516" s="282"/>
      <c r="AO516" s="282"/>
      <c r="AP516" s="282"/>
      <c r="AQ516" s="282"/>
      <c r="AR516" s="282"/>
      <c r="AS516" s="282"/>
      <c r="AT516" s="282"/>
      <c r="AU516" s="282"/>
      <c r="AV516" s="282"/>
      <c r="AW516" s="282"/>
    </row>
    <row r="517" spans="1:49">
      <c r="A517" s="282"/>
      <c r="B517" s="282"/>
      <c r="C517" s="282"/>
      <c r="D517" s="282"/>
      <c r="E517" s="282"/>
      <c r="F517" s="282"/>
      <c r="G517" s="282"/>
      <c r="H517" s="282"/>
      <c r="I517" s="282"/>
      <c r="J517" s="282"/>
      <c r="K517" s="282"/>
      <c r="L517" s="282"/>
      <c r="M517" s="282"/>
      <c r="N517" s="282"/>
      <c r="O517" s="282"/>
      <c r="P517" s="282"/>
      <c r="Q517" s="282"/>
      <c r="R517" s="282"/>
      <c r="S517" s="282"/>
      <c r="T517" s="282"/>
      <c r="U517" s="282"/>
      <c r="V517" s="282"/>
      <c r="W517" s="282"/>
      <c r="X517" s="282"/>
      <c r="Y517" s="282"/>
      <c r="Z517" s="282"/>
      <c r="AA517" s="282"/>
      <c r="AB517" s="282"/>
      <c r="AC517" s="282"/>
      <c r="AD517" s="282"/>
      <c r="AE517" s="282"/>
      <c r="AF517" s="282"/>
      <c r="AG517" s="282"/>
      <c r="AH517" s="282"/>
      <c r="AI517" s="282"/>
      <c r="AJ517" s="282"/>
      <c r="AK517" s="282"/>
      <c r="AL517" s="282"/>
      <c r="AM517" s="282"/>
      <c r="AN517" s="282"/>
      <c r="AO517" s="282"/>
      <c r="AP517" s="282"/>
      <c r="AQ517" s="282"/>
      <c r="AR517" s="282"/>
      <c r="AS517" s="282"/>
      <c r="AT517" s="282"/>
      <c r="AU517" s="282"/>
      <c r="AV517" s="282"/>
      <c r="AW517" s="282"/>
    </row>
    <row r="518" spans="1:49">
      <c r="A518" s="282"/>
      <c r="B518" s="282"/>
      <c r="C518" s="282"/>
      <c r="D518" s="282"/>
      <c r="E518" s="282"/>
      <c r="F518" s="282"/>
      <c r="G518" s="282"/>
      <c r="H518" s="282"/>
      <c r="I518" s="282"/>
      <c r="J518" s="282"/>
      <c r="K518" s="282"/>
      <c r="L518" s="282"/>
      <c r="M518" s="282"/>
      <c r="N518" s="282"/>
      <c r="O518" s="282"/>
      <c r="P518" s="282"/>
      <c r="Q518" s="282"/>
      <c r="R518" s="282"/>
      <c r="S518" s="282"/>
      <c r="T518" s="282"/>
      <c r="U518" s="282"/>
      <c r="V518" s="282"/>
      <c r="W518" s="282"/>
      <c r="X518" s="282"/>
      <c r="Y518" s="282"/>
      <c r="Z518" s="282"/>
      <c r="AA518" s="282"/>
      <c r="AB518" s="282"/>
      <c r="AC518" s="282"/>
      <c r="AD518" s="282"/>
      <c r="AE518" s="282"/>
      <c r="AF518" s="282"/>
      <c r="AG518" s="282"/>
      <c r="AH518" s="282"/>
      <c r="AI518" s="282"/>
      <c r="AJ518" s="282"/>
      <c r="AK518" s="282"/>
      <c r="AL518" s="282"/>
      <c r="AM518" s="282"/>
      <c r="AN518" s="282"/>
      <c r="AO518" s="282"/>
      <c r="AP518" s="282"/>
      <c r="AQ518" s="282"/>
      <c r="AR518" s="282"/>
      <c r="AS518" s="282"/>
      <c r="AT518" s="282"/>
      <c r="AU518" s="282"/>
      <c r="AV518" s="282"/>
      <c r="AW518" s="282"/>
    </row>
    <row r="519" spans="1:49">
      <c r="A519" s="282"/>
      <c r="B519" s="282"/>
      <c r="C519" s="282"/>
      <c r="D519" s="282"/>
      <c r="E519" s="282"/>
      <c r="F519" s="282"/>
      <c r="G519" s="282"/>
      <c r="H519" s="282"/>
      <c r="I519" s="282"/>
      <c r="J519" s="282"/>
      <c r="K519" s="282"/>
      <c r="L519" s="282"/>
      <c r="M519" s="282"/>
      <c r="N519" s="282"/>
      <c r="O519" s="282"/>
      <c r="P519" s="282"/>
      <c r="Q519" s="282"/>
      <c r="R519" s="282"/>
      <c r="S519" s="282"/>
      <c r="T519" s="282"/>
      <c r="U519" s="282"/>
      <c r="V519" s="282"/>
      <c r="W519" s="282"/>
      <c r="X519" s="282"/>
      <c r="Y519" s="282"/>
      <c r="Z519" s="282"/>
      <c r="AA519" s="282"/>
      <c r="AB519" s="282"/>
      <c r="AC519" s="282"/>
      <c r="AD519" s="282"/>
      <c r="AE519" s="282"/>
      <c r="AF519" s="282"/>
      <c r="AG519" s="282"/>
      <c r="AH519" s="282"/>
      <c r="AI519" s="282"/>
      <c r="AJ519" s="282"/>
      <c r="AK519" s="282"/>
      <c r="AL519" s="282"/>
      <c r="AM519" s="282"/>
      <c r="AN519" s="282"/>
      <c r="AO519" s="282"/>
      <c r="AP519" s="282"/>
      <c r="AQ519" s="282"/>
      <c r="AR519" s="282"/>
      <c r="AS519" s="282"/>
      <c r="AT519" s="282"/>
      <c r="AU519" s="282"/>
      <c r="AV519" s="282"/>
      <c r="AW519" s="282"/>
    </row>
    <row r="520" spans="1:49">
      <c r="A520" s="282"/>
      <c r="B520" s="282"/>
      <c r="C520" s="282"/>
      <c r="D520" s="282"/>
      <c r="E520" s="282"/>
      <c r="F520" s="282"/>
      <c r="G520" s="282"/>
      <c r="H520" s="282"/>
      <c r="I520" s="282"/>
      <c r="J520" s="282"/>
      <c r="K520" s="282"/>
      <c r="L520" s="282"/>
      <c r="M520" s="282"/>
      <c r="N520" s="282"/>
      <c r="O520" s="282"/>
      <c r="P520" s="282"/>
      <c r="Q520" s="282"/>
      <c r="R520" s="282"/>
      <c r="S520" s="282"/>
      <c r="T520" s="282"/>
      <c r="U520" s="282"/>
      <c r="V520" s="282"/>
      <c r="W520" s="282"/>
      <c r="X520" s="282"/>
      <c r="Y520" s="282"/>
      <c r="Z520" s="282"/>
      <c r="AA520" s="282"/>
      <c r="AB520" s="282"/>
      <c r="AC520" s="282"/>
      <c r="AD520" s="282"/>
      <c r="AE520" s="282"/>
      <c r="AF520" s="282"/>
      <c r="AG520" s="282"/>
      <c r="AH520" s="282"/>
      <c r="AI520" s="282"/>
      <c r="AJ520" s="282"/>
      <c r="AK520" s="282"/>
      <c r="AL520" s="282"/>
      <c r="AM520" s="282"/>
      <c r="AN520" s="282"/>
      <c r="AO520" s="282"/>
      <c r="AP520" s="282"/>
      <c r="AQ520" s="282"/>
      <c r="AR520" s="282"/>
      <c r="AS520" s="282"/>
      <c r="AT520" s="282"/>
      <c r="AU520" s="282"/>
      <c r="AV520" s="282"/>
      <c r="AW520" s="282"/>
    </row>
    <row r="521" spans="1:49">
      <c r="A521" s="282"/>
      <c r="B521" s="282"/>
      <c r="C521" s="282"/>
      <c r="D521" s="282"/>
      <c r="E521" s="282"/>
      <c r="F521" s="282"/>
      <c r="G521" s="282"/>
      <c r="H521" s="282"/>
      <c r="I521" s="282"/>
      <c r="J521" s="282"/>
      <c r="K521" s="282"/>
      <c r="L521" s="282"/>
      <c r="M521" s="282"/>
      <c r="N521" s="282"/>
      <c r="O521" s="282"/>
      <c r="P521" s="282"/>
      <c r="Q521" s="282"/>
      <c r="R521" s="282"/>
      <c r="S521" s="282"/>
      <c r="T521" s="282"/>
      <c r="U521" s="282"/>
      <c r="V521" s="282"/>
      <c r="W521" s="282"/>
      <c r="X521" s="282"/>
      <c r="Y521" s="282"/>
      <c r="Z521" s="282"/>
      <c r="AA521" s="282"/>
      <c r="AB521" s="282"/>
      <c r="AC521" s="282"/>
      <c r="AD521" s="282"/>
      <c r="AE521" s="282"/>
      <c r="AF521" s="282"/>
      <c r="AG521" s="282"/>
      <c r="AH521" s="282"/>
      <c r="AI521" s="282"/>
      <c r="AJ521" s="282"/>
      <c r="AK521" s="282"/>
      <c r="AL521" s="282"/>
      <c r="AM521" s="282"/>
      <c r="AN521" s="282"/>
      <c r="AO521" s="282"/>
      <c r="AP521" s="282"/>
      <c r="AQ521" s="282"/>
      <c r="AR521" s="282"/>
      <c r="AS521" s="282"/>
      <c r="AT521" s="282"/>
      <c r="AU521" s="282"/>
      <c r="AV521" s="282"/>
      <c r="AW521" s="282"/>
    </row>
    <row r="522" spans="1:49">
      <c r="A522" s="282"/>
      <c r="B522" s="282"/>
      <c r="C522" s="282"/>
      <c r="D522" s="282"/>
      <c r="E522" s="282"/>
      <c r="F522" s="282"/>
      <c r="G522" s="282"/>
      <c r="H522" s="282"/>
      <c r="I522" s="282"/>
      <c r="J522" s="282"/>
      <c r="K522" s="282"/>
      <c r="L522" s="282"/>
      <c r="M522" s="282"/>
      <c r="N522" s="282"/>
      <c r="O522" s="282"/>
      <c r="P522" s="282"/>
      <c r="Q522" s="282"/>
      <c r="R522" s="282"/>
      <c r="S522" s="282"/>
      <c r="T522" s="282"/>
      <c r="U522" s="282"/>
      <c r="V522" s="282"/>
      <c r="W522" s="282"/>
      <c r="X522" s="282"/>
      <c r="Y522" s="282"/>
      <c r="Z522" s="282"/>
      <c r="AA522" s="282"/>
      <c r="AB522" s="282"/>
      <c r="AC522" s="282"/>
      <c r="AD522" s="282"/>
      <c r="AE522" s="282"/>
      <c r="AF522" s="282"/>
      <c r="AG522" s="282"/>
      <c r="AH522" s="282"/>
      <c r="AI522" s="282"/>
      <c r="AJ522" s="282"/>
      <c r="AK522" s="282"/>
      <c r="AL522" s="282"/>
      <c r="AM522" s="282"/>
      <c r="AN522" s="282"/>
      <c r="AO522" s="282"/>
      <c r="AP522" s="282"/>
      <c r="AQ522" s="282"/>
      <c r="AR522" s="282"/>
      <c r="AS522" s="282"/>
      <c r="AT522" s="282"/>
      <c r="AU522" s="282"/>
      <c r="AV522" s="282"/>
      <c r="AW522" s="282"/>
    </row>
    <row r="523" spans="1:49">
      <c r="A523" s="282"/>
      <c r="B523" s="282"/>
      <c r="C523" s="282"/>
      <c r="D523" s="282"/>
      <c r="E523" s="282"/>
      <c r="F523" s="282"/>
      <c r="G523" s="282"/>
      <c r="H523" s="282"/>
      <c r="I523" s="282"/>
      <c r="J523" s="282"/>
      <c r="K523" s="282"/>
      <c r="L523" s="282"/>
      <c r="M523" s="282"/>
      <c r="N523" s="282"/>
      <c r="O523" s="282"/>
      <c r="P523" s="282"/>
      <c r="Q523" s="282"/>
      <c r="R523" s="282"/>
      <c r="S523" s="282"/>
      <c r="T523" s="282"/>
      <c r="U523" s="282"/>
      <c r="V523" s="282"/>
      <c r="W523" s="282"/>
      <c r="X523" s="282"/>
      <c r="Y523" s="282"/>
      <c r="Z523" s="282"/>
      <c r="AA523" s="282"/>
      <c r="AB523" s="282"/>
      <c r="AC523" s="282"/>
      <c r="AD523" s="282"/>
      <c r="AE523" s="282"/>
      <c r="AF523" s="282"/>
      <c r="AG523" s="282"/>
      <c r="AH523" s="282"/>
      <c r="AI523" s="282"/>
      <c r="AJ523" s="282"/>
      <c r="AK523" s="282"/>
      <c r="AL523" s="282"/>
      <c r="AM523" s="282"/>
      <c r="AN523" s="282"/>
      <c r="AO523" s="282"/>
      <c r="AP523" s="282"/>
      <c r="AQ523" s="282"/>
      <c r="AR523" s="282"/>
      <c r="AS523" s="282"/>
      <c r="AT523" s="282"/>
      <c r="AU523" s="282"/>
      <c r="AV523" s="282"/>
      <c r="AW523" s="282"/>
    </row>
    <row r="524" spans="1:49">
      <c r="A524" s="282"/>
      <c r="B524" s="282"/>
      <c r="C524" s="282"/>
      <c r="D524" s="282"/>
      <c r="E524" s="282"/>
      <c r="F524" s="282"/>
      <c r="G524" s="282"/>
      <c r="H524" s="282"/>
      <c r="I524" s="282"/>
      <c r="J524" s="282"/>
      <c r="K524" s="282"/>
      <c r="L524" s="282"/>
      <c r="M524" s="282"/>
      <c r="N524" s="282"/>
      <c r="O524" s="282"/>
      <c r="P524" s="282"/>
      <c r="Q524" s="282"/>
      <c r="R524" s="282"/>
      <c r="S524" s="282"/>
      <c r="T524" s="282"/>
      <c r="U524" s="282"/>
      <c r="V524" s="282"/>
      <c r="W524" s="282"/>
      <c r="X524" s="282"/>
      <c r="Y524" s="282"/>
      <c r="Z524" s="282"/>
      <c r="AA524" s="282"/>
      <c r="AB524" s="282"/>
      <c r="AC524" s="282"/>
      <c r="AD524" s="282"/>
      <c r="AE524" s="282"/>
      <c r="AF524" s="282"/>
      <c r="AG524" s="282"/>
      <c r="AH524" s="282"/>
      <c r="AI524" s="282"/>
      <c r="AJ524" s="282"/>
      <c r="AK524" s="282"/>
      <c r="AL524" s="282"/>
      <c r="AM524" s="282"/>
      <c r="AN524" s="282"/>
      <c r="AO524" s="282"/>
      <c r="AP524" s="282"/>
      <c r="AQ524" s="282"/>
      <c r="AR524" s="282"/>
      <c r="AS524" s="282"/>
      <c r="AT524" s="282"/>
      <c r="AU524" s="282"/>
      <c r="AV524" s="282"/>
      <c r="AW524" s="282"/>
    </row>
    <row r="525" spans="1:49">
      <c r="A525" s="282"/>
      <c r="B525" s="282"/>
      <c r="C525" s="282"/>
      <c r="D525" s="282"/>
      <c r="E525" s="282"/>
      <c r="F525" s="282"/>
      <c r="G525" s="282"/>
      <c r="H525" s="282"/>
      <c r="I525" s="282"/>
      <c r="J525" s="282"/>
      <c r="K525" s="282"/>
      <c r="L525" s="282"/>
      <c r="M525" s="282"/>
      <c r="N525" s="282"/>
      <c r="O525" s="282"/>
      <c r="P525" s="282"/>
      <c r="Q525" s="282"/>
      <c r="R525" s="282"/>
      <c r="S525" s="282"/>
      <c r="T525" s="282"/>
      <c r="U525" s="282"/>
      <c r="V525" s="282"/>
      <c r="W525" s="282"/>
      <c r="X525" s="282"/>
      <c r="Y525" s="282"/>
      <c r="Z525" s="282"/>
      <c r="AA525" s="282"/>
      <c r="AB525" s="282"/>
      <c r="AC525" s="282"/>
      <c r="AD525" s="282"/>
      <c r="AE525" s="282"/>
      <c r="AF525" s="282"/>
      <c r="AG525" s="282"/>
      <c r="AH525" s="282"/>
      <c r="AI525" s="282"/>
      <c r="AJ525" s="282"/>
      <c r="AK525" s="282"/>
      <c r="AL525" s="282"/>
      <c r="AM525" s="282"/>
      <c r="AN525" s="282"/>
      <c r="AO525" s="282"/>
      <c r="AP525" s="282"/>
      <c r="AQ525" s="282"/>
      <c r="AR525" s="282"/>
      <c r="AS525" s="282"/>
      <c r="AT525" s="282"/>
      <c r="AU525" s="282"/>
      <c r="AV525" s="282"/>
      <c r="AW525" s="282"/>
    </row>
    <row r="526" spans="1:49">
      <c r="A526" s="282"/>
      <c r="B526" s="282"/>
      <c r="C526" s="282"/>
      <c r="D526" s="282"/>
      <c r="E526" s="282"/>
      <c r="F526" s="282"/>
      <c r="G526" s="282"/>
      <c r="H526" s="282"/>
      <c r="I526" s="282"/>
      <c r="J526" s="282"/>
      <c r="K526" s="282"/>
      <c r="L526" s="282"/>
      <c r="M526" s="282"/>
      <c r="N526" s="282"/>
      <c r="O526" s="282"/>
      <c r="P526" s="282"/>
      <c r="Q526" s="282"/>
      <c r="R526" s="282"/>
      <c r="S526" s="282"/>
      <c r="T526" s="282"/>
      <c r="U526" s="282"/>
      <c r="V526" s="282"/>
      <c r="W526" s="282"/>
      <c r="X526" s="282"/>
      <c r="Y526" s="282"/>
      <c r="Z526" s="282"/>
      <c r="AA526" s="282"/>
      <c r="AB526" s="282"/>
      <c r="AC526" s="282"/>
      <c r="AD526" s="282"/>
      <c r="AE526" s="282"/>
      <c r="AF526" s="282"/>
      <c r="AG526" s="282"/>
      <c r="AH526" s="282"/>
      <c r="AI526" s="282"/>
      <c r="AJ526" s="282"/>
      <c r="AK526" s="282"/>
      <c r="AL526" s="282"/>
      <c r="AM526" s="282"/>
      <c r="AN526" s="282"/>
      <c r="AO526" s="282"/>
      <c r="AP526" s="282"/>
      <c r="AQ526" s="282"/>
      <c r="AR526" s="282"/>
      <c r="AS526" s="282"/>
      <c r="AT526" s="282"/>
      <c r="AU526" s="282"/>
      <c r="AV526" s="282"/>
      <c r="AW526" s="282"/>
    </row>
    <row r="527" spans="1:49">
      <c r="A527" s="282"/>
      <c r="B527" s="282"/>
      <c r="C527" s="282"/>
      <c r="D527" s="282"/>
      <c r="E527" s="282"/>
      <c r="F527" s="282"/>
      <c r="G527" s="282"/>
      <c r="H527" s="282"/>
      <c r="I527" s="282"/>
      <c r="J527" s="282"/>
      <c r="K527" s="282"/>
      <c r="L527" s="282"/>
      <c r="M527" s="282"/>
      <c r="N527" s="282"/>
      <c r="O527" s="282"/>
      <c r="P527" s="282"/>
      <c r="Q527" s="282"/>
      <c r="R527" s="282"/>
      <c r="S527" s="282"/>
      <c r="T527" s="282"/>
      <c r="U527" s="282"/>
      <c r="V527" s="282"/>
      <c r="W527" s="282"/>
      <c r="X527" s="282"/>
      <c r="Y527" s="282"/>
      <c r="Z527" s="282"/>
      <c r="AA527" s="282"/>
      <c r="AB527" s="282"/>
      <c r="AC527" s="282"/>
      <c r="AD527" s="282"/>
      <c r="AE527" s="282"/>
      <c r="AF527" s="282"/>
      <c r="AG527" s="282"/>
      <c r="AH527" s="282"/>
      <c r="AI527" s="282"/>
      <c r="AJ527" s="282"/>
      <c r="AK527" s="282"/>
      <c r="AL527" s="282"/>
      <c r="AM527" s="282"/>
      <c r="AN527" s="282"/>
      <c r="AO527" s="282"/>
      <c r="AP527" s="282"/>
      <c r="AQ527" s="282"/>
      <c r="AR527" s="282"/>
      <c r="AS527" s="282"/>
      <c r="AT527" s="282"/>
      <c r="AU527" s="282"/>
      <c r="AV527" s="282"/>
      <c r="AW527" s="282"/>
    </row>
    <row r="528" spans="1:49">
      <c r="A528" s="282"/>
      <c r="B528" s="282"/>
      <c r="C528" s="282"/>
      <c r="D528" s="282"/>
      <c r="E528" s="282"/>
      <c r="F528" s="282"/>
      <c r="G528" s="282"/>
      <c r="H528" s="282"/>
      <c r="I528" s="282"/>
      <c r="J528" s="282"/>
      <c r="K528" s="282"/>
      <c r="L528" s="282"/>
      <c r="M528" s="282"/>
      <c r="N528" s="282"/>
      <c r="O528" s="282"/>
      <c r="P528" s="282"/>
      <c r="Q528" s="282"/>
      <c r="R528" s="282"/>
      <c r="S528" s="282"/>
      <c r="T528" s="282"/>
      <c r="U528" s="282"/>
      <c r="V528" s="282"/>
      <c r="W528" s="282"/>
      <c r="X528" s="282"/>
      <c r="Y528" s="282"/>
      <c r="Z528" s="282"/>
      <c r="AA528" s="282"/>
      <c r="AB528" s="282"/>
      <c r="AC528" s="282"/>
      <c r="AD528" s="282"/>
      <c r="AE528" s="282"/>
      <c r="AF528" s="282"/>
      <c r="AG528" s="282"/>
      <c r="AH528" s="282"/>
      <c r="AI528" s="282"/>
      <c r="AJ528" s="282"/>
      <c r="AK528" s="282"/>
      <c r="AL528" s="282"/>
      <c r="AM528" s="282"/>
      <c r="AN528" s="282"/>
      <c r="AO528" s="282"/>
      <c r="AP528" s="282"/>
      <c r="AQ528" s="282"/>
      <c r="AR528" s="282"/>
      <c r="AS528" s="282"/>
      <c r="AT528" s="282"/>
      <c r="AU528" s="282"/>
      <c r="AV528" s="282"/>
      <c r="AW528" s="282"/>
    </row>
    <row r="529" spans="1:49">
      <c r="A529" s="282"/>
      <c r="B529" s="282"/>
      <c r="C529" s="282"/>
      <c r="D529" s="282"/>
      <c r="E529" s="282"/>
      <c r="F529" s="282"/>
      <c r="G529" s="282"/>
      <c r="H529" s="282"/>
      <c r="I529" s="282"/>
      <c r="J529" s="282"/>
      <c r="K529" s="282"/>
      <c r="L529" s="282"/>
      <c r="M529" s="282"/>
      <c r="N529" s="282"/>
      <c r="O529" s="282"/>
      <c r="P529" s="282"/>
      <c r="Q529" s="282"/>
      <c r="R529" s="282"/>
      <c r="S529" s="282"/>
      <c r="T529" s="282"/>
      <c r="U529" s="282"/>
      <c r="V529" s="282"/>
      <c r="W529" s="282"/>
      <c r="X529" s="282"/>
      <c r="Y529" s="282"/>
      <c r="Z529" s="282"/>
      <c r="AA529" s="282"/>
      <c r="AB529" s="282"/>
      <c r="AC529" s="282"/>
      <c r="AD529" s="282"/>
      <c r="AE529" s="282"/>
      <c r="AF529" s="282"/>
      <c r="AG529" s="282"/>
      <c r="AH529" s="282"/>
      <c r="AI529" s="282"/>
      <c r="AJ529" s="282"/>
      <c r="AK529" s="282"/>
      <c r="AL529" s="282"/>
      <c r="AM529" s="282"/>
      <c r="AN529" s="282"/>
      <c r="AO529" s="282"/>
      <c r="AP529" s="282"/>
      <c r="AQ529" s="282"/>
      <c r="AR529" s="282"/>
      <c r="AS529" s="282"/>
      <c r="AT529" s="282"/>
      <c r="AU529" s="282"/>
      <c r="AV529" s="282"/>
      <c r="AW529" s="282"/>
    </row>
    <row r="530" spans="1:49">
      <c r="A530" s="282"/>
      <c r="B530" s="282"/>
      <c r="C530" s="282"/>
      <c r="D530" s="282"/>
      <c r="E530" s="282"/>
      <c r="F530" s="282"/>
      <c r="G530" s="282"/>
      <c r="H530" s="282"/>
      <c r="I530" s="282"/>
      <c r="J530" s="282"/>
      <c r="K530" s="282"/>
      <c r="L530" s="282"/>
      <c r="M530" s="282"/>
      <c r="N530" s="282"/>
      <c r="O530" s="282"/>
      <c r="P530" s="282"/>
      <c r="Q530" s="282"/>
      <c r="R530" s="282"/>
      <c r="S530" s="282"/>
      <c r="T530" s="282"/>
      <c r="U530" s="282"/>
      <c r="V530" s="282"/>
      <c r="W530" s="282"/>
      <c r="X530" s="282"/>
      <c r="Y530" s="282"/>
      <c r="Z530" s="282"/>
      <c r="AA530" s="282"/>
      <c r="AB530" s="282"/>
      <c r="AC530" s="282"/>
      <c r="AD530" s="282"/>
      <c r="AE530" s="282"/>
      <c r="AF530" s="282"/>
      <c r="AG530" s="282"/>
      <c r="AH530" s="282"/>
      <c r="AI530" s="282"/>
      <c r="AJ530" s="282"/>
      <c r="AK530" s="282"/>
      <c r="AL530" s="282"/>
      <c r="AM530" s="282"/>
      <c r="AN530" s="282"/>
      <c r="AO530" s="282"/>
      <c r="AP530" s="282"/>
      <c r="AQ530" s="282"/>
      <c r="AR530" s="282"/>
      <c r="AS530" s="282"/>
      <c r="AT530" s="282"/>
      <c r="AU530" s="282"/>
      <c r="AV530" s="282"/>
      <c r="AW530" s="282"/>
    </row>
    <row r="531" spans="1:49">
      <c r="A531" s="282"/>
      <c r="B531" s="282"/>
      <c r="C531" s="282"/>
      <c r="D531" s="282"/>
      <c r="E531" s="282"/>
      <c r="F531" s="282"/>
      <c r="G531" s="282"/>
      <c r="H531" s="282"/>
      <c r="I531" s="282"/>
      <c r="J531" s="282"/>
      <c r="K531" s="282"/>
      <c r="L531" s="282"/>
      <c r="M531" s="282"/>
      <c r="N531" s="282"/>
      <c r="O531" s="282"/>
      <c r="P531" s="282"/>
      <c r="Q531" s="282"/>
      <c r="R531" s="282"/>
      <c r="S531" s="282"/>
      <c r="T531" s="282"/>
      <c r="U531" s="282"/>
      <c r="V531" s="282"/>
      <c r="W531" s="282"/>
      <c r="X531" s="282"/>
      <c r="Y531" s="282"/>
      <c r="Z531" s="282"/>
      <c r="AA531" s="282"/>
      <c r="AB531" s="282"/>
      <c r="AC531" s="282"/>
      <c r="AD531" s="282"/>
      <c r="AE531" s="282"/>
      <c r="AF531" s="282"/>
      <c r="AG531" s="282"/>
      <c r="AH531" s="282"/>
      <c r="AI531" s="282"/>
      <c r="AJ531" s="282"/>
      <c r="AK531" s="282"/>
      <c r="AL531" s="282"/>
      <c r="AM531" s="282"/>
      <c r="AN531" s="282"/>
      <c r="AO531" s="282"/>
      <c r="AP531" s="282"/>
      <c r="AQ531" s="282"/>
      <c r="AR531" s="282"/>
      <c r="AS531" s="282"/>
      <c r="AT531" s="282"/>
      <c r="AU531" s="282"/>
      <c r="AV531" s="282"/>
      <c r="AW531" s="282"/>
    </row>
    <row r="532" spans="1:49">
      <c r="A532" s="282"/>
      <c r="B532" s="282"/>
      <c r="C532" s="282"/>
      <c r="D532" s="282"/>
      <c r="E532" s="282"/>
      <c r="F532" s="282"/>
      <c r="G532" s="282"/>
      <c r="H532" s="282"/>
      <c r="I532" s="282"/>
      <c r="J532" s="282"/>
      <c r="K532" s="282"/>
      <c r="L532" s="282"/>
      <c r="M532" s="282"/>
      <c r="N532" s="282"/>
      <c r="O532" s="282"/>
      <c r="P532" s="282"/>
      <c r="Q532" s="282"/>
      <c r="R532" s="282"/>
      <c r="S532" s="282"/>
      <c r="T532" s="282"/>
      <c r="U532" s="282"/>
      <c r="V532" s="282"/>
      <c r="W532" s="282"/>
      <c r="X532" s="282"/>
      <c r="Y532" s="282"/>
      <c r="Z532" s="282"/>
      <c r="AA532" s="282"/>
      <c r="AB532" s="282"/>
      <c r="AC532" s="282"/>
      <c r="AD532" s="282"/>
      <c r="AE532" s="282"/>
      <c r="AF532" s="282"/>
      <c r="AG532" s="282"/>
      <c r="AH532" s="282"/>
      <c r="AI532" s="282"/>
      <c r="AJ532" s="282"/>
      <c r="AK532" s="282"/>
      <c r="AL532" s="282"/>
      <c r="AM532" s="282"/>
      <c r="AN532" s="282"/>
      <c r="AO532" s="282"/>
      <c r="AP532" s="282"/>
      <c r="AQ532" s="282"/>
      <c r="AR532" s="282"/>
      <c r="AS532" s="282"/>
      <c r="AT532" s="282"/>
      <c r="AU532" s="282"/>
      <c r="AV532" s="282"/>
      <c r="AW532" s="282"/>
    </row>
    <row r="533" spans="1:49">
      <c r="A533" s="282"/>
      <c r="B533" s="282"/>
      <c r="C533" s="282"/>
      <c r="D533" s="282"/>
      <c r="E533" s="282"/>
      <c r="F533" s="282"/>
      <c r="G533" s="282"/>
      <c r="H533" s="282"/>
      <c r="I533" s="282"/>
      <c r="J533" s="282"/>
      <c r="K533" s="282"/>
      <c r="L533" s="282"/>
      <c r="M533" s="282"/>
      <c r="N533" s="282"/>
      <c r="O533" s="282"/>
      <c r="P533" s="282"/>
      <c r="Q533" s="282"/>
      <c r="R533" s="282"/>
      <c r="S533" s="282"/>
      <c r="T533" s="282"/>
      <c r="U533" s="282"/>
      <c r="V533" s="282"/>
      <c r="W533" s="282"/>
      <c r="X533" s="282"/>
      <c r="Y533" s="282"/>
      <c r="Z533" s="282"/>
      <c r="AA533" s="282"/>
      <c r="AB533" s="282"/>
      <c r="AC533" s="282"/>
      <c r="AD533" s="282"/>
      <c r="AE533" s="282"/>
      <c r="AF533" s="282"/>
      <c r="AG533" s="282"/>
      <c r="AH533" s="282"/>
      <c r="AI533" s="282"/>
      <c r="AJ533" s="282"/>
      <c r="AK533" s="282"/>
      <c r="AL533" s="282"/>
      <c r="AM533" s="282"/>
      <c r="AN533" s="282"/>
      <c r="AO533" s="282"/>
      <c r="AP533" s="282"/>
      <c r="AQ533" s="282"/>
      <c r="AR533" s="282"/>
      <c r="AS533" s="282"/>
      <c r="AT533" s="282"/>
      <c r="AU533" s="282"/>
      <c r="AV533" s="282"/>
      <c r="AW533" s="282"/>
    </row>
    <row r="534" spans="1:49">
      <c r="A534" s="282"/>
      <c r="B534" s="282"/>
      <c r="C534" s="282"/>
      <c r="D534" s="282"/>
      <c r="E534" s="282"/>
      <c r="F534" s="282"/>
      <c r="G534" s="282"/>
      <c r="H534" s="282"/>
      <c r="I534" s="282"/>
      <c r="J534" s="282"/>
      <c r="K534" s="282"/>
      <c r="L534" s="282"/>
      <c r="M534" s="282"/>
      <c r="N534" s="282"/>
      <c r="O534" s="282"/>
      <c r="P534" s="282"/>
      <c r="Q534" s="282"/>
      <c r="R534" s="282"/>
      <c r="S534" s="282"/>
      <c r="T534" s="282"/>
      <c r="U534" s="282"/>
      <c r="V534" s="282"/>
      <c r="W534" s="282"/>
      <c r="X534" s="282"/>
      <c r="Y534" s="282"/>
      <c r="Z534" s="282"/>
      <c r="AA534" s="282"/>
      <c r="AB534" s="282"/>
      <c r="AC534" s="282"/>
      <c r="AD534" s="282"/>
      <c r="AE534" s="282"/>
      <c r="AF534" s="282"/>
      <c r="AG534" s="282"/>
      <c r="AH534" s="282"/>
      <c r="AI534" s="282"/>
      <c r="AJ534" s="282"/>
      <c r="AK534" s="282"/>
      <c r="AL534" s="282"/>
      <c r="AM534" s="282"/>
      <c r="AN534" s="282"/>
      <c r="AO534" s="282"/>
      <c r="AP534" s="282"/>
      <c r="AQ534" s="282"/>
      <c r="AR534" s="282"/>
      <c r="AS534" s="282"/>
      <c r="AT534" s="282"/>
      <c r="AU534" s="282"/>
      <c r="AV534" s="282"/>
      <c r="AW534" s="282"/>
    </row>
    <row r="535" spans="1:49">
      <c r="A535" s="282"/>
      <c r="B535" s="282"/>
      <c r="C535" s="282"/>
      <c r="D535" s="282"/>
      <c r="E535" s="282"/>
      <c r="F535" s="282"/>
      <c r="G535" s="282"/>
      <c r="H535" s="282"/>
      <c r="I535" s="282"/>
      <c r="J535" s="282"/>
      <c r="K535" s="282"/>
      <c r="L535" s="282"/>
      <c r="M535" s="282"/>
      <c r="N535" s="282"/>
      <c r="O535" s="282"/>
      <c r="P535" s="282"/>
      <c r="Q535" s="282"/>
      <c r="R535" s="282"/>
      <c r="S535" s="282"/>
      <c r="T535" s="282"/>
      <c r="U535" s="282"/>
      <c r="V535" s="282"/>
      <c r="W535" s="282"/>
      <c r="X535" s="282"/>
      <c r="Y535" s="282"/>
      <c r="Z535" s="282"/>
      <c r="AA535" s="282"/>
      <c r="AB535" s="282"/>
      <c r="AC535" s="282"/>
      <c r="AD535" s="282"/>
      <c r="AE535" s="282"/>
      <c r="AF535" s="282"/>
      <c r="AG535" s="282"/>
      <c r="AH535" s="282"/>
      <c r="AI535" s="282"/>
      <c r="AJ535" s="282"/>
      <c r="AK535" s="282"/>
      <c r="AL535" s="282"/>
      <c r="AM535" s="282"/>
      <c r="AN535" s="282"/>
      <c r="AO535" s="282"/>
      <c r="AP535" s="282"/>
      <c r="AQ535" s="282"/>
      <c r="AR535" s="282"/>
      <c r="AS535" s="282"/>
      <c r="AT535" s="282"/>
      <c r="AU535" s="282"/>
      <c r="AV535" s="282"/>
      <c r="AW535" s="282"/>
    </row>
    <row r="536" spans="1:49">
      <c r="A536" s="282"/>
      <c r="B536" s="282"/>
      <c r="C536" s="282"/>
      <c r="D536" s="282"/>
      <c r="E536" s="282"/>
      <c r="F536" s="282"/>
      <c r="G536" s="282"/>
      <c r="H536" s="282"/>
      <c r="I536" s="282"/>
      <c r="J536" s="282"/>
      <c r="K536" s="282"/>
      <c r="L536" s="282"/>
      <c r="M536" s="282"/>
      <c r="N536" s="282"/>
      <c r="O536" s="282"/>
      <c r="P536" s="282"/>
      <c r="Q536" s="282"/>
      <c r="R536" s="282"/>
      <c r="S536" s="282"/>
      <c r="T536" s="282"/>
      <c r="U536" s="282"/>
      <c r="V536" s="282"/>
      <c r="W536" s="282"/>
      <c r="X536" s="282"/>
      <c r="Y536" s="282"/>
      <c r="Z536" s="282"/>
      <c r="AA536" s="282"/>
      <c r="AB536" s="282"/>
      <c r="AC536" s="282"/>
      <c r="AD536" s="282"/>
      <c r="AE536" s="282"/>
      <c r="AF536" s="282"/>
      <c r="AG536" s="282"/>
      <c r="AH536" s="282"/>
      <c r="AI536" s="282"/>
      <c r="AJ536" s="282"/>
      <c r="AK536" s="282"/>
      <c r="AL536" s="282"/>
      <c r="AM536" s="282"/>
      <c r="AN536" s="282"/>
      <c r="AO536" s="282"/>
      <c r="AP536" s="282"/>
      <c r="AQ536" s="282"/>
      <c r="AR536" s="282"/>
      <c r="AS536" s="282"/>
      <c r="AT536" s="282"/>
      <c r="AU536" s="282"/>
      <c r="AV536" s="282"/>
      <c r="AW536" s="282"/>
    </row>
    <row r="537" spans="1:49">
      <c r="A537" s="282"/>
      <c r="B537" s="282"/>
      <c r="C537" s="282"/>
      <c r="D537" s="282"/>
      <c r="E537" s="282"/>
      <c r="F537" s="282"/>
      <c r="G537" s="282"/>
      <c r="H537" s="282"/>
      <c r="I537" s="282"/>
      <c r="J537" s="282"/>
      <c r="K537" s="282"/>
      <c r="L537" s="282"/>
      <c r="M537" s="282"/>
      <c r="N537" s="282"/>
      <c r="O537" s="282"/>
      <c r="P537" s="282"/>
      <c r="Q537" s="282"/>
      <c r="R537" s="282"/>
      <c r="S537" s="282"/>
      <c r="T537" s="282"/>
      <c r="U537" s="282"/>
      <c r="V537" s="282"/>
      <c r="W537" s="282"/>
      <c r="X537" s="282"/>
      <c r="Y537" s="282"/>
      <c r="Z537" s="282"/>
      <c r="AA537" s="282"/>
      <c r="AB537" s="282"/>
      <c r="AC537" s="282"/>
      <c r="AD537" s="282"/>
      <c r="AE537" s="282"/>
      <c r="AF537" s="282"/>
      <c r="AG537" s="282"/>
      <c r="AH537" s="282"/>
      <c r="AI537" s="282"/>
      <c r="AJ537" s="282"/>
      <c r="AK537" s="282"/>
      <c r="AL537" s="282"/>
      <c r="AM537" s="282"/>
      <c r="AN537" s="282"/>
      <c r="AO537" s="282"/>
      <c r="AP537" s="282"/>
      <c r="AQ537" s="282"/>
      <c r="AR537" s="282"/>
      <c r="AS537" s="282"/>
      <c r="AT537" s="282"/>
      <c r="AU537" s="282"/>
      <c r="AV537" s="282"/>
      <c r="AW537" s="282"/>
    </row>
    <row r="538" spans="1:49">
      <c r="A538" s="282"/>
      <c r="B538" s="282"/>
      <c r="C538" s="282"/>
      <c r="D538" s="282"/>
      <c r="E538" s="282"/>
      <c r="F538" s="282"/>
      <c r="G538" s="282"/>
      <c r="H538" s="282"/>
      <c r="I538" s="282"/>
      <c r="J538" s="282"/>
      <c r="K538" s="282"/>
      <c r="L538" s="282"/>
      <c r="M538" s="282"/>
      <c r="N538" s="282"/>
      <c r="O538" s="282"/>
      <c r="P538" s="282"/>
      <c r="Q538" s="282"/>
      <c r="R538" s="282"/>
      <c r="S538" s="282"/>
      <c r="T538" s="282"/>
      <c r="U538" s="282"/>
      <c r="V538" s="282"/>
      <c r="W538" s="282"/>
      <c r="X538" s="282"/>
      <c r="Y538" s="282"/>
      <c r="Z538" s="282"/>
      <c r="AA538" s="282"/>
      <c r="AB538" s="282"/>
      <c r="AC538" s="282"/>
      <c r="AD538" s="282"/>
      <c r="AE538" s="282"/>
      <c r="AF538" s="282"/>
      <c r="AG538" s="282"/>
      <c r="AH538" s="282"/>
      <c r="AI538" s="282"/>
      <c r="AJ538" s="282"/>
      <c r="AK538" s="282"/>
      <c r="AL538" s="282"/>
      <c r="AM538" s="282"/>
      <c r="AN538" s="282"/>
      <c r="AO538" s="282"/>
      <c r="AP538" s="282"/>
      <c r="AQ538" s="282"/>
      <c r="AR538" s="282"/>
      <c r="AS538" s="282"/>
      <c r="AT538" s="282"/>
      <c r="AU538" s="282"/>
      <c r="AV538" s="282"/>
      <c r="AW538" s="282"/>
    </row>
    <row r="539" spans="1:49">
      <c r="A539" s="282"/>
      <c r="B539" s="282"/>
      <c r="C539" s="282"/>
      <c r="D539" s="282"/>
      <c r="E539" s="282"/>
      <c r="F539" s="282"/>
      <c r="G539" s="282"/>
      <c r="H539" s="282"/>
      <c r="I539" s="282"/>
      <c r="J539" s="282"/>
      <c r="K539" s="282"/>
      <c r="L539" s="282"/>
      <c r="M539" s="282"/>
      <c r="N539" s="282"/>
      <c r="O539" s="282"/>
      <c r="P539" s="282"/>
      <c r="Q539" s="282"/>
      <c r="R539" s="282"/>
      <c r="S539" s="282"/>
      <c r="T539" s="282"/>
      <c r="U539" s="282"/>
      <c r="V539" s="282"/>
      <c r="W539" s="282"/>
      <c r="X539" s="282"/>
      <c r="Y539" s="282"/>
      <c r="Z539" s="282"/>
      <c r="AA539" s="282"/>
      <c r="AB539" s="282"/>
      <c r="AC539" s="282"/>
      <c r="AD539" s="282"/>
      <c r="AE539" s="282"/>
      <c r="AF539" s="282"/>
      <c r="AG539" s="282"/>
      <c r="AH539" s="282"/>
      <c r="AI539" s="282"/>
      <c r="AJ539" s="282"/>
      <c r="AK539" s="282"/>
      <c r="AL539" s="282"/>
      <c r="AM539" s="282"/>
      <c r="AN539" s="282"/>
      <c r="AO539" s="282"/>
      <c r="AP539" s="282"/>
      <c r="AQ539" s="282"/>
      <c r="AR539" s="282"/>
      <c r="AS539" s="282"/>
      <c r="AT539" s="282"/>
      <c r="AU539" s="282"/>
      <c r="AV539" s="282"/>
      <c r="AW539" s="282"/>
    </row>
    <row r="540" spans="1:49">
      <c r="A540" s="282"/>
      <c r="B540" s="282"/>
      <c r="C540" s="282"/>
      <c r="D540" s="282"/>
      <c r="E540" s="282"/>
      <c r="F540" s="282"/>
      <c r="G540" s="282"/>
      <c r="H540" s="282"/>
      <c r="I540" s="282"/>
      <c r="J540" s="282"/>
      <c r="K540" s="282"/>
      <c r="L540" s="282"/>
      <c r="M540" s="282"/>
      <c r="N540" s="282"/>
      <c r="O540" s="282"/>
      <c r="P540" s="282"/>
      <c r="Q540" s="282"/>
      <c r="R540" s="282"/>
      <c r="S540" s="282"/>
      <c r="T540" s="282"/>
      <c r="U540" s="282"/>
      <c r="V540" s="282"/>
      <c r="W540" s="282"/>
      <c r="X540" s="282"/>
      <c r="Y540" s="282"/>
      <c r="Z540" s="282"/>
      <c r="AA540" s="282"/>
      <c r="AB540" s="282"/>
      <c r="AC540" s="282"/>
      <c r="AD540" s="282"/>
      <c r="AE540" s="282"/>
      <c r="AF540" s="282"/>
      <c r="AG540" s="282"/>
      <c r="AH540" s="282"/>
      <c r="AI540" s="282"/>
      <c r="AJ540" s="282"/>
      <c r="AK540" s="282"/>
      <c r="AL540" s="282"/>
      <c r="AM540" s="282"/>
      <c r="AN540" s="282"/>
      <c r="AO540" s="282"/>
      <c r="AP540" s="282"/>
      <c r="AQ540" s="282"/>
      <c r="AR540" s="282"/>
      <c r="AS540" s="282"/>
      <c r="AT540" s="282"/>
      <c r="AU540" s="282"/>
      <c r="AV540" s="282"/>
      <c r="AW540" s="282"/>
    </row>
    <row r="541" spans="1:49">
      <c r="A541" s="282"/>
      <c r="B541" s="282"/>
      <c r="C541" s="282"/>
      <c r="D541" s="282"/>
      <c r="E541" s="282"/>
      <c r="F541" s="282"/>
      <c r="G541" s="282"/>
      <c r="H541" s="282"/>
      <c r="I541" s="282"/>
      <c r="J541" s="282"/>
      <c r="K541" s="282"/>
      <c r="L541" s="282"/>
      <c r="M541" s="282"/>
      <c r="N541" s="282"/>
      <c r="O541" s="282"/>
      <c r="P541" s="282"/>
      <c r="Q541" s="282"/>
      <c r="R541" s="282"/>
      <c r="S541" s="282"/>
      <c r="T541" s="282"/>
      <c r="U541" s="282"/>
      <c r="V541" s="282"/>
      <c r="W541" s="282"/>
      <c r="X541" s="282"/>
      <c r="Y541" s="282"/>
      <c r="Z541" s="282"/>
      <c r="AA541" s="282"/>
      <c r="AB541" s="282"/>
      <c r="AC541" s="282"/>
      <c r="AD541" s="282"/>
      <c r="AE541" s="282"/>
      <c r="AF541" s="282"/>
      <c r="AG541" s="282"/>
      <c r="AH541" s="282"/>
      <c r="AI541" s="282"/>
      <c r="AJ541" s="282"/>
      <c r="AK541" s="282"/>
      <c r="AL541" s="282"/>
      <c r="AM541" s="282"/>
      <c r="AN541" s="282"/>
      <c r="AO541" s="282"/>
      <c r="AP541" s="282"/>
      <c r="AQ541" s="282"/>
      <c r="AR541" s="282"/>
      <c r="AS541" s="282"/>
      <c r="AT541" s="282"/>
      <c r="AU541" s="282"/>
      <c r="AV541" s="282"/>
      <c r="AW541" s="282"/>
    </row>
    <row r="542" spans="1:49">
      <c r="A542" s="282"/>
      <c r="B542" s="282"/>
      <c r="C542" s="282"/>
      <c r="D542" s="282"/>
      <c r="E542" s="282"/>
      <c r="F542" s="282"/>
      <c r="G542" s="282"/>
      <c r="H542" s="282"/>
      <c r="I542" s="282"/>
      <c r="J542" s="282"/>
      <c r="K542" s="282"/>
      <c r="L542" s="282"/>
      <c r="M542" s="282"/>
      <c r="N542" s="282"/>
      <c r="O542" s="282"/>
      <c r="P542" s="282"/>
      <c r="Q542" s="282"/>
      <c r="R542" s="282"/>
      <c r="S542" s="282"/>
      <c r="T542" s="282"/>
      <c r="U542" s="282"/>
      <c r="V542" s="282"/>
      <c r="W542" s="282"/>
      <c r="X542" s="282"/>
      <c r="Y542" s="282"/>
      <c r="Z542" s="282"/>
      <c r="AA542" s="282"/>
      <c r="AB542" s="282"/>
      <c r="AC542" s="282"/>
      <c r="AD542" s="282"/>
      <c r="AE542" s="282"/>
      <c r="AF542" s="282"/>
      <c r="AG542" s="282"/>
      <c r="AH542" s="282"/>
      <c r="AI542" s="282"/>
      <c r="AJ542" s="282"/>
      <c r="AK542" s="282"/>
      <c r="AL542" s="282"/>
      <c r="AM542" s="282"/>
      <c r="AN542" s="282"/>
      <c r="AO542" s="282"/>
      <c r="AP542" s="282"/>
      <c r="AQ542" s="282"/>
      <c r="AR542" s="282"/>
      <c r="AS542" s="282"/>
      <c r="AT542" s="282"/>
      <c r="AU542" s="282"/>
      <c r="AV542" s="282"/>
      <c r="AW542" s="282"/>
    </row>
    <row r="543" spans="1:49">
      <c r="A543" s="282"/>
      <c r="B543" s="282"/>
      <c r="C543" s="282"/>
      <c r="D543" s="282"/>
      <c r="E543" s="282"/>
      <c r="F543" s="282"/>
      <c r="G543" s="282"/>
      <c r="H543" s="282"/>
      <c r="I543" s="282"/>
      <c r="J543" s="282"/>
      <c r="K543" s="282"/>
      <c r="L543" s="282"/>
      <c r="M543" s="282"/>
      <c r="N543" s="282"/>
      <c r="O543" s="282"/>
      <c r="P543" s="282"/>
      <c r="Q543" s="282"/>
      <c r="R543" s="282"/>
      <c r="S543" s="282"/>
      <c r="T543" s="282"/>
      <c r="U543" s="282"/>
      <c r="V543" s="282"/>
      <c r="W543" s="282"/>
      <c r="X543" s="282"/>
      <c r="Y543" s="282"/>
      <c r="Z543" s="282"/>
      <c r="AA543" s="282"/>
      <c r="AB543" s="282"/>
      <c r="AC543" s="282"/>
      <c r="AD543" s="282"/>
      <c r="AE543" s="282"/>
      <c r="AF543" s="282"/>
      <c r="AG543" s="282"/>
      <c r="AH543" s="282"/>
      <c r="AI543" s="282"/>
      <c r="AJ543" s="282"/>
      <c r="AK543" s="282"/>
      <c r="AL543" s="282"/>
      <c r="AM543" s="282"/>
      <c r="AN543" s="282"/>
      <c r="AO543" s="282"/>
      <c r="AP543" s="282"/>
      <c r="AQ543" s="282"/>
      <c r="AR543" s="282"/>
      <c r="AS543" s="282"/>
      <c r="AT543" s="282"/>
      <c r="AU543" s="282"/>
      <c r="AV543" s="282"/>
      <c r="AW543" s="282"/>
    </row>
    <row r="544" spans="1:49">
      <c r="A544" s="282"/>
      <c r="B544" s="282"/>
      <c r="C544" s="282"/>
      <c r="D544" s="282"/>
      <c r="E544" s="282"/>
      <c r="F544" s="282"/>
      <c r="G544" s="282"/>
      <c r="H544" s="282"/>
      <c r="I544" s="282"/>
      <c r="J544" s="282"/>
      <c r="K544" s="282"/>
      <c r="L544" s="282"/>
      <c r="M544" s="282"/>
      <c r="N544" s="282"/>
      <c r="O544" s="282"/>
      <c r="P544" s="282"/>
      <c r="Q544" s="282"/>
      <c r="R544" s="282"/>
      <c r="S544" s="282"/>
      <c r="T544" s="282"/>
      <c r="U544" s="282"/>
      <c r="V544" s="282"/>
      <c r="W544" s="282"/>
      <c r="X544" s="282"/>
      <c r="Y544" s="282"/>
      <c r="Z544" s="282"/>
      <c r="AA544" s="282"/>
      <c r="AB544" s="282"/>
      <c r="AC544" s="282"/>
      <c r="AD544" s="282"/>
      <c r="AE544" s="282"/>
      <c r="AF544" s="282"/>
      <c r="AG544" s="282"/>
      <c r="AH544" s="282"/>
      <c r="AI544" s="282"/>
      <c r="AJ544" s="282"/>
      <c r="AK544" s="282"/>
      <c r="AL544" s="282"/>
      <c r="AM544" s="282"/>
      <c r="AN544" s="282"/>
      <c r="AO544" s="282"/>
      <c r="AP544" s="282"/>
      <c r="AQ544" s="282"/>
      <c r="AR544" s="282"/>
      <c r="AS544" s="282"/>
      <c r="AT544" s="282"/>
      <c r="AU544" s="282"/>
      <c r="AV544" s="282"/>
      <c r="AW544" s="282"/>
    </row>
    <row r="545" spans="1:49">
      <c r="A545" s="282"/>
      <c r="B545" s="282"/>
      <c r="C545" s="282"/>
      <c r="D545" s="282"/>
      <c r="E545" s="282"/>
      <c r="F545" s="282"/>
      <c r="G545" s="282"/>
      <c r="H545" s="282"/>
      <c r="I545" s="282"/>
      <c r="J545" s="282"/>
      <c r="K545" s="282"/>
      <c r="L545" s="282"/>
      <c r="M545" s="282"/>
      <c r="N545" s="282"/>
      <c r="O545" s="282"/>
      <c r="P545" s="282"/>
      <c r="Q545" s="282"/>
      <c r="R545" s="282"/>
      <c r="S545" s="282"/>
      <c r="T545" s="282"/>
      <c r="U545" s="282"/>
      <c r="V545" s="282"/>
      <c r="W545" s="282"/>
      <c r="X545" s="282"/>
      <c r="Y545" s="282"/>
      <c r="Z545" s="282"/>
      <c r="AA545" s="282"/>
      <c r="AB545" s="282"/>
      <c r="AC545" s="282"/>
      <c r="AD545" s="282"/>
      <c r="AE545" s="282"/>
      <c r="AF545" s="282"/>
      <c r="AG545" s="282"/>
      <c r="AH545" s="282"/>
      <c r="AI545" s="282"/>
      <c r="AJ545" s="282"/>
      <c r="AK545" s="282"/>
      <c r="AL545" s="282"/>
      <c r="AM545" s="282"/>
      <c r="AN545" s="282"/>
      <c r="AO545" s="282"/>
      <c r="AP545" s="282"/>
      <c r="AQ545" s="282"/>
      <c r="AR545" s="282"/>
      <c r="AS545" s="282"/>
      <c r="AT545" s="282"/>
      <c r="AU545" s="282"/>
      <c r="AV545" s="282"/>
      <c r="AW545" s="282"/>
    </row>
    <row r="546" spans="1:49">
      <c r="A546" s="282"/>
      <c r="B546" s="282"/>
      <c r="C546" s="282"/>
      <c r="D546" s="282"/>
      <c r="E546" s="282"/>
      <c r="F546" s="282"/>
      <c r="G546" s="282"/>
      <c r="H546" s="282"/>
      <c r="I546" s="282"/>
      <c r="J546" s="282"/>
      <c r="K546" s="282"/>
      <c r="L546" s="282"/>
      <c r="M546" s="282"/>
      <c r="N546" s="282"/>
      <c r="O546" s="282"/>
      <c r="P546" s="282"/>
      <c r="Q546" s="282"/>
      <c r="R546" s="282"/>
      <c r="S546" s="282"/>
      <c r="T546" s="282"/>
      <c r="U546" s="282"/>
      <c r="V546" s="282"/>
      <c r="W546" s="282"/>
      <c r="X546" s="282"/>
      <c r="Y546" s="282"/>
      <c r="Z546" s="282"/>
      <c r="AA546" s="282"/>
      <c r="AB546" s="282"/>
      <c r="AC546" s="282"/>
      <c r="AD546" s="282"/>
      <c r="AE546" s="282"/>
      <c r="AF546" s="282"/>
      <c r="AG546" s="282"/>
      <c r="AH546" s="282"/>
      <c r="AI546" s="282"/>
      <c r="AJ546" s="282"/>
      <c r="AK546" s="282"/>
      <c r="AL546" s="282"/>
      <c r="AM546" s="282"/>
      <c r="AN546" s="282"/>
      <c r="AO546" s="282"/>
      <c r="AP546" s="282"/>
      <c r="AQ546" s="282"/>
      <c r="AR546" s="282"/>
      <c r="AS546" s="282"/>
      <c r="AT546" s="282"/>
      <c r="AU546" s="282"/>
      <c r="AV546" s="282"/>
      <c r="AW546" s="282"/>
    </row>
    <row r="547" spans="1:49">
      <c r="A547" s="282"/>
      <c r="B547" s="282"/>
      <c r="C547" s="282"/>
      <c r="D547" s="282"/>
      <c r="E547" s="282"/>
      <c r="F547" s="282"/>
      <c r="G547" s="282"/>
      <c r="H547" s="282"/>
      <c r="I547" s="282"/>
      <c r="J547" s="282"/>
      <c r="K547" s="282"/>
      <c r="L547" s="282"/>
      <c r="M547" s="282"/>
      <c r="N547" s="282"/>
      <c r="O547" s="282"/>
      <c r="P547" s="282"/>
      <c r="Q547" s="282"/>
      <c r="R547" s="282"/>
      <c r="S547" s="282"/>
      <c r="T547" s="282"/>
      <c r="U547" s="282"/>
      <c r="V547" s="282"/>
      <c r="W547" s="282"/>
      <c r="X547" s="282"/>
      <c r="Y547" s="282"/>
      <c r="Z547" s="282"/>
      <c r="AA547" s="282"/>
      <c r="AB547" s="282"/>
      <c r="AC547" s="282"/>
      <c r="AD547" s="282"/>
      <c r="AE547" s="282"/>
      <c r="AF547" s="282"/>
      <c r="AG547" s="282"/>
      <c r="AH547" s="282"/>
      <c r="AI547" s="282"/>
      <c r="AJ547" s="282"/>
      <c r="AK547" s="282"/>
      <c r="AL547" s="282"/>
      <c r="AM547" s="282"/>
      <c r="AN547" s="282"/>
      <c r="AO547" s="282"/>
      <c r="AP547" s="282"/>
      <c r="AQ547" s="282"/>
      <c r="AR547" s="282"/>
      <c r="AS547" s="282"/>
      <c r="AT547" s="282"/>
      <c r="AU547" s="282"/>
      <c r="AV547" s="282"/>
      <c r="AW547" s="282"/>
    </row>
    <row r="548" spans="1:49">
      <c r="A548" s="282"/>
      <c r="B548" s="282"/>
      <c r="C548" s="282"/>
      <c r="D548" s="282"/>
      <c r="E548" s="282"/>
      <c r="F548" s="282"/>
      <c r="G548" s="282"/>
      <c r="H548" s="282"/>
      <c r="I548" s="282"/>
      <c r="J548" s="282"/>
      <c r="K548" s="282"/>
      <c r="L548" s="282"/>
      <c r="M548" s="282"/>
      <c r="N548" s="282"/>
      <c r="O548" s="282"/>
      <c r="P548" s="282"/>
      <c r="Q548" s="282"/>
      <c r="R548" s="282"/>
      <c r="S548" s="282"/>
      <c r="T548" s="282"/>
      <c r="U548" s="282"/>
      <c r="V548" s="282"/>
      <c r="W548" s="282"/>
      <c r="X548" s="282"/>
      <c r="Y548" s="282"/>
      <c r="Z548" s="282"/>
      <c r="AA548" s="282"/>
      <c r="AB548" s="282"/>
      <c r="AC548" s="282"/>
      <c r="AD548" s="282"/>
      <c r="AE548" s="282"/>
      <c r="AF548" s="282"/>
      <c r="AG548" s="282"/>
      <c r="AH548" s="282"/>
      <c r="AI548" s="282"/>
      <c r="AJ548" s="282"/>
      <c r="AK548" s="282"/>
      <c r="AL548" s="282"/>
      <c r="AM548" s="282"/>
      <c r="AN548" s="282"/>
      <c r="AO548" s="282"/>
      <c r="AP548" s="282"/>
      <c r="AQ548" s="282"/>
      <c r="AR548" s="282"/>
      <c r="AS548" s="282"/>
      <c r="AT548" s="282"/>
      <c r="AU548" s="282"/>
      <c r="AV548" s="282"/>
      <c r="AW548" s="282"/>
    </row>
    <row r="549" spans="1:49">
      <c r="A549" s="282"/>
      <c r="B549" s="282"/>
      <c r="C549" s="282"/>
      <c r="D549" s="282"/>
      <c r="E549" s="282"/>
      <c r="F549" s="282"/>
      <c r="G549" s="282"/>
      <c r="H549" s="282"/>
      <c r="I549" s="282"/>
      <c r="J549" s="282"/>
      <c r="K549" s="282"/>
      <c r="L549" s="282"/>
      <c r="M549" s="282"/>
      <c r="N549" s="282"/>
      <c r="O549" s="282"/>
      <c r="P549" s="282"/>
      <c r="Q549" s="282"/>
      <c r="R549" s="282"/>
      <c r="S549" s="282"/>
      <c r="T549" s="282"/>
      <c r="U549" s="282"/>
      <c r="V549" s="282"/>
      <c r="W549" s="282"/>
      <c r="X549" s="282"/>
      <c r="Y549" s="282"/>
      <c r="Z549" s="282"/>
      <c r="AA549" s="282"/>
      <c r="AB549" s="282"/>
      <c r="AC549" s="282"/>
      <c r="AD549" s="282"/>
      <c r="AE549" s="282"/>
      <c r="AF549" s="282"/>
      <c r="AG549" s="282"/>
      <c r="AH549" s="282"/>
      <c r="AI549" s="282"/>
      <c r="AJ549" s="282"/>
      <c r="AK549" s="282"/>
      <c r="AL549" s="282"/>
      <c r="AM549" s="282"/>
      <c r="AN549" s="282"/>
      <c r="AO549" s="282"/>
      <c r="AP549" s="282"/>
      <c r="AQ549" s="282"/>
      <c r="AR549" s="282"/>
      <c r="AS549" s="282"/>
      <c r="AT549" s="282"/>
      <c r="AU549" s="282"/>
      <c r="AV549" s="282"/>
      <c r="AW549" s="282"/>
    </row>
    <row r="550" spans="1:49">
      <c r="A550" s="282"/>
      <c r="B550" s="282"/>
      <c r="C550" s="282"/>
      <c r="D550" s="282"/>
      <c r="E550" s="282"/>
      <c r="F550" s="282"/>
      <c r="G550" s="282"/>
      <c r="H550" s="282"/>
      <c r="I550" s="282"/>
      <c r="J550" s="282"/>
      <c r="K550" s="282"/>
      <c r="L550" s="282"/>
      <c r="M550" s="282"/>
      <c r="N550" s="282"/>
      <c r="O550" s="282"/>
      <c r="P550" s="282"/>
      <c r="Q550" s="282"/>
      <c r="R550" s="282"/>
      <c r="S550" s="282"/>
      <c r="T550" s="282"/>
      <c r="U550" s="282"/>
      <c r="V550" s="282"/>
      <c r="W550" s="282"/>
      <c r="X550" s="282"/>
      <c r="Y550" s="282"/>
      <c r="Z550" s="282"/>
      <c r="AA550" s="282"/>
      <c r="AB550" s="282"/>
      <c r="AC550" s="282"/>
      <c r="AD550" s="282"/>
      <c r="AE550" s="282"/>
      <c r="AF550" s="282"/>
      <c r="AG550" s="282"/>
      <c r="AH550" s="282"/>
      <c r="AI550" s="282"/>
      <c r="AJ550" s="282"/>
      <c r="AK550" s="282"/>
      <c r="AL550" s="282"/>
      <c r="AM550" s="282"/>
      <c r="AN550" s="282"/>
      <c r="AO550" s="282"/>
      <c r="AP550" s="282"/>
      <c r="AQ550" s="282"/>
      <c r="AR550" s="282"/>
      <c r="AS550" s="282"/>
      <c r="AT550" s="282"/>
      <c r="AU550" s="282"/>
      <c r="AV550" s="282"/>
      <c r="AW550" s="282"/>
    </row>
    <row r="551" spans="1:49">
      <c r="A551" s="282"/>
      <c r="B551" s="282"/>
      <c r="C551" s="282"/>
      <c r="D551" s="282"/>
      <c r="E551" s="282"/>
      <c r="F551" s="282"/>
      <c r="G551" s="282"/>
      <c r="H551" s="282"/>
      <c r="I551" s="282"/>
      <c r="J551" s="282"/>
      <c r="K551" s="282"/>
      <c r="L551" s="282"/>
      <c r="M551" s="282"/>
      <c r="N551" s="282"/>
      <c r="O551" s="282"/>
      <c r="P551" s="282"/>
      <c r="Q551" s="282"/>
      <c r="R551" s="282"/>
      <c r="S551" s="282"/>
      <c r="T551" s="282"/>
      <c r="U551" s="282"/>
      <c r="V551" s="282"/>
      <c r="W551" s="282"/>
      <c r="X551" s="282"/>
      <c r="Y551" s="282"/>
      <c r="Z551" s="282"/>
      <c r="AA551" s="282"/>
      <c r="AB551" s="282"/>
      <c r="AC551" s="282"/>
      <c r="AD551" s="282"/>
      <c r="AE551" s="282"/>
      <c r="AF551" s="282"/>
      <c r="AG551" s="282"/>
      <c r="AH551" s="282"/>
      <c r="AI551" s="282"/>
      <c r="AJ551" s="282"/>
      <c r="AK551" s="282"/>
      <c r="AL551" s="282"/>
      <c r="AM551" s="282"/>
      <c r="AN551" s="282"/>
      <c r="AO551" s="282"/>
      <c r="AP551" s="282"/>
      <c r="AQ551" s="282"/>
      <c r="AR551" s="282"/>
      <c r="AS551" s="282"/>
      <c r="AT551" s="282"/>
      <c r="AU551" s="282"/>
      <c r="AV551" s="282"/>
      <c r="AW551" s="282"/>
    </row>
    <row r="552" spans="1:49">
      <c r="A552" s="282"/>
      <c r="B552" s="282"/>
      <c r="C552" s="282"/>
      <c r="D552" s="282"/>
      <c r="E552" s="282"/>
      <c r="F552" s="282"/>
      <c r="G552" s="282"/>
      <c r="H552" s="282"/>
      <c r="I552" s="282"/>
      <c r="J552" s="282"/>
      <c r="K552" s="282"/>
      <c r="L552" s="282"/>
      <c r="M552" s="282"/>
      <c r="N552" s="282"/>
      <c r="O552" s="282"/>
      <c r="P552" s="282"/>
      <c r="Q552" s="282"/>
      <c r="R552" s="282"/>
      <c r="S552" s="282"/>
      <c r="T552" s="282"/>
      <c r="U552" s="282"/>
      <c r="V552" s="282"/>
      <c r="W552" s="282"/>
      <c r="X552" s="282"/>
      <c r="Y552" s="282"/>
      <c r="Z552" s="282"/>
      <c r="AA552" s="282"/>
      <c r="AB552" s="282"/>
      <c r="AC552" s="282"/>
      <c r="AD552" s="282"/>
      <c r="AE552" s="282"/>
      <c r="AF552" s="282"/>
      <c r="AG552" s="282"/>
      <c r="AH552" s="282"/>
      <c r="AI552" s="282"/>
      <c r="AJ552" s="282"/>
      <c r="AK552" s="282"/>
      <c r="AL552" s="282"/>
      <c r="AM552" s="282"/>
      <c r="AN552" s="282"/>
      <c r="AO552" s="282"/>
      <c r="AP552" s="282"/>
      <c r="AQ552" s="282"/>
      <c r="AR552" s="282"/>
      <c r="AS552" s="282"/>
      <c r="AT552" s="282"/>
      <c r="AU552" s="282"/>
      <c r="AV552" s="282"/>
      <c r="AW552" s="282"/>
    </row>
    <row r="553" spans="1:49">
      <c r="A553" s="282"/>
      <c r="B553" s="282"/>
      <c r="C553" s="282"/>
      <c r="D553" s="282"/>
      <c r="E553" s="282"/>
      <c r="F553" s="282"/>
      <c r="G553" s="282"/>
      <c r="H553" s="282"/>
      <c r="I553" s="282"/>
      <c r="J553" s="282"/>
      <c r="K553" s="282"/>
      <c r="L553" s="282"/>
      <c r="M553" s="282"/>
      <c r="N553" s="282"/>
      <c r="O553" s="282"/>
      <c r="P553" s="282"/>
      <c r="Q553" s="282"/>
      <c r="R553" s="282"/>
      <c r="S553" s="282"/>
      <c r="T553" s="282"/>
      <c r="U553" s="282"/>
      <c r="V553" s="282"/>
      <c r="W553" s="282"/>
      <c r="X553" s="282"/>
      <c r="Y553" s="282"/>
      <c r="Z553" s="282"/>
      <c r="AA553" s="282"/>
      <c r="AB553" s="282"/>
      <c r="AC553" s="282"/>
      <c r="AD553" s="282"/>
      <c r="AE553" s="282"/>
      <c r="AF553" s="282"/>
      <c r="AG553" s="282"/>
      <c r="AH553" s="282"/>
      <c r="AI553" s="282"/>
      <c r="AJ553" s="282"/>
      <c r="AK553" s="282"/>
      <c r="AL553" s="282"/>
      <c r="AM553" s="282"/>
      <c r="AN553" s="282"/>
      <c r="AO553" s="282"/>
      <c r="AP553" s="282"/>
      <c r="AQ553" s="282"/>
      <c r="AR553" s="282"/>
      <c r="AS553" s="282"/>
      <c r="AT553" s="282"/>
      <c r="AU553" s="282"/>
      <c r="AV553" s="282"/>
      <c r="AW553" s="282"/>
    </row>
    <row r="554" spans="1:49">
      <c r="A554" s="282"/>
      <c r="B554" s="282"/>
      <c r="C554" s="282"/>
      <c r="D554" s="282"/>
      <c r="E554" s="282"/>
      <c r="F554" s="282"/>
      <c r="G554" s="282"/>
      <c r="H554" s="282"/>
      <c r="I554" s="282"/>
      <c r="J554" s="282"/>
      <c r="K554" s="282"/>
      <c r="L554" s="282"/>
      <c r="M554" s="282"/>
      <c r="N554" s="282"/>
      <c r="O554" s="282"/>
      <c r="P554" s="282"/>
      <c r="Q554" s="282"/>
      <c r="R554" s="282"/>
      <c r="S554" s="282"/>
      <c r="T554" s="282"/>
      <c r="U554" s="282"/>
      <c r="V554" s="282"/>
      <c r="W554" s="282"/>
      <c r="X554" s="282"/>
      <c r="Y554" s="282"/>
      <c r="Z554" s="282"/>
      <c r="AA554" s="282"/>
      <c r="AB554" s="282"/>
      <c r="AC554" s="282"/>
      <c r="AD554" s="282"/>
      <c r="AE554" s="282"/>
      <c r="AF554" s="282"/>
      <c r="AG554" s="282"/>
      <c r="AH554" s="282"/>
      <c r="AI554" s="282"/>
      <c r="AJ554" s="282"/>
      <c r="AK554" s="282"/>
      <c r="AL554" s="282"/>
      <c r="AM554" s="282"/>
      <c r="AN554" s="282"/>
      <c r="AO554" s="282"/>
      <c r="AP554" s="282"/>
      <c r="AQ554" s="282"/>
      <c r="AR554" s="282"/>
      <c r="AS554" s="282"/>
      <c r="AT554" s="282"/>
      <c r="AU554" s="282"/>
      <c r="AV554" s="282"/>
      <c r="AW554" s="282"/>
    </row>
    <row r="555" spans="1:49">
      <c r="A555" s="282"/>
      <c r="B555" s="282"/>
      <c r="C555" s="282"/>
      <c r="D555" s="282"/>
      <c r="E555" s="282"/>
      <c r="F555" s="282"/>
      <c r="G555" s="282"/>
      <c r="H555" s="282"/>
      <c r="I555" s="282"/>
      <c r="J555" s="282"/>
      <c r="K555" s="282"/>
      <c r="L555" s="282"/>
      <c r="M555" s="282"/>
      <c r="N555" s="282"/>
      <c r="O555" s="282"/>
      <c r="P555" s="282"/>
      <c r="Q555" s="282"/>
      <c r="R555" s="282"/>
      <c r="S555" s="282"/>
      <c r="T555" s="282"/>
      <c r="U555" s="282"/>
      <c r="V555" s="282"/>
      <c r="W555" s="282"/>
      <c r="X555" s="282"/>
      <c r="Y555" s="282"/>
      <c r="Z555" s="282"/>
      <c r="AA555" s="282"/>
      <c r="AB555" s="282"/>
      <c r="AC555" s="282"/>
      <c r="AD555" s="282"/>
      <c r="AE555" s="282"/>
      <c r="AF555" s="282"/>
      <c r="AG555" s="282"/>
      <c r="AH555" s="282"/>
      <c r="AI555" s="282"/>
      <c r="AJ555" s="282"/>
      <c r="AK555" s="282"/>
      <c r="AL555" s="282"/>
      <c r="AM555" s="282"/>
      <c r="AN555" s="282"/>
      <c r="AO555" s="282"/>
      <c r="AP555" s="282"/>
      <c r="AQ555" s="282"/>
      <c r="AR555" s="282"/>
      <c r="AS555" s="282"/>
      <c r="AT555" s="282"/>
      <c r="AU555" s="282"/>
      <c r="AV555" s="282"/>
      <c r="AW555" s="282"/>
    </row>
    <row r="556" spans="1:49">
      <c r="A556" s="282"/>
      <c r="B556" s="282"/>
      <c r="C556" s="282"/>
      <c r="D556" s="282"/>
      <c r="E556" s="282"/>
      <c r="F556" s="282"/>
      <c r="G556" s="282"/>
      <c r="H556" s="282"/>
      <c r="I556" s="282"/>
      <c r="J556" s="282"/>
      <c r="K556" s="282"/>
      <c r="L556" s="282"/>
      <c r="M556" s="282"/>
      <c r="N556" s="282"/>
      <c r="O556" s="282"/>
      <c r="P556" s="282"/>
      <c r="Q556" s="282"/>
      <c r="R556" s="282"/>
      <c r="S556" s="282"/>
      <c r="T556" s="282"/>
      <c r="U556" s="282"/>
      <c r="V556" s="282"/>
      <c r="W556" s="282"/>
      <c r="X556" s="282"/>
      <c r="Y556" s="282"/>
      <c r="Z556" s="282"/>
      <c r="AA556" s="282"/>
      <c r="AB556" s="282"/>
      <c r="AC556" s="282"/>
      <c r="AD556" s="282"/>
      <c r="AE556" s="282"/>
      <c r="AF556" s="282"/>
      <c r="AG556" s="282"/>
      <c r="AH556" s="282"/>
      <c r="AI556" s="282"/>
      <c r="AJ556" s="282"/>
      <c r="AK556" s="282"/>
      <c r="AL556" s="282"/>
      <c r="AM556" s="282"/>
      <c r="AN556" s="282"/>
      <c r="AO556" s="282"/>
      <c r="AP556" s="282"/>
      <c r="AQ556" s="282"/>
      <c r="AR556" s="282"/>
      <c r="AS556" s="282"/>
      <c r="AT556" s="282"/>
      <c r="AU556" s="282"/>
      <c r="AV556" s="282"/>
      <c r="AW556" s="282"/>
    </row>
    <row r="557" spans="1:49">
      <c r="A557" s="282"/>
      <c r="B557" s="282"/>
      <c r="C557" s="282"/>
      <c r="D557" s="282"/>
      <c r="E557" s="282"/>
      <c r="F557" s="282"/>
      <c r="G557" s="282"/>
      <c r="H557" s="282"/>
      <c r="I557" s="282"/>
      <c r="J557" s="282"/>
      <c r="K557" s="282"/>
      <c r="L557" s="282"/>
      <c r="M557" s="282"/>
      <c r="N557" s="282"/>
      <c r="O557" s="282"/>
      <c r="P557" s="282"/>
      <c r="Q557" s="282"/>
      <c r="R557" s="282"/>
      <c r="S557" s="282"/>
      <c r="T557" s="282"/>
      <c r="U557" s="282"/>
      <c r="V557" s="282"/>
      <c r="W557" s="282"/>
      <c r="X557" s="282"/>
      <c r="Y557" s="282"/>
      <c r="Z557" s="282"/>
      <c r="AA557" s="282"/>
      <c r="AB557" s="282"/>
      <c r="AC557" s="282"/>
      <c r="AD557" s="282"/>
      <c r="AE557" s="282"/>
      <c r="AF557" s="282"/>
      <c r="AG557" s="282"/>
      <c r="AH557" s="282"/>
      <c r="AI557" s="282"/>
      <c r="AJ557" s="282"/>
      <c r="AK557" s="282"/>
      <c r="AL557" s="282"/>
      <c r="AM557" s="282"/>
      <c r="AN557" s="282"/>
      <c r="AO557" s="282"/>
      <c r="AP557" s="282"/>
      <c r="AQ557" s="282"/>
      <c r="AR557" s="282"/>
      <c r="AS557" s="282"/>
      <c r="AT557" s="282"/>
      <c r="AU557" s="282"/>
      <c r="AV557" s="282"/>
      <c r="AW557" s="282"/>
    </row>
    <row r="558" spans="1:49">
      <c r="A558" s="282"/>
      <c r="B558" s="282"/>
      <c r="C558" s="282"/>
      <c r="D558" s="282"/>
      <c r="E558" s="282"/>
      <c r="F558" s="282"/>
      <c r="G558" s="282"/>
      <c r="H558" s="282"/>
      <c r="I558" s="282"/>
      <c r="J558" s="282"/>
      <c r="K558" s="282"/>
      <c r="L558" s="282"/>
      <c r="M558" s="282"/>
      <c r="N558" s="282"/>
      <c r="O558" s="282"/>
      <c r="P558" s="282"/>
      <c r="Q558" s="282"/>
      <c r="R558" s="282"/>
      <c r="S558" s="282"/>
      <c r="T558" s="282"/>
      <c r="U558" s="282"/>
      <c r="V558" s="282"/>
      <c r="W558" s="282"/>
      <c r="X558" s="282"/>
      <c r="Y558" s="282"/>
      <c r="Z558" s="282"/>
      <c r="AA558" s="282"/>
      <c r="AB558" s="282"/>
      <c r="AC558" s="282"/>
      <c r="AD558" s="282"/>
      <c r="AE558" s="282"/>
      <c r="AF558" s="282"/>
      <c r="AG558" s="282"/>
      <c r="AH558" s="282"/>
      <c r="AI558" s="282"/>
      <c r="AJ558" s="282"/>
      <c r="AK558" s="282"/>
      <c r="AL558" s="282"/>
      <c r="AM558" s="282"/>
      <c r="AN558" s="282"/>
      <c r="AO558" s="282"/>
      <c r="AP558" s="282"/>
      <c r="AQ558" s="282"/>
      <c r="AR558" s="282"/>
      <c r="AS558" s="282"/>
      <c r="AT558" s="282"/>
      <c r="AU558" s="282"/>
      <c r="AV558" s="282"/>
      <c r="AW558" s="282"/>
    </row>
    <row r="559" spans="1:49">
      <c r="A559" s="282"/>
      <c r="B559" s="282"/>
      <c r="C559" s="282"/>
      <c r="D559" s="282"/>
      <c r="E559" s="282"/>
      <c r="F559" s="282"/>
      <c r="G559" s="282"/>
      <c r="H559" s="282"/>
      <c r="I559" s="282"/>
      <c r="J559" s="282"/>
      <c r="K559" s="282"/>
      <c r="L559" s="282"/>
      <c r="M559" s="282"/>
      <c r="N559" s="282"/>
      <c r="O559" s="282"/>
      <c r="P559" s="282"/>
      <c r="Q559" s="282"/>
      <c r="R559" s="282"/>
      <c r="S559" s="282"/>
      <c r="T559" s="282"/>
      <c r="U559" s="282"/>
      <c r="V559" s="282"/>
      <c r="W559" s="282"/>
      <c r="X559" s="282"/>
      <c r="Y559" s="282"/>
      <c r="Z559" s="282"/>
      <c r="AA559" s="282"/>
      <c r="AB559" s="282"/>
      <c r="AC559" s="282"/>
      <c r="AD559" s="282"/>
      <c r="AE559" s="282"/>
      <c r="AF559" s="282"/>
      <c r="AG559" s="282"/>
      <c r="AH559" s="282"/>
      <c r="AI559" s="282"/>
      <c r="AJ559" s="282"/>
      <c r="AK559" s="282"/>
      <c r="AL559" s="282"/>
      <c r="AM559" s="282"/>
      <c r="AN559" s="282"/>
      <c r="AO559" s="282"/>
      <c r="AP559" s="282"/>
      <c r="AQ559" s="282"/>
      <c r="AR559" s="282"/>
      <c r="AS559" s="282"/>
      <c r="AT559" s="282"/>
      <c r="AU559" s="282"/>
      <c r="AV559" s="282"/>
      <c r="AW559" s="282"/>
    </row>
    <row r="560" spans="1:49">
      <c r="A560" s="282"/>
      <c r="B560" s="282"/>
      <c r="C560" s="282"/>
      <c r="D560" s="282"/>
      <c r="E560" s="282"/>
      <c r="F560" s="282"/>
      <c r="G560" s="282"/>
      <c r="H560" s="282"/>
      <c r="I560" s="282"/>
      <c r="J560" s="282"/>
      <c r="K560" s="282"/>
      <c r="L560" s="282"/>
      <c r="M560" s="282"/>
      <c r="N560" s="282"/>
      <c r="O560" s="282"/>
      <c r="P560" s="282"/>
      <c r="Q560" s="282"/>
      <c r="R560" s="282"/>
      <c r="S560" s="282"/>
      <c r="T560" s="282"/>
      <c r="U560" s="282"/>
      <c r="V560" s="282"/>
      <c r="W560" s="282"/>
      <c r="X560" s="282"/>
      <c r="Y560" s="282"/>
      <c r="Z560" s="282"/>
      <c r="AA560" s="282"/>
      <c r="AB560" s="282"/>
      <c r="AC560" s="282"/>
      <c r="AD560" s="282"/>
      <c r="AE560" s="282"/>
      <c r="AF560" s="282"/>
      <c r="AG560" s="282"/>
      <c r="AH560" s="282"/>
      <c r="AI560" s="282"/>
      <c r="AJ560" s="282"/>
      <c r="AK560" s="282"/>
      <c r="AL560" s="282"/>
      <c r="AM560" s="282"/>
      <c r="AN560" s="282"/>
      <c r="AO560" s="282"/>
      <c r="AP560" s="282"/>
      <c r="AQ560" s="282"/>
      <c r="AR560" s="282"/>
      <c r="AS560" s="282"/>
      <c r="AT560" s="282"/>
      <c r="AU560" s="282"/>
      <c r="AV560" s="282"/>
      <c r="AW560" s="282"/>
    </row>
    <row r="561" spans="1:49">
      <c r="A561" s="282"/>
      <c r="B561" s="282"/>
      <c r="C561" s="282"/>
      <c r="D561" s="282"/>
      <c r="E561" s="282"/>
      <c r="F561" s="282"/>
      <c r="G561" s="282"/>
      <c r="H561" s="282"/>
      <c r="I561" s="282"/>
      <c r="J561" s="282"/>
      <c r="K561" s="282"/>
      <c r="L561" s="282"/>
      <c r="M561" s="282"/>
      <c r="N561" s="282"/>
      <c r="O561" s="282"/>
      <c r="P561" s="282"/>
      <c r="Q561" s="282"/>
      <c r="R561" s="282"/>
      <c r="S561" s="282"/>
      <c r="T561" s="282"/>
      <c r="U561" s="282"/>
      <c r="V561" s="282"/>
      <c r="W561" s="282"/>
      <c r="X561" s="282"/>
      <c r="Y561" s="282"/>
      <c r="Z561" s="282"/>
      <c r="AA561" s="282"/>
      <c r="AB561" s="282"/>
      <c r="AC561" s="282"/>
      <c r="AD561" s="282"/>
      <c r="AE561" s="282"/>
      <c r="AF561" s="282"/>
      <c r="AG561" s="282"/>
      <c r="AH561" s="282"/>
      <c r="AI561" s="282"/>
      <c r="AJ561" s="282"/>
      <c r="AK561" s="282"/>
      <c r="AL561" s="282"/>
      <c r="AM561" s="282"/>
      <c r="AN561" s="282"/>
      <c r="AO561" s="282"/>
      <c r="AP561" s="282"/>
      <c r="AQ561" s="282"/>
      <c r="AR561" s="282"/>
      <c r="AS561" s="282"/>
      <c r="AT561" s="282"/>
      <c r="AU561" s="282"/>
      <c r="AV561" s="282"/>
      <c r="AW561" s="282"/>
    </row>
    <row r="562" spans="1:49">
      <c r="A562" s="282"/>
      <c r="B562" s="282"/>
      <c r="C562" s="282"/>
      <c r="D562" s="282"/>
      <c r="E562" s="282"/>
      <c r="F562" s="282"/>
      <c r="G562" s="282"/>
      <c r="H562" s="282"/>
      <c r="I562" s="282"/>
      <c r="J562" s="282"/>
      <c r="K562" s="282"/>
      <c r="L562" s="282"/>
      <c r="M562" s="282"/>
      <c r="N562" s="282"/>
      <c r="O562" s="282"/>
      <c r="P562" s="282"/>
      <c r="Q562" s="282"/>
      <c r="R562" s="282"/>
      <c r="S562" s="282"/>
      <c r="T562" s="282"/>
      <c r="U562" s="282"/>
      <c r="V562" s="282"/>
      <c r="W562" s="282"/>
      <c r="X562" s="282"/>
      <c r="Y562" s="282"/>
      <c r="Z562" s="282"/>
      <c r="AA562" s="282"/>
      <c r="AB562" s="282"/>
      <c r="AC562" s="282"/>
      <c r="AD562" s="282"/>
      <c r="AE562" s="282"/>
      <c r="AF562" s="282"/>
      <c r="AG562" s="282"/>
      <c r="AH562" s="282"/>
      <c r="AI562" s="282"/>
      <c r="AJ562" s="282"/>
      <c r="AK562" s="282"/>
      <c r="AL562" s="282"/>
      <c r="AM562" s="282"/>
      <c r="AN562" s="282"/>
      <c r="AO562" s="282"/>
      <c r="AP562" s="282"/>
      <c r="AQ562" s="282"/>
      <c r="AR562" s="282"/>
      <c r="AS562" s="282"/>
      <c r="AT562" s="282"/>
      <c r="AU562" s="282"/>
      <c r="AV562" s="282"/>
      <c r="AW562" s="282"/>
    </row>
    <row r="563" spans="1:49">
      <c r="A563" s="282"/>
      <c r="B563" s="282"/>
      <c r="C563" s="282"/>
      <c r="D563" s="282"/>
      <c r="E563" s="282"/>
      <c r="F563" s="282"/>
      <c r="G563" s="282"/>
      <c r="H563" s="282"/>
      <c r="I563" s="282"/>
      <c r="J563" s="282"/>
      <c r="K563" s="282"/>
      <c r="L563" s="282"/>
      <c r="M563" s="282"/>
      <c r="N563" s="282"/>
      <c r="O563" s="282"/>
      <c r="P563" s="282"/>
      <c r="Q563" s="282"/>
      <c r="R563" s="282"/>
      <c r="S563" s="282"/>
      <c r="T563" s="282"/>
      <c r="U563" s="282"/>
      <c r="V563" s="282"/>
      <c r="W563" s="282"/>
      <c r="X563" s="282"/>
      <c r="Y563" s="282"/>
      <c r="Z563" s="282"/>
      <c r="AA563" s="282"/>
      <c r="AB563" s="282"/>
      <c r="AC563" s="282"/>
      <c r="AD563" s="282"/>
      <c r="AE563" s="282"/>
      <c r="AF563" s="282"/>
      <c r="AG563" s="282"/>
      <c r="AH563" s="282"/>
      <c r="AI563" s="282"/>
      <c r="AJ563" s="282"/>
      <c r="AK563" s="282"/>
      <c r="AL563" s="282"/>
      <c r="AM563" s="282"/>
      <c r="AN563" s="282"/>
      <c r="AO563" s="282"/>
      <c r="AP563" s="282"/>
      <c r="AQ563" s="282"/>
      <c r="AR563" s="282"/>
      <c r="AS563" s="282"/>
      <c r="AT563" s="282"/>
      <c r="AU563" s="282"/>
      <c r="AV563" s="282"/>
      <c r="AW563" s="282"/>
    </row>
    <row r="564" spans="1:49">
      <c r="A564" s="282"/>
      <c r="B564" s="282"/>
      <c r="C564" s="282"/>
      <c r="D564" s="282"/>
      <c r="E564" s="282"/>
      <c r="F564" s="282"/>
      <c r="G564" s="282"/>
      <c r="H564" s="282"/>
      <c r="I564" s="282"/>
      <c r="J564" s="282"/>
      <c r="K564" s="282"/>
      <c r="L564" s="282"/>
      <c r="M564" s="282"/>
      <c r="N564" s="282"/>
      <c r="O564" s="282"/>
      <c r="P564" s="282"/>
      <c r="Q564" s="282"/>
      <c r="R564" s="282"/>
      <c r="S564" s="282"/>
      <c r="T564" s="282"/>
      <c r="U564" s="282"/>
      <c r="V564" s="282"/>
      <c r="W564" s="282"/>
      <c r="X564" s="282"/>
      <c r="Y564" s="282"/>
      <c r="Z564" s="282"/>
      <c r="AA564" s="282"/>
      <c r="AB564" s="282"/>
      <c r="AC564" s="282"/>
      <c r="AD564" s="282"/>
      <c r="AE564" s="282"/>
      <c r="AF564" s="282"/>
      <c r="AG564" s="282"/>
      <c r="AH564" s="282"/>
      <c r="AI564" s="282"/>
      <c r="AJ564" s="282"/>
      <c r="AK564" s="282"/>
      <c r="AL564" s="282"/>
      <c r="AM564" s="282"/>
      <c r="AN564" s="282"/>
      <c r="AO564" s="282"/>
      <c r="AP564" s="282"/>
      <c r="AQ564" s="282"/>
      <c r="AR564" s="282"/>
      <c r="AS564" s="282"/>
      <c r="AT564" s="282"/>
      <c r="AU564" s="282"/>
      <c r="AV564" s="282"/>
      <c r="AW564" s="282"/>
    </row>
    <row r="565" spans="1:49">
      <c r="A565" s="282"/>
      <c r="B565" s="282"/>
      <c r="C565" s="282"/>
      <c r="D565" s="282"/>
      <c r="E565" s="282"/>
      <c r="F565" s="282"/>
      <c r="G565" s="282"/>
      <c r="H565" s="282"/>
      <c r="I565" s="282"/>
      <c r="J565" s="282"/>
      <c r="K565" s="282"/>
      <c r="L565" s="282"/>
      <c r="M565" s="282"/>
      <c r="N565" s="282"/>
      <c r="O565" s="282"/>
      <c r="P565" s="282"/>
      <c r="Q565" s="282"/>
      <c r="R565" s="282"/>
      <c r="S565" s="282"/>
      <c r="T565" s="282"/>
      <c r="U565" s="282"/>
      <c r="V565" s="282"/>
      <c r="W565" s="282"/>
      <c r="X565" s="282"/>
      <c r="Y565" s="282"/>
      <c r="Z565" s="282"/>
      <c r="AA565" s="282"/>
      <c r="AB565" s="282"/>
      <c r="AC565" s="282"/>
      <c r="AD565" s="282"/>
      <c r="AE565" s="282"/>
      <c r="AF565" s="282"/>
      <c r="AG565" s="282"/>
      <c r="AH565" s="282"/>
      <c r="AI565" s="282"/>
      <c r="AJ565" s="282"/>
      <c r="AK565" s="282"/>
      <c r="AL565" s="282"/>
      <c r="AM565" s="282"/>
      <c r="AN565" s="282"/>
      <c r="AO565" s="282"/>
      <c r="AP565" s="282"/>
      <c r="AQ565" s="282"/>
      <c r="AR565" s="282"/>
      <c r="AS565" s="282"/>
      <c r="AT565" s="282"/>
      <c r="AU565" s="282"/>
      <c r="AV565" s="282"/>
      <c r="AW565" s="282"/>
    </row>
    <row r="566" spans="1:49">
      <c r="A566" s="282"/>
      <c r="B566" s="282"/>
      <c r="C566" s="282"/>
      <c r="D566" s="282"/>
      <c r="E566" s="282"/>
      <c r="F566" s="282"/>
      <c r="G566" s="282"/>
      <c r="H566" s="282"/>
      <c r="I566" s="282"/>
      <c r="J566" s="282"/>
      <c r="K566" s="282"/>
      <c r="L566" s="282"/>
      <c r="M566" s="282"/>
      <c r="N566" s="282"/>
      <c r="O566" s="282"/>
      <c r="P566" s="282"/>
      <c r="Q566" s="282"/>
      <c r="R566" s="282"/>
      <c r="S566" s="282"/>
      <c r="T566" s="282"/>
      <c r="U566" s="282"/>
      <c r="V566" s="282"/>
      <c r="W566" s="282"/>
      <c r="X566" s="282"/>
      <c r="Y566" s="282"/>
      <c r="Z566" s="282"/>
      <c r="AA566" s="282"/>
      <c r="AB566" s="282"/>
      <c r="AC566" s="282"/>
      <c r="AD566" s="282"/>
      <c r="AE566" s="282"/>
      <c r="AF566" s="282"/>
      <c r="AG566" s="282"/>
      <c r="AH566" s="282"/>
      <c r="AI566" s="282"/>
      <c r="AJ566" s="282"/>
      <c r="AK566" s="282"/>
      <c r="AL566" s="282"/>
      <c r="AM566" s="282"/>
      <c r="AN566" s="282"/>
      <c r="AO566" s="282"/>
      <c r="AP566" s="282"/>
      <c r="AQ566" s="282"/>
      <c r="AR566" s="282"/>
      <c r="AS566" s="282"/>
      <c r="AT566" s="282"/>
      <c r="AU566" s="282"/>
      <c r="AV566" s="282"/>
      <c r="AW566" s="282"/>
    </row>
    <row r="567" spans="1:49">
      <c r="A567" s="282"/>
      <c r="B567" s="282"/>
      <c r="C567" s="282"/>
      <c r="D567" s="282"/>
      <c r="E567" s="282"/>
      <c r="F567" s="282"/>
      <c r="G567" s="282"/>
      <c r="H567" s="282"/>
      <c r="I567" s="282"/>
      <c r="J567" s="282"/>
      <c r="K567" s="282"/>
      <c r="L567" s="282"/>
      <c r="M567" s="282"/>
      <c r="N567" s="282"/>
      <c r="O567" s="282"/>
      <c r="P567" s="282"/>
      <c r="Q567" s="282"/>
      <c r="R567" s="282"/>
      <c r="S567" s="282"/>
      <c r="T567" s="282"/>
      <c r="U567" s="282"/>
      <c r="V567" s="282"/>
      <c r="W567" s="282"/>
      <c r="X567" s="282"/>
      <c r="Y567" s="282"/>
      <c r="Z567" s="282"/>
      <c r="AA567" s="282"/>
      <c r="AB567" s="282"/>
      <c r="AC567" s="282"/>
      <c r="AD567" s="282"/>
      <c r="AE567" s="282"/>
      <c r="AF567" s="282"/>
      <c r="AG567" s="282"/>
      <c r="AH567" s="282"/>
      <c r="AI567" s="282"/>
      <c r="AJ567" s="282"/>
      <c r="AK567" s="282"/>
      <c r="AL567" s="282"/>
      <c r="AM567" s="282"/>
      <c r="AN567" s="282"/>
      <c r="AO567" s="282"/>
      <c r="AP567" s="282"/>
      <c r="AQ567" s="282"/>
      <c r="AR567" s="282"/>
      <c r="AS567" s="282"/>
      <c r="AT567" s="282"/>
      <c r="AU567" s="282"/>
      <c r="AV567" s="282"/>
      <c r="AW567" s="282"/>
    </row>
    <row r="568" spans="1:49">
      <c r="A568" s="282"/>
      <c r="B568" s="282"/>
      <c r="C568" s="282"/>
      <c r="D568" s="282"/>
      <c r="E568" s="282"/>
      <c r="F568" s="282"/>
      <c r="G568" s="282"/>
      <c r="H568" s="282"/>
      <c r="I568" s="282"/>
      <c r="J568" s="282"/>
      <c r="K568" s="282"/>
      <c r="L568" s="282"/>
      <c r="M568" s="282"/>
      <c r="N568" s="282"/>
      <c r="O568" s="282"/>
      <c r="P568" s="282"/>
      <c r="Q568" s="282"/>
      <c r="R568" s="282"/>
      <c r="S568" s="282"/>
      <c r="T568" s="282"/>
      <c r="U568" s="282"/>
      <c r="V568" s="282"/>
      <c r="W568" s="282"/>
      <c r="X568" s="282"/>
      <c r="Y568" s="282"/>
      <c r="Z568" s="282"/>
      <c r="AA568" s="282"/>
      <c r="AB568" s="282"/>
      <c r="AC568" s="282"/>
      <c r="AD568" s="282"/>
      <c r="AE568" s="282"/>
      <c r="AF568" s="282"/>
      <c r="AG568" s="282"/>
      <c r="AH568" s="282"/>
      <c r="AI568" s="282"/>
      <c r="AJ568" s="282"/>
      <c r="AK568" s="282"/>
      <c r="AL568" s="282"/>
      <c r="AM568" s="282"/>
      <c r="AN568" s="282"/>
      <c r="AO568" s="282"/>
      <c r="AP568" s="282"/>
      <c r="AQ568" s="282"/>
      <c r="AR568" s="282"/>
      <c r="AS568" s="282"/>
      <c r="AT568" s="282"/>
      <c r="AU568" s="282"/>
      <c r="AV568" s="282"/>
      <c r="AW568" s="282"/>
    </row>
    <row r="569" spans="1:49">
      <c r="A569" s="282"/>
      <c r="B569" s="282"/>
      <c r="C569" s="282"/>
      <c r="D569" s="282"/>
      <c r="E569" s="282"/>
      <c r="F569" s="282"/>
      <c r="G569" s="282"/>
      <c r="H569" s="282"/>
      <c r="I569" s="282"/>
      <c r="J569" s="282"/>
      <c r="K569" s="282"/>
      <c r="L569" s="282"/>
      <c r="M569" s="282"/>
      <c r="N569" s="282"/>
      <c r="O569" s="282"/>
      <c r="P569" s="282"/>
      <c r="Q569" s="282"/>
      <c r="R569" s="282"/>
      <c r="S569" s="282"/>
      <c r="T569" s="282"/>
      <c r="U569" s="282"/>
      <c r="V569" s="282"/>
      <c r="W569" s="282"/>
      <c r="X569" s="282"/>
      <c r="Y569" s="282"/>
      <c r="Z569" s="282"/>
      <c r="AA569" s="282"/>
      <c r="AB569" s="282"/>
      <c r="AC569" s="282"/>
      <c r="AD569" s="282"/>
      <c r="AE569" s="282"/>
      <c r="AF569" s="282"/>
      <c r="AG569" s="282"/>
      <c r="AH569" s="282"/>
      <c r="AI569" s="282"/>
      <c r="AJ569" s="282"/>
      <c r="AK569" s="282"/>
      <c r="AL569" s="282"/>
      <c r="AM569" s="282"/>
      <c r="AN569" s="282"/>
      <c r="AO569" s="282"/>
      <c r="AP569" s="282"/>
      <c r="AQ569" s="282"/>
      <c r="AR569" s="282"/>
      <c r="AS569" s="282"/>
      <c r="AT569" s="282"/>
      <c r="AU569" s="282"/>
      <c r="AV569" s="282"/>
      <c r="AW569" s="282"/>
    </row>
    <row r="570" spans="1:49">
      <c r="A570" s="282"/>
      <c r="B570" s="282"/>
      <c r="C570" s="282"/>
      <c r="D570" s="282"/>
      <c r="E570" s="282"/>
      <c r="F570" s="282"/>
      <c r="G570" s="282"/>
      <c r="H570" s="282"/>
      <c r="I570" s="282"/>
      <c r="J570" s="282"/>
      <c r="K570" s="282"/>
      <c r="L570" s="282"/>
      <c r="M570" s="282"/>
      <c r="N570" s="282"/>
      <c r="O570" s="282"/>
      <c r="P570" s="282"/>
      <c r="Q570" s="282"/>
      <c r="R570" s="282"/>
      <c r="S570" s="282"/>
      <c r="T570" s="282"/>
      <c r="U570" s="282"/>
      <c r="V570" s="282"/>
      <c r="W570" s="282"/>
      <c r="X570" s="282"/>
      <c r="Y570" s="282"/>
      <c r="Z570" s="282"/>
      <c r="AA570" s="282"/>
      <c r="AB570" s="282"/>
      <c r="AC570" s="282"/>
      <c r="AD570" s="282"/>
      <c r="AE570" s="282"/>
      <c r="AF570" s="282"/>
      <c r="AG570" s="282"/>
      <c r="AH570" s="282"/>
      <c r="AI570" s="282"/>
      <c r="AJ570" s="282"/>
      <c r="AK570" s="282"/>
      <c r="AL570" s="282"/>
      <c r="AM570" s="282"/>
      <c r="AN570" s="282"/>
      <c r="AO570" s="282"/>
      <c r="AP570" s="282"/>
      <c r="AQ570" s="282"/>
      <c r="AR570" s="282"/>
      <c r="AS570" s="282"/>
      <c r="AT570" s="282"/>
      <c r="AU570" s="282"/>
      <c r="AV570" s="282"/>
      <c r="AW570" s="282"/>
    </row>
    <row r="571" spans="1:49">
      <c r="A571" s="282"/>
      <c r="B571" s="282"/>
      <c r="C571" s="282"/>
      <c r="D571" s="282"/>
      <c r="E571" s="282"/>
      <c r="F571" s="282"/>
      <c r="G571" s="282"/>
      <c r="H571" s="282"/>
      <c r="I571" s="282"/>
      <c r="J571" s="282"/>
      <c r="K571" s="282"/>
      <c r="L571" s="282"/>
      <c r="M571" s="282"/>
      <c r="N571" s="282"/>
      <c r="O571" s="282"/>
      <c r="P571" s="282"/>
      <c r="Q571" s="282"/>
      <c r="R571" s="282"/>
      <c r="S571" s="282"/>
      <c r="T571" s="282"/>
      <c r="U571" s="282"/>
      <c r="V571" s="282"/>
      <c r="W571" s="282"/>
      <c r="X571" s="282"/>
      <c r="Y571" s="282"/>
      <c r="Z571" s="282"/>
      <c r="AA571" s="282"/>
      <c r="AB571" s="282"/>
      <c r="AC571" s="282"/>
      <c r="AD571" s="282"/>
      <c r="AE571" s="282"/>
      <c r="AF571" s="282"/>
      <c r="AG571" s="282"/>
      <c r="AH571" s="282"/>
      <c r="AI571" s="282"/>
      <c r="AJ571" s="282"/>
      <c r="AK571" s="282"/>
      <c r="AL571" s="282"/>
      <c r="AM571" s="282"/>
      <c r="AN571" s="282"/>
      <c r="AO571" s="282"/>
      <c r="AP571" s="282"/>
      <c r="AQ571" s="282"/>
      <c r="AR571" s="282"/>
      <c r="AS571" s="282"/>
      <c r="AT571" s="282"/>
      <c r="AU571" s="282"/>
      <c r="AV571" s="282"/>
      <c r="AW571" s="282"/>
    </row>
    <row r="572" spans="1:49">
      <c r="A572" s="282"/>
      <c r="B572" s="282"/>
      <c r="C572" s="282"/>
      <c r="D572" s="282"/>
      <c r="E572" s="282"/>
      <c r="F572" s="282"/>
      <c r="G572" s="282"/>
      <c r="H572" s="282"/>
      <c r="I572" s="282"/>
      <c r="J572" s="282"/>
      <c r="K572" s="282"/>
      <c r="L572" s="282"/>
      <c r="M572" s="282"/>
      <c r="N572" s="282"/>
      <c r="O572" s="282"/>
      <c r="P572" s="282"/>
      <c r="Q572" s="282"/>
      <c r="R572" s="282"/>
      <c r="S572" s="282"/>
      <c r="T572" s="282"/>
      <c r="U572" s="282"/>
      <c r="V572" s="282"/>
      <c r="W572" s="282"/>
      <c r="X572" s="282"/>
      <c r="Y572" s="282"/>
      <c r="Z572" s="282"/>
      <c r="AA572" s="282"/>
      <c r="AB572" s="282"/>
      <c r="AC572" s="282"/>
      <c r="AD572" s="282"/>
      <c r="AE572" s="282"/>
      <c r="AF572" s="282"/>
      <c r="AG572" s="282"/>
      <c r="AH572" s="282"/>
      <c r="AI572" s="282"/>
      <c r="AJ572" s="282"/>
      <c r="AK572" s="282"/>
      <c r="AL572" s="282"/>
      <c r="AM572" s="282"/>
      <c r="AN572" s="282"/>
      <c r="AO572" s="282"/>
      <c r="AP572" s="282"/>
      <c r="AQ572" s="282"/>
      <c r="AR572" s="282"/>
      <c r="AS572" s="282"/>
      <c r="AT572" s="282"/>
      <c r="AU572" s="282"/>
      <c r="AV572" s="282"/>
      <c r="AW572" s="282"/>
    </row>
    <row r="573" spans="1:49">
      <c r="A573" s="282"/>
      <c r="B573" s="282"/>
      <c r="C573" s="282"/>
      <c r="D573" s="282"/>
      <c r="E573" s="282"/>
      <c r="F573" s="282"/>
      <c r="G573" s="282"/>
      <c r="H573" s="282"/>
      <c r="I573" s="282"/>
      <c r="J573" s="282"/>
      <c r="K573" s="282"/>
      <c r="L573" s="282"/>
      <c r="M573" s="282"/>
      <c r="N573" s="282"/>
      <c r="O573" s="282"/>
      <c r="P573" s="282"/>
      <c r="Q573" s="282"/>
      <c r="R573" s="282"/>
      <c r="S573" s="282"/>
      <c r="T573" s="282"/>
      <c r="U573" s="282"/>
      <c r="V573" s="282"/>
      <c r="W573" s="282"/>
      <c r="X573" s="282"/>
      <c r="Y573" s="282"/>
      <c r="Z573" s="282"/>
      <c r="AA573" s="282"/>
      <c r="AB573" s="282"/>
      <c r="AC573" s="282"/>
      <c r="AD573" s="282"/>
      <c r="AE573" s="282"/>
      <c r="AF573" s="282"/>
      <c r="AG573" s="282"/>
      <c r="AH573" s="282"/>
      <c r="AI573" s="282"/>
      <c r="AJ573" s="282"/>
      <c r="AK573" s="282"/>
      <c r="AL573" s="282"/>
      <c r="AM573" s="282"/>
      <c r="AN573" s="282"/>
      <c r="AO573" s="282"/>
      <c r="AP573" s="282"/>
      <c r="AQ573" s="282"/>
      <c r="AR573" s="282"/>
      <c r="AS573" s="282"/>
      <c r="AT573" s="282"/>
      <c r="AU573" s="282"/>
      <c r="AV573" s="282"/>
      <c r="AW573" s="282"/>
    </row>
    <row r="574" spans="1:49">
      <c r="A574" s="282"/>
      <c r="B574" s="282"/>
      <c r="C574" s="282"/>
      <c r="D574" s="282"/>
      <c r="E574" s="282"/>
      <c r="F574" s="282"/>
      <c r="G574" s="282"/>
      <c r="H574" s="282"/>
      <c r="I574" s="282"/>
      <c r="J574" s="282"/>
      <c r="K574" s="282"/>
      <c r="L574" s="282"/>
      <c r="M574" s="282"/>
      <c r="N574" s="282"/>
      <c r="O574" s="282"/>
      <c r="P574" s="282"/>
      <c r="Q574" s="282"/>
      <c r="R574" s="282"/>
      <c r="S574" s="282"/>
      <c r="T574" s="282"/>
      <c r="U574" s="282"/>
      <c r="V574" s="282"/>
      <c r="W574" s="282"/>
      <c r="X574" s="282"/>
      <c r="Y574" s="282"/>
      <c r="Z574" s="282"/>
      <c r="AA574" s="282"/>
      <c r="AB574" s="282"/>
      <c r="AC574" s="282"/>
      <c r="AD574" s="282"/>
      <c r="AE574" s="282"/>
      <c r="AF574" s="282"/>
      <c r="AG574" s="282"/>
      <c r="AH574" s="282"/>
      <c r="AI574" s="282"/>
      <c r="AJ574" s="282"/>
      <c r="AK574" s="282"/>
      <c r="AL574" s="282"/>
      <c r="AM574" s="282"/>
      <c r="AN574" s="282"/>
      <c r="AO574" s="282"/>
      <c r="AP574" s="282"/>
      <c r="AQ574" s="282"/>
      <c r="AR574" s="282"/>
      <c r="AS574" s="282"/>
      <c r="AT574" s="282"/>
      <c r="AU574" s="282"/>
      <c r="AV574" s="282"/>
      <c r="AW574" s="282"/>
    </row>
    <row r="575" spans="1:49">
      <c r="A575" s="282"/>
      <c r="B575" s="282"/>
      <c r="C575" s="282"/>
      <c r="D575" s="282"/>
      <c r="E575" s="282"/>
      <c r="F575" s="282"/>
      <c r="G575" s="282"/>
      <c r="H575" s="282"/>
      <c r="I575" s="282"/>
      <c r="J575" s="282"/>
      <c r="K575" s="282"/>
      <c r="L575" s="282"/>
      <c r="M575" s="282"/>
      <c r="N575" s="282"/>
      <c r="O575" s="282"/>
      <c r="P575" s="282"/>
      <c r="Q575" s="282"/>
      <c r="R575" s="282"/>
      <c r="S575" s="282"/>
      <c r="T575" s="282"/>
      <c r="U575" s="282"/>
      <c r="V575" s="282"/>
      <c r="W575" s="282"/>
      <c r="X575" s="282"/>
      <c r="Y575" s="282"/>
      <c r="Z575" s="282"/>
      <c r="AA575" s="282"/>
      <c r="AB575" s="282"/>
      <c r="AC575" s="282"/>
      <c r="AD575" s="282"/>
      <c r="AE575" s="282"/>
      <c r="AF575" s="282"/>
      <c r="AG575" s="282"/>
      <c r="AH575" s="282"/>
      <c r="AI575" s="282"/>
      <c r="AJ575" s="282"/>
      <c r="AK575" s="282"/>
      <c r="AL575" s="282"/>
      <c r="AM575" s="282"/>
      <c r="AN575" s="282"/>
      <c r="AO575" s="282"/>
      <c r="AP575" s="282"/>
      <c r="AQ575" s="282"/>
      <c r="AR575" s="282"/>
      <c r="AS575" s="282"/>
      <c r="AT575" s="282"/>
      <c r="AU575" s="282"/>
      <c r="AV575" s="282"/>
      <c r="AW575" s="282"/>
    </row>
    <row r="576" spans="1:49">
      <c r="A576" s="282"/>
      <c r="B576" s="282"/>
      <c r="C576" s="282"/>
      <c r="D576" s="282"/>
      <c r="E576" s="282"/>
      <c r="F576" s="282"/>
      <c r="G576" s="282"/>
      <c r="H576" s="282"/>
      <c r="I576" s="282"/>
      <c r="J576" s="282"/>
      <c r="K576" s="282"/>
      <c r="L576" s="282"/>
      <c r="M576" s="282"/>
      <c r="N576" s="282"/>
      <c r="O576" s="282"/>
      <c r="P576" s="282"/>
      <c r="Q576" s="282"/>
      <c r="R576" s="282"/>
      <c r="S576" s="282"/>
      <c r="T576" s="282"/>
      <c r="U576" s="282"/>
      <c r="V576" s="282"/>
      <c r="W576" s="282"/>
      <c r="X576" s="282"/>
      <c r="Y576" s="282"/>
      <c r="Z576" s="282"/>
      <c r="AA576" s="282"/>
      <c r="AB576" s="282"/>
      <c r="AC576" s="282"/>
      <c r="AD576" s="282"/>
      <c r="AE576" s="282"/>
      <c r="AF576" s="282"/>
      <c r="AG576" s="282"/>
      <c r="AH576" s="282"/>
      <c r="AI576" s="282"/>
      <c r="AJ576" s="282"/>
      <c r="AK576" s="282"/>
      <c r="AL576" s="282"/>
      <c r="AM576" s="282"/>
      <c r="AN576" s="282"/>
      <c r="AO576" s="282"/>
      <c r="AP576" s="282"/>
      <c r="AQ576" s="282"/>
      <c r="AR576" s="282"/>
      <c r="AS576" s="282"/>
      <c r="AT576" s="282"/>
      <c r="AU576" s="282"/>
      <c r="AV576" s="282"/>
      <c r="AW576" s="282"/>
    </row>
    <row r="577" spans="1:49">
      <c r="A577" s="282"/>
      <c r="B577" s="282"/>
      <c r="C577" s="282"/>
      <c r="D577" s="282"/>
      <c r="E577" s="282"/>
      <c r="F577" s="282"/>
      <c r="G577" s="282"/>
      <c r="H577" s="282"/>
      <c r="I577" s="282"/>
      <c r="J577" s="282"/>
      <c r="K577" s="282"/>
      <c r="L577" s="282"/>
      <c r="M577" s="282"/>
      <c r="N577" s="282"/>
      <c r="O577" s="282"/>
      <c r="P577" s="282"/>
      <c r="Q577" s="282"/>
      <c r="R577" s="282"/>
      <c r="S577" s="282"/>
      <c r="T577" s="282"/>
      <c r="U577" s="282"/>
      <c r="V577" s="282"/>
      <c r="W577" s="282"/>
      <c r="X577" s="282"/>
      <c r="Y577" s="282"/>
      <c r="Z577" s="282"/>
      <c r="AA577" s="282"/>
      <c r="AB577" s="282"/>
      <c r="AC577" s="282"/>
      <c r="AD577" s="282"/>
      <c r="AE577" s="282"/>
      <c r="AF577" s="282"/>
      <c r="AG577" s="282"/>
      <c r="AH577" s="282"/>
      <c r="AI577" s="282"/>
      <c r="AJ577" s="282"/>
      <c r="AK577" s="282"/>
      <c r="AL577" s="282"/>
      <c r="AM577" s="282"/>
      <c r="AN577" s="282"/>
      <c r="AO577" s="282"/>
      <c r="AP577" s="282"/>
      <c r="AQ577" s="282"/>
      <c r="AR577" s="282"/>
      <c r="AS577" s="282"/>
      <c r="AT577" s="282"/>
      <c r="AU577" s="282"/>
      <c r="AV577" s="282"/>
      <c r="AW577" s="282"/>
    </row>
    <row r="578" spans="1:49">
      <c r="A578" s="282"/>
      <c r="B578" s="282"/>
      <c r="C578" s="282"/>
      <c r="D578" s="282"/>
      <c r="E578" s="282"/>
      <c r="F578" s="282"/>
      <c r="G578" s="282"/>
      <c r="H578" s="282"/>
      <c r="I578" s="282"/>
      <c r="J578" s="282"/>
      <c r="K578" s="282"/>
      <c r="L578" s="282"/>
      <c r="M578" s="282"/>
      <c r="N578" s="282"/>
      <c r="O578" s="282"/>
      <c r="P578" s="282"/>
      <c r="Q578" s="282"/>
      <c r="R578" s="282"/>
      <c r="S578" s="282"/>
      <c r="T578" s="282"/>
      <c r="U578" s="282"/>
      <c r="V578" s="282"/>
      <c r="W578" s="282"/>
      <c r="X578" s="282"/>
      <c r="Y578" s="282"/>
      <c r="Z578" s="282"/>
      <c r="AA578" s="282"/>
      <c r="AB578" s="282"/>
      <c r="AC578" s="282"/>
      <c r="AD578" s="282"/>
      <c r="AE578" s="282"/>
      <c r="AF578" s="282"/>
      <c r="AG578" s="282"/>
      <c r="AH578" s="282"/>
      <c r="AI578" s="282"/>
      <c r="AJ578" s="282"/>
      <c r="AK578" s="282"/>
      <c r="AL578" s="282"/>
      <c r="AM578" s="282"/>
      <c r="AN578" s="282"/>
      <c r="AO578" s="282"/>
      <c r="AP578" s="282"/>
      <c r="AQ578" s="282"/>
      <c r="AR578" s="282"/>
      <c r="AS578" s="282"/>
      <c r="AT578" s="282"/>
      <c r="AU578" s="282"/>
      <c r="AV578" s="282"/>
      <c r="AW578" s="282"/>
    </row>
    <row r="579" spans="1:49">
      <c r="A579" s="282"/>
      <c r="B579" s="282"/>
      <c r="C579" s="282"/>
      <c r="D579" s="282"/>
      <c r="E579" s="282"/>
      <c r="F579" s="282"/>
      <c r="G579" s="282"/>
      <c r="H579" s="282"/>
      <c r="I579" s="282"/>
      <c r="J579" s="282"/>
      <c r="K579" s="282"/>
      <c r="L579" s="282"/>
      <c r="M579" s="282"/>
      <c r="N579" s="282"/>
      <c r="O579" s="282"/>
      <c r="P579" s="282"/>
      <c r="Q579" s="282"/>
      <c r="R579" s="282"/>
      <c r="S579" s="282"/>
      <c r="T579" s="282"/>
      <c r="U579" s="282"/>
      <c r="V579" s="282"/>
      <c r="W579" s="282"/>
      <c r="X579" s="282"/>
      <c r="Y579" s="282"/>
      <c r="Z579" s="282"/>
      <c r="AA579" s="282"/>
      <c r="AB579" s="282"/>
      <c r="AC579" s="282"/>
      <c r="AD579" s="282"/>
      <c r="AE579" s="282"/>
      <c r="AF579" s="282"/>
      <c r="AG579" s="282"/>
      <c r="AH579" s="282"/>
      <c r="AI579" s="282"/>
      <c r="AJ579" s="282"/>
      <c r="AK579" s="282"/>
      <c r="AL579" s="282"/>
      <c r="AM579" s="282"/>
      <c r="AN579" s="282"/>
      <c r="AO579" s="282"/>
      <c r="AP579" s="282"/>
      <c r="AQ579" s="282"/>
      <c r="AR579" s="282"/>
      <c r="AS579" s="282"/>
      <c r="AT579" s="282"/>
      <c r="AU579" s="282"/>
      <c r="AV579" s="282"/>
      <c r="AW579" s="282"/>
    </row>
    <row r="580" spans="1:49">
      <c r="A580" s="282"/>
      <c r="B580" s="282"/>
      <c r="C580" s="282"/>
      <c r="D580" s="282"/>
      <c r="E580" s="282"/>
      <c r="F580" s="282"/>
      <c r="G580" s="282"/>
      <c r="H580" s="282"/>
      <c r="I580" s="282"/>
      <c r="J580" s="282"/>
      <c r="K580" s="282"/>
      <c r="L580" s="282"/>
      <c r="M580" s="282"/>
      <c r="N580" s="282"/>
      <c r="O580" s="282"/>
      <c r="P580" s="282"/>
      <c r="Q580" s="282"/>
      <c r="R580" s="282"/>
      <c r="S580" s="282"/>
      <c r="T580" s="282"/>
      <c r="U580" s="282"/>
      <c r="V580" s="282"/>
      <c r="W580" s="282"/>
      <c r="X580" s="282"/>
      <c r="Y580" s="282"/>
      <c r="Z580" s="282"/>
      <c r="AA580" s="282"/>
      <c r="AB580" s="282"/>
      <c r="AC580" s="282"/>
      <c r="AD580" s="282"/>
      <c r="AE580" s="282"/>
      <c r="AF580" s="282"/>
      <c r="AG580" s="282"/>
      <c r="AH580" s="282"/>
      <c r="AI580" s="282"/>
      <c r="AJ580" s="282"/>
      <c r="AK580" s="282"/>
      <c r="AL580" s="282"/>
      <c r="AM580" s="282"/>
      <c r="AN580" s="282"/>
      <c r="AO580" s="282"/>
      <c r="AP580" s="282"/>
      <c r="AQ580" s="282"/>
      <c r="AR580" s="282"/>
      <c r="AS580" s="282"/>
      <c r="AT580" s="282"/>
      <c r="AU580" s="282"/>
      <c r="AV580" s="282"/>
      <c r="AW580" s="282"/>
    </row>
    <row r="581" spans="1:49">
      <c r="A581" s="282"/>
      <c r="B581" s="282"/>
      <c r="C581" s="282"/>
      <c r="D581" s="282"/>
      <c r="E581" s="282"/>
      <c r="F581" s="282"/>
      <c r="G581" s="282"/>
      <c r="H581" s="282"/>
      <c r="I581" s="282"/>
      <c r="J581" s="282"/>
      <c r="K581" s="282"/>
      <c r="L581" s="282"/>
      <c r="M581" s="282"/>
      <c r="N581" s="282"/>
      <c r="O581" s="282"/>
      <c r="P581" s="282"/>
      <c r="Q581" s="282"/>
      <c r="R581" s="282"/>
      <c r="S581" s="282"/>
      <c r="T581" s="282"/>
      <c r="U581" s="282"/>
      <c r="V581" s="282"/>
      <c r="W581" s="282"/>
      <c r="X581" s="282"/>
      <c r="Y581" s="282"/>
      <c r="Z581" s="282"/>
      <c r="AA581" s="282"/>
      <c r="AB581" s="282"/>
      <c r="AC581" s="282"/>
      <c r="AD581" s="282"/>
      <c r="AE581" s="282"/>
      <c r="AF581" s="282"/>
      <c r="AG581" s="282"/>
      <c r="AH581" s="282"/>
      <c r="AI581" s="282"/>
      <c r="AJ581" s="282"/>
      <c r="AK581" s="282"/>
      <c r="AL581" s="282"/>
      <c r="AM581" s="282"/>
      <c r="AN581" s="282"/>
      <c r="AO581" s="282"/>
      <c r="AP581" s="282"/>
      <c r="AQ581" s="282"/>
      <c r="AR581" s="282"/>
      <c r="AS581" s="282"/>
      <c r="AT581" s="282"/>
      <c r="AU581" s="282"/>
      <c r="AV581" s="282"/>
      <c r="AW581" s="282"/>
    </row>
    <row r="582" spans="1:49">
      <c r="A582" s="282"/>
      <c r="B582" s="282"/>
      <c r="C582" s="282"/>
      <c r="D582" s="282"/>
      <c r="E582" s="282"/>
      <c r="F582" s="282"/>
      <c r="G582" s="282"/>
      <c r="H582" s="282"/>
      <c r="I582" s="282"/>
      <c r="J582" s="282"/>
      <c r="K582" s="282"/>
      <c r="L582" s="282"/>
      <c r="M582" s="282"/>
      <c r="N582" s="282"/>
      <c r="O582" s="282"/>
      <c r="P582" s="282"/>
      <c r="Q582" s="282"/>
      <c r="R582" s="282"/>
      <c r="S582" s="282"/>
      <c r="T582" s="282"/>
      <c r="U582" s="282"/>
      <c r="V582" s="282"/>
      <c r="W582" s="282"/>
      <c r="X582" s="282"/>
      <c r="Y582" s="282"/>
      <c r="Z582" s="282"/>
      <c r="AA582" s="282"/>
      <c r="AB582" s="282"/>
      <c r="AC582" s="282"/>
      <c r="AD582" s="282"/>
      <c r="AE582" s="282"/>
      <c r="AF582" s="282"/>
      <c r="AG582" s="282"/>
      <c r="AH582" s="282"/>
      <c r="AI582" s="282"/>
      <c r="AJ582" s="282"/>
      <c r="AK582" s="282"/>
      <c r="AL582" s="282"/>
      <c r="AM582" s="282"/>
      <c r="AN582" s="282"/>
      <c r="AO582" s="282"/>
      <c r="AP582" s="282"/>
      <c r="AQ582" s="282"/>
      <c r="AR582" s="282"/>
      <c r="AS582" s="282"/>
      <c r="AT582" s="282"/>
      <c r="AU582" s="282"/>
      <c r="AV582" s="282"/>
      <c r="AW582" s="282"/>
    </row>
    <row r="583" spans="1:49">
      <c r="A583" s="282"/>
      <c r="B583" s="282"/>
      <c r="C583" s="282"/>
      <c r="D583" s="282"/>
      <c r="E583" s="282"/>
      <c r="F583" s="282"/>
      <c r="G583" s="282"/>
      <c r="H583" s="282"/>
      <c r="I583" s="282"/>
      <c r="J583" s="282"/>
      <c r="K583" s="282"/>
      <c r="L583" s="282"/>
      <c r="M583" s="282"/>
      <c r="N583" s="282"/>
      <c r="O583" s="282"/>
      <c r="P583" s="282"/>
      <c r="Q583" s="282"/>
      <c r="R583" s="282"/>
      <c r="S583" s="282"/>
      <c r="T583" s="282"/>
      <c r="U583" s="282"/>
      <c r="V583" s="282"/>
      <c r="W583" s="282"/>
      <c r="X583" s="282"/>
      <c r="Y583" s="282"/>
      <c r="Z583" s="282"/>
      <c r="AA583" s="282"/>
      <c r="AB583" s="282"/>
      <c r="AC583" s="282"/>
      <c r="AD583" s="282"/>
      <c r="AE583" s="282"/>
      <c r="AF583" s="282"/>
      <c r="AG583" s="282"/>
      <c r="AH583" s="282"/>
      <c r="AI583" s="282"/>
      <c r="AJ583" s="282"/>
      <c r="AK583" s="282"/>
      <c r="AL583" s="282"/>
      <c r="AM583" s="282"/>
      <c r="AN583" s="282"/>
      <c r="AO583" s="282"/>
      <c r="AP583" s="282"/>
      <c r="AQ583" s="282"/>
      <c r="AR583" s="282"/>
      <c r="AS583" s="282"/>
      <c r="AT583" s="282"/>
      <c r="AU583" s="282"/>
      <c r="AV583" s="282"/>
      <c r="AW583" s="282"/>
    </row>
    <row r="584" spans="1:49">
      <c r="A584" s="282"/>
      <c r="B584" s="282"/>
      <c r="C584" s="282"/>
      <c r="D584" s="282"/>
      <c r="E584" s="282"/>
      <c r="F584" s="282"/>
      <c r="G584" s="282"/>
      <c r="H584" s="282"/>
      <c r="I584" s="282"/>
      <c r="J584" s="282"/>
      <c r="K584" s="282"/>
      <c r="L584" s="282"/>
      <c r="M584" s="282"/>
      <c r="N584" s="282"/>
      <c r="O584" s="282"/>
      <c r="P584" s="282"/>
      <c r="Q584" s="282"/>
      <c r="R584" s="282"/>
      <c r="S584" s="282"/>
      <c r="T584" s="282"/>
      <c r="U584" s="282"/>
      <c r="V584" s="282"/>
      <c r="W584" s="282"/>
      <c r="X584" s="282"/>
      <c r="Y584" s="282"/>
      <c r="Z584" s="282"/>
      <c r="AA584" s="282"/>
      <c r="AB584" s="282"/>
      <c r="AC584" s="282"/>
      <c r="AD584" s="282"/>
      <c r="AE584" s="282"/>
      <c r="AF584" s="282"/>
      <c r="AG584" s="282"/>
      <c r="AH584" s="282"/>
      <c r="AI584" s="282"/>
      <c r="AJ584" s="282"/>
      <c r="AK584" s="282"/>
      <c r="AL584" s="282"/>
      <c r="AM584" s="282"/>
      <c r="AN584" s="282"/>
      <c r="AO584" s="282"/>
      <c r="AP584" s="282"/>
      <c r="AQ584" s="282"/>
      <c r="AR584" s="282"/>
      <c r="AS584" s="282"/>
      <c r="AT584" s="282"/>
      <c r="AU584" s="282"/>
      <c r="AV584" s="282"/>
      <c r="AW584" s="282"/>
    </row>
    <row r="585" spans="1:49">
      <c r="A585" s="282"/>
      <c r="B585" s="282"/>
      <c r="C585" s="282"/>
      <c r="D585" s="282"/>
      <c r="E585" s="282"/>
      <c r="F585" s="282"/>
      <c r="G585" s="282"/>
      <c r="H585" s="282"/>
      <c r="I585" s="282"/>
      <c r="J585" s="282"/>
      <c r="K585" s="282"/>
      <c r="L585" s="282"/>
      <c r="M585" s="282"/>
      <c r="N585" s="282"/>
      <c r="O585" s="282"/>
      <c r="P585" s="282"/>
      <c r="Q585" s="282"/>
      <c r="R585" s="282"/>
      <c r="S585" s="282"/>
      <c r="T585" s="282"/>
      <c r="U585" s="282"/>
      <c r="V585" s="282"/>
      <c r="W585" s="282"/>
      <c r="X585" s="282"/>
      <c r="Y585" s="282"/>
      <c r="Z585" s="282"/>
      <c r="AA585" s="282"/>
      <c r="AB585" s="282"/>
      <c r="AC585" s="282"/>
      <c r="AD585" s="282"/>
      <c r="AE585" s="282"/>
      <c r="AF585" s="282"/>
      <c r="AG585" s="282"/>
      <c r="AH585" s="282"/>
      <c r="AI585" s="282"/>
      <c r="AJ585" s="282"/>
      <c r="AK585" s="282"/>
      <c r="AL585" s="282"/>
      <c r="AM585" s="282"/>
      <c r="AN585" s="282"/>
      <c r="AO585" s="282"/>
      <c r="AP585" s="282"/>
      <c r="AQ585" s="282"/>
      <c r="AR585" s="282"/>
      <c r="AS585" s="282"/>
      <c r="AT585" s="282"/>
      <c r="AU585" s="282"/>
      <c r="AV585" s="282"/>
      <c r="AW585" s="282"/>
    </row>
    <row r="586" spans="1:49">
      <c r="A586" s="282"/>
      <c r="B586" s="282"/>
      <c r="C586" s="282"/>
      <c r="D586" s="282"/>
      <c r="E586" s="282"/>
      <c r="F586" s="282"/>
      <c r="G586" s="282"/>
      <c r="H586" s="282"/>
      <c r="I586" s="282"/>
      <c r="J586" s="282"/>
      <c r="K586" s="282"/>
      <c r="L586" s="282"/>
      <c r="M586" s="282"/>
      <c r="N586" s="282"/>
      <c r="O586" s="282"/>
      <c r="P586" s="282"/>
      <c r="Q586" s="282"/>
      <c r="R586" s="282"/>
      <c r="S586" s="282"/>
      <c r="T586" s="282"/>
      <c r="U586" s="282"/>
      <c r="V586" s="282"/>
      <c r="W586" s="282"/>
      <c r="X586" s="282"/>
      <c r="Y586" s="282"/>
      <c r="Z586" s="282"/>
      <c r="AA586" s="282"/>
      <c r="AB586" s="282"/>
      <c r="AC586" s="282"/>
      <c r="AD586" s="282"/>
      <c r="AE586" s="282"/>
      <c r="AF586" s="282"/>
      <c r="AG586" s="282"/>
      <c r="AH586" s="282"/>
      <c r="AI586" s="282"/>
      <c r="AJ586" s="282"/>
      <c r="AK586" s="282"/>
      <c r="AL586" s="282"/>
      <c r="AM586" s="282"/>
      <c r="AN586" s="282"/>
      <c r="AO586" s="282"/>
      <c r="AP586" s="282"/>
      <c r="AQ586" s="282"/>
      <c r="AR586" s="282"/>
      <c r="AS586" s="282"/>
      <c r="AT586" s="282"/>
      <c r="AU586" s="282"/>
      <c r="AV586" s="282"/>
      <c r="AW586" s="282"/>
    </row>
    <row r="587" spans="1:49">
      <c r="A587" s="282"/>
      <c r="B587" s="282"/>
      <c r="C587" s="282"/>
      <c r="D587" s="282"/>
      <c r="E587" s="282"/>
      <c r="F587" s="282"/>
      <c r="G587" s="282"/>
      <c r="H587" s="282"/>
      <c r="I587" s="282"/>
      <c r="J587" s="282"/>
      <c r="K587" s="282"/>
      <c r="L587" s="282"/>
      <c r="M587" s="282"/>
      <c r="N587" s="282"/>
      <c r="O587" s="282"/>
      <c r="P587" s="282"/>
      <c r="Q587" s="282"/>
      <c r="R587" s="282"/>
      <c r="S587" s="282"/>
      <c r="T587" s="282"/>
      <c r="U587" s="282"/>
      <c r="V587" s="282"/>
      <c r="W587" s="282"/>
      <c r="X587" s="282"/>
      <c r="Y587" s="282"/>
      <c r="Z587" s="282"/>
      <c r="AA587" s="282"/>
      <c r="AB587" s="282"/>
      <c r="AC587" s="282"/>
      <c r="AD587" s="282"/>
      <c r="AE587" s="282"/>
      <c r="AF587" s="282"/>
      <c r="AG587" s="282"/>
      <c r="AH587" s="282"/>
      <c r="AI587" s="282"/>
      <c r="AJ587" s="282"/>
      <c r="AK587" s="282"/>
      <c r="AL587" s="282"/>
      <c r="AM587" s="282"/>
      <c r="AN587" s="282"/>
      <c r="AO587" s="282"/>
      <c r="AP587" s="282"/>
      <c r="AQ587" s="282"/>
      <c r="AR587" s="282"/>
      <c r="AS587" s="282"/>
      <c r="AT587" s="282"/>
      <c r="AU587" s="282"/>
      <c r="AV587" s="282"/>
      <c r="AW587" s="282"/>
    </row>
    <row r="588" spans="1:49">
      <c r="A588" s="282"/>
      <c r="B588" s="282"/>
      <c r="C588" s="282"/>
      <c r="D588" s="282"/>
      <c r="E588" s="282"/>
      <c r="F588" s="282"/>
      <c r="G588" s="282"/>
      <c r="H588" s="282"/>
      <c r="I588" s="282"/>
      <c r="J588" s="282"/>
      <c r="K588" s="282"/>
      <c r="L588" s="282"/>
      <c r="M588" s="282"/>
      <c r="N588" s="282"/>
      <c r="O588" s="282"/>
      <c r="P588" s="282"/>
      <c r="Q588" s="282"/>
      <c r="R588" s="282"/>
      <c r="S588" s="282"/>
      <c r="T588" s="282"/>
      <c r="U588" s="282"/>
      <c r="V588" s="282"/>
      <c r="W588" s="282"/>
      <c r="X588" s="282"/>
      <c r="Y588" s="282"/>
      <c r="Z588" s="282"/>
      <c r="AA588" s="282"/>
      <c r="AB588" s="282"/>
      <c r="AC588" s="282"/>
      <c r="AD588" s="282"/>
      <c r="AE588" s="282"/>
      <c r="AF588" s="282"/>
      <c r="AG588" s="282"/>
      <c r="AH588" s="282"/>
      <c r="AI588" s="282"/>
      <c r="AJ588" s="282"/>
      <c r="AK588" s="282"/>
      <c r="AL588" s="282"/>
      <c r="AM588" s="282"/>
      <c r="AN588" s="282"/>
      <c r="AO588" s="282"/>
      <c r="AP588" s="282"/>
      <c r="AQ588" s="282"/>
      <c r="AR588" s="282"/>
      <c r="AS588" s="282"/>
      <c r="AT588" s="282"/>
      <c r="AU588" s="282"/>
      <c r="AV588" s="282"/>
      <c r="AW588" s="282"/>
    </row>
    <row r="589" spans="1:49">
      <c r="A589" s="282"/>
      <c r="B589" s="282"/>
      <c r="C589" s="282"/>
      <c r="D589" s="282"/>
      <c r="E589" s="282"/>
      <c r="F589" s="282"/>
      <c r="G589" s="282"/>
      <c r="H589" s="282"/>
      <c r="I589" s="282"/>
      <c r="J589" s="282"/>
      <c r="K589" s="282"/>
      <c r="L589" s="282"/>
      <c r="M589" s="282"/>
      <c r="N589" s="282"/>
      <c r="O589" s="282"/>
      <c r="P589" s="282"/>
      <c r="Q589" s="282"/>
      <c r="R589" s="282"/>
      <c r="S589" s="282"/>
      <c r="T589" s="282"/>
      <c r="U589" s="282"/>
      <c r="V589" s="282"/>
      <c r="W589" s="282"/>
      <c r="X589" s="282"/>
      <c r="Y589" s="282"/>
      <c r="Z589" s="282"/>
      <c r="AA589" s="282"/>
      <c r="AB589" s="282"/>
      <c r="AC589" s="282"/>
      <c r="AD589" s="282"/>
      <c r="AE589" s="282"/>
      <c r="AF589" s="282"/>
      <c r="AG589" s="282"/>
      <c r="AH589" s="282"/>
      <c r="AI589" s="282"/>
      <c r="AJ589" s="282"/>
      <c r="AK589" s="282"/>
      <c r="AL589" s="282"/>
      <c r="AM589" s="282"/>
      <c r="AN589" s="282"/>
      <c r="AO589" s="282"/>
      <c r="AP589" s="282"/>
      <c r="AQ589" s="282"/>
      <c r="AR589" s="282"/>
      <c r="AS589" s="282"/>
      <c r="AT589" s="282"/>
      <c r="AU589" s="282"/>
      <c r="AV589" s="282"/>
      <c r="AW589" s="282"/>
    </row>
    <row r="590" spans="1:49">
      <c r="A590" s="282"/>
      <c r="B590" s="282"/>
      <c r="C590" s="282"/>
      <c r="D590" s="282"/>
      <c r="E590" s="282"/>
      <c r="F590" s="282"/>
      <c r="G590" s="282"/>
      <c r="H590" s="282"/>
      <c r="I590" s="282"/>
      <c r="J590" s="282"/>
      <c r="K590" s="282"/>
      <c r="L590" s="282"/>
      <c r="M590" s="282"/>
      <c r="N590" s="282"/>
      <c r="O590" s="282"/>
      <c r="P590" s="282"/>
      <c r="Q590" s="282"/>
      <c r="R590" s="282"/>
      <c r="S590" s="282"/>
      <c r="T590" s="282"/>
      <c r="U590" s="282"/>
      <c r="V590" s="282"/>
      <c r="W590" s="282"/>
      <c r="X590" s="282"/>
      <c r="Y590" s="282"/>
      <c r="Z590" s="282"/>
      <c r="AA590" s="282"/>
      <c r="AB590" s="282"/>
      <c r="AC590" s="282"/>
      <c r="AD590" s="282"/>
      <c r="AE590" s="282"/>
      <c r="AF590" s="282"/>
      <c r="AG590" s="282"/>
      <c r="AH590" s="282"/>
      <c r="AI590" s="282"/>
      <c r="AJ590" s="282"/>
      <c r="AK590" s="282"/>
      <c r="AL590" s="282"/>
      <c r="AM590" s="282"/>
      <c r="AN590" s="282"/>
      <c r="AO590" s="282"/>
      <c r="AP590" s="282"/>
      <c r="AQ590" s="282"/>
      <c r="AR590" s="282"/>
      <c r="AS590" s="282"/>
      <c r="AT590" s="282"/>
      <c r="AU590" s="282"/>
      <c r="AV590" s="282"/>
      <c r="AW590" s="282"/>
    </row>
    <row r="591" spans="1:49">
      <c r="A591" s="282"/>
      <c r="B591" s="282"/>
      <c r="C591" s="282"/>
      <c r="D591" s="282"/>
      <c r="E591" s="282"/>
      <c r="F591" s="282"/>
      <c r="G591" s="282"/>
      <c r="H591" s="282"/>
      <c r="I591" s="282"/>
      <c r="J591" s="282"/>
      <c r="K591" s="282"/>
      <c r="L591" s="282"/>
      <c r="M591" s="282"/>
      <c r="N591" s="282"/>
      <c r="O591" s="282"/>
      <c r="P591" s="282"/>
      <c r="Q591" s="282"/>
      <c r="R591" s="282"/>
      <c r="S591" s="282"/>
      <c r="T591" s="282"/>
      <c r="U591" s="282"/>
      <c r="V591" s="282"/>
      <c r="W591" s="282"/>
      <c r="X591" s="282"/>
      <c r="Y591" s="282"/>
      <c r="Z591" s="282"/>
      <c r="AA591" s="282"/>
      <c r="AB591" s="282"/>
      <c r="AC591" s="282"/>
      <c r="AD591" s="282"/>
      <c r="AE591" s="282"/>
      <c r="AF591" s="282"/>
      <c r="AG591" s="282"/>
      <c r="AH591" s="282"/>
      <c r="AI591" s="282"/>
      <c r="AJ591" s="282"/>
      <c r="AK591" s="282"/>
      <c r="AL591" s="282"/>
      <c r="AM591" s="282"/>
      <c r="AN591" s="282"/>
      <c r="AO591" s="282"/>
      <c r="AP591" s="282"/>
      <c r="AQ591" s="282"/>
      <c r="AR591" s="282"/>
      <c r="AS591" s="282"/>
      <c r="AT591" s="282"/>
      <c r="AU591" s="282"/>
      <c r="AV591" s="282"/>
      <c r="AW591" s="282"/>
    </row>
    <row r="592" spans="1:49">
      <c r="A592" s="282"/>
      <c r="B592" s="282"/>
      <c r="C592" s="282"/>
      <c r="D592" s="282"/>
      <c r="E592" s="282"/>
      <c r="F592" s="282"/>
      <c r="G592" s="282"/>
      <c r="H592" s="282"/>
      <c r="I592" s="282"/>
      <c r="J592" s="282"/>
      <c r="K592" s="282"/>
      <c r="L592" s="282"/>
      <c r="M592" s="282"/>
      <c r="N592" s="282"/>
      <c r="O592" s="282"/>
      <c r="P592" s="282"/>
      <c r="Q592" s="282"/>
      <c r="R592" s="282"/>
      <c r="S592" s="282"/>
      <c r="T592" s="282"/>
      <c r="U592" s="282"/>
      <c r="V592" s="282"/>
      <c r="W592" s="282"/>
      <c r="X592" s="282"/>
      <c r="Y592" s="282"/>
      <c r="Z592" s="282"/>
      <c r="AA592" s="282"/>
      <c r="AB592" s="282"/>
      <c r="AC592" s="282"/>
      <c r="AD592" s="282"/>
      <c r="AE592" s="282"/>
      <c r="AF592" s="282"/>
      <c r="AG592" s="282"/>
      <c r="AH592" s="282"/>
      <c r="AI592" s="282"/>
      <c r="AJ592" s="282"/>
      <c r="AK592" s="282"/>
      <c r="AL592" s="282"/>
      <c r="AM592" s="282"/>
      <c r="AN592" s="282"/>
      <c r="AO592" s="282"/>
      <c r="AP592" s="282"/>
      <c r="AQ592" s="282"/>
      <c r="AR592" s="282"/>
      <c r="AS592" s="282"/>
      <c r="AT592" s="282"/>
      <c r="AU592" s="282"/>
      <c r="AV592" s="282"/>
      <c r="AW592" s="282"/>
    </row>
    <row r="593" spans="1:49">
      <c r="A593" s="282"/>
      <c r="B593" s="282"/>
      <c r="C593" s="282"/>
      <c r="D593" s="282"/>
      <c r="E593" s="282"/>
      <c r="F593" s="282"/>
      <c r="G593" s="282"/>
      <c r="H593" s="282"/>
      <c r="I593" s="282"/>
      <c r="J593" s="282"/>
      <c r="K593" s="282"/>
      <c r="L593" s="282"/>
      <c r="M593" s="282"/>
      <c r="N593" s="282"/>
      <c r="O593" s="282"/>
      <c r="P593" s="282"/>
      <c r="Q593" s="282"/>
      <c r="R593" s="282"/>
      <c r="S593" s="282"/>
      <c r="T593" s="282"/>
      <c r="U593" s="282"/>
      <c r="V593" s="282"/>
      <c r="W593" s="282"/>
      <c r="X593" s="282"/>
      <c r="Y593" s="282"/>
      <c r="Z593" s="282"/>
      <c r="AA593" s="282"/>
      <c r="AB593" s="282"/>
      <c r="AC593" s="282"/>
      <c r="AD593" s="282"/>
      <c r="AE593" s="282"/>
      <c r="AF593" s="282"/>
      <c r="AG593" s="282"/>
      <c r="AH593" s="282"/>
      <c r="AI593" s="282"/>
      <c r="AJ593" s="282"/>
      <c r="AK593" s="282"/>
      <c r="AL593" s="282"/>
      <c r="AM593" s="282"/>
      <c r="AN593" s="282"/>
      <c r="AO593" s="282"/>
      <c r="AP593" s="282"/>
      <c r="AQ593" s="282"/>
      <c r="AR593" s="282"/>
      <c r="AS593" s="282"/>
      <c r="AT593" s="282"/>
      <c r="AU593" s="282"/>
      <c r="AV593" s="282"/>
      <c r="AW593" s="282"/>
    </row>
    <row r="594" spans="1:49">
      <c r="A594" s="282"/>
      <c r="B594" s="282"/>
      <c r="C594" s="282"/>
      <c r="D594" s="282"/>
      <c r="E594" s="282"/>
      <c r="F594" s="282"/>
      <c r="G594" s="282"/>
      <c r="H594" s="282"/>
      <c r="I594" s="282"/>
      <c r="J594" s="282"/>
      <c r="K594" s="282"/>
      <c r="L594" s="282"/>
      <c r="M594" s="282"/>
      <c r="N594" s="282"/>
      <c r="O594" s="282"/>
      <c r="P594" s="282"/>
      <c r="Q594" s="282"/>
      <c r="R594" s="282"/>
      <c r="S594" s="282"/>
      <c r="T594" s="282"/>
      <c r="U594" s="282"/>
      <c r="V594" s="282"/>
      <c r="W594" s="282"/>
      <c r="X594" s="282"/>
      <c r="Y594" s="282"/>
      <c r="Z594" s="282"/>
      <c r="AA594" s="282"/>
      <c r="AB594" s="282"/>
      <c r="AC594" s="282"/>
      <c r="AD594" s="282"/>
      <c r="AE594" s="282"/>
      <c r="AF594" s="282"/>
      <c r="AG594" s="282"/>
      <c r="AH594" s="282"/>
      <c r="AI594" s="282"/>
      <c r="AJ594" s="282"/>
      <c r="AK594" s="282"/>
      <c r="AL594" s="282"/>
      <c r="AM594" s="282"/>
      <c r="AN594" s="282"/>
      <c r="AO594" s="282"/>
      <c r="AP594" s="282"/>
      <c r="AQ594" s="282"/>
      <c r="AR594" s="282"/>
      <c r="AS594" s="282"/>
      <c r="AT594" s="282"/>
      <c r="AU594" s="282"/>
      <c r="AV594" s="282"/>
      <c r="AW594" s="282"/>
    </row>
    <row r="595" spans="1:49">
      <c r="A595" s="282"/>
      <c r="B595" s="282"/>
      <c r="C595" s="282"/>
      <c r="D595" s="282"/>
      <c r="E595" s="282"/>
      <c r="F595" s="282"/>
      <c r="G595" s="282"/>
      <c r="H595" s="282"/>
      <c r="I595" s="282"/>
      <c r="J595" s="282"/>
      <c r="K595" s="282"/>
      <c r="L595" s="282"/>
      <c r="M595" s="282"/>
      <c r="N595" s="282"/>
      <c r="O595" s="282"/>
      <c r="P595" s="282"/>
      <c r="Q595" s="282"/>
      <c r="R595" s="282"/>
      <c r="S595" s="282"/>
      <c r="T595" s="282"/>
      <c r="U595" s="282"/>
      <c r="V595" s="282"/>
      <c r="W595" s="282"/>
      <c r="X595" s="282"/>
      <c r="Y595" s="282"/>
      <c r="Z595" s="282"/>
      <c r="AA595" s="282"/>
      <c r="AB595" s="282"/>
      <c r="AC595" s="282"/>
      <c r="AD595" s="282"/>
      <c r="AE595" s="282"/>
      <c r="AF595" s="282"/>
      <c r="AG595" s="282"/>
      <c r="AH595" s="282"/>
      <c r="AI595" s="282"/>
      <c r="AJ595" s="282"/>
      <c r="AK595" s="282"/>
      <c r="AL595" s="282"/>
      <c r="AM595" s="282"/>
      <c r="AN595" s="282"/>
      <c r="AO595" s="282"/>
      <c r="AP595" s="282"/>
      <c r="AQ595" s="282"/>
      <c r="AR595" s="282"/>
      <c r="AS595" s="282"/>
      <c r="AT595" s="282"/>
      <c r="AU595" s="282"/>
      <c r="AV595" s="282"/>
      <c r="AW595" s="282"/>
    </row>
    <row r="596" spans="1:49">
      <c r="A596" s="282"/>
      <c r="B596" s="282"/>
      <c r="C596" s="282"/>
      <c r="D596" s="282"/>
      <c r="E596" s="282"/>
      <c r="F596" s="282"/>
      <c r="G596" s="282"/>
      <c r="H596" s="282"/>
      <c r="I596" s="282"/>
      <c r="J596" s="282"/>
      <c r="K596" s="282"/>
      <c r="L596" s="282"/>
      <c r="M596" s="282"/>
      <c r="N596" s="282"/>
      <c r="O596" s="282"/>
      <c r="P596" s="282"/>
      <c r="Q596" s="282"/>
      <c r="R596" s="282"/>
      <c r="S596" s="282"/>
      <c r="T596" s="282"/>
      <c r="U596" s="282"/>
      <c r="V596" s="282"/>
      <c r="W596" s="282"/>
      <c r="X596" s="282"/>
      <c r="Y596" s="282"/>
      <c r="Z596" s="282"/>
      <c r="AA596" s="282"/>
      <c r="AB596" s="282"/>
      <c r="AC596" s="282"/>
      <c r="AD596" s="282"/>
      <c r="AE596" s="282"/>
      <c r="AF596" s="282"/>
      <c r="AG596" s="282"/>
      <c r="AH596" s="282"/>
      <c r="AI596" s="282"/>
      <c r="AJ596" s="282"/>
      <c r="AK596" s="282"/>
      <c r="AL596" s="282"/>
      <c r="AM596" s="282"/>
      <c r="AN596" s="282"/>
      <c r="AO596" s="282"/>
      <c r="AP596" s="282"/>
      <c r="AQ596" s="282"/>
      <c r="AR596" s="282"/>
      <c r="AS596" s="282"/>
      <c r="AT596" s="282"/>
      <c r="AU596" s="282"/>
      <c r="AV596" s="282"/>
      <c r="AW596" s="282"/>
    </row>
    <row r="597" spans="1:49">
      <c r="A597" s="282"/>
      <c r="B597" s="282"/>
      <c r="C597" s="282"/>
      <c r="D597" s="282"/>
      <c r="E597" s="282"/>
      <c r="F597" s="282"/>
      <c r="G597" s="282"/>
      <c r="H597" s="282"/>
      <c r="I597" s="282"/>
      <c r="J597" s="282"/>
      <c r="K597" s="282"/>
      <c r="L597" s="282"/>
      <c r="M597" s="282"/>
      <c r="N597" s="282"/>
      <c r="O597" s="282"/>
      <c r="P597" s="282"/>
      <c r="Q597" s="282"/>
      <c r="R597" s="282"/>
      <c r="S597" s="282"/>
      <c r="T597" s="282"/>
      <c r="U597" s="282"/>
      <c r="V597" s="282"/>
      <c r="W597" s="282"/>
      <c r="X597" s="282"/>
      <c r="Y597" s="282"/>
      <c r="Z597" s="282"/>
      <c r="AA597" s="282"/>
      <c r="AB597" s="282"/>
      <c r="AC597" s="282"/>
      <c r="AD597" s="282"/>
      <c r="AE597" s="282"/>
      <c r="AF597" s="282"/>
      <c r="AG597" s="282"/>
      <c r="AH597" s="282"/>
      <c r="AI597" s="282"/>
      <c r="AJ597" s="282"/>
      <c r="AK597" s="282"/>
      <c r="AL597" s="282"/>
      <c r="AM597" s="282"/>
      <c r="AN597" s="282"/>
      <c r="AO597" s="282"/>
      <c r="AP597" s="282"/>
      <c r="AQ597" s="282"/>
      <c r="AR597" s="282"/>
      <c r="AS597" s="282"/>
      <c r="AT597" s="282"/>
      <c r="AU597" s="282"/>
      <c r="AV597" s="282"/>
      <c r="AW597" s="282"/>
    </row>
    <row r="598" spans="1:49">
      <c r="A598" s="282"/>
      <c r="B598" s="282"/>
      <c r="C598" s="282"/>
      <c r="D598" s="282"/>
      <c r="E598" s="282"/>
      <c r="F598" s="282"/>
      <c r="G598" s="282"/>
      <c r="H598" s="282"/>
      <c r="I598" s="282"/>
      <c r="J598" s="282"/>
      <c r="K598" s="282"/>
      <c r="L598" s="282"/>
      <c r="M598" s="282"/>
      <c r="N598" s="282"/>
      <c r="O598" s="282"/>
      <c r="P598" s="282"/>
      <c r="Q598" s="282"/>
      <c r="R598" s="282"/>
      <c r="S598" s="282"/>
      <c r="T598" s="282"/>
      <c r="U598" s="282"/>
      <c r="V598" s="282"/>
      <c r="W598" s="282"/>
      <c r="X598" s="282"/>
      <c r="Y598" s="282"/>
      <c r="Z598" s="282"/>
      <c r="AA598" s="282"/>
      <c r="AB598" s="282"/>
      <c r="AC598" s="282"/>
      <c r="AD598" s="282"/>
      <c r="AE598" s="282"/>
      <c r="AF598" s="282"/>
      <c r="AG598" s="282"/>
      <c r="AH598" s="282"/>
      <c r="AI598" s="282"/>
      <c r="AJ598" s="282"/>
      <c r="AK598" s="282"/>
      <c r="AL598" s="282"/>
      <c r="AM598" s="282"/>
      <c r="AN598" s="282"/>
      <c r="AO598" s="282"/>
      <c r="AP598" s="282"/>
      <c r="AQ598" s="282"/>
      <c r="AR598" s="282"/>
      <c r="AS598" s="282"/>
      <c r="AT598" s="282"/>
      <c r="AU598" s="282"/>
      <c r="AV598" s="282"/>
      <c r="AW598" s="282"/>
    </row>
    <row r="599" spans="1:49">
      <c r="A599" s="282"/>
      <c r="B599" s="282"/>
      <c r="C599" s="282"/>
      <c r="D599" s="282"/>
      <c r="E599" s="282"/>
      <c r="F599" s="282"/>
      <c r="G599" s="282"/>
      <c r="H599" s="282"/>
      <c r="I599" s="282"/>
      <c r="J599" s="282"/>
      <c r="K599" s="282"/>
      <c r="L599" s="282"/>
      <c r="M599" s="282"/>
      <c r="N599" s="282"/>
      <c r="O599" s="282"/>
      <c r="P599" s="282"/>
      <c r="Q599" s="282"/>
      <c r="R599" s="282"/>
      <c r="S599" s="282"/>
      <c r="T599" s="282"/>
      <c r="U599" s="282"/>
      <c r="V599" s="282"/>
      <c r="W599" s="282"/>
      <c r="X599" s="282"/>
      <c r="Y599" s="282"/>
      <c r="Z599" s="282"/>
      <c r="AA599" s="282"/>
      <c r="AB599" s="282"/>
      <c r="AC599" s="282"/>
      <c r="AD599" s="282"/>
      <c r="AE599" s="282"/>
      <c r="AF599" s="282"/>
      <c r="AG599" s="282"/>
      <c r="AH599" s="282"/>
      <c r="AI599" s="282"/>
      <c r="AJ599" s="282"/>
      <c r="AK599" s="282"/>
      <c r="AL599" s="282"/>
      <c r="AM599" s="282"/>
      <c r="AN599" s="282"/>
      <c r="AO599" s="282"/>
      <c r="AP599" s="282"/>
      <c r="AQ599" s="282"/>
      <c r="AR599" s="282"/>
      <c r="AS599" s="282"/>
      <c r="AT599" s="282"/>
      <c r="AU599" s="282"/>
      <c r="AV599" s="282"/>
      <c r="AW599" s="282"/>
    </row>
    <row r="600" spans="1:49">
      <c r="A600" s="282"/>
      <c r="B600" s="282"/>
      <c r="C600" s="282"/>
      <c r="D600" s="282"/>
      <c r="E600" s="282"/>
      <c r="F600" s="282"/>
      <c r="G600" s="282"/>
      <c r="H600" s="282"/>
      <c r="I600" s="282"/>
      <c r="J600" s="282"/>
      <c r="K600" s="282"/>
      <c r="L600" s="282"/>
      <c r="M600" s="282"/>
      <c r="N600" s="282"/>
      <c r="O600" s="282"/>
      <c r="P600" s="282"/>
      <c r="Q600" s="282"/>
      <c r="R600" s="282"/>
      <c r="S600" s="282"/>
      <c r="T600" s="282"/>
      <c r="U600" s="282"/>
      <c r="V600" s="282"/>
      <c r="W600" s="282"/>
      <c r="X600" s="282"/>
      <c r="Y600" s="282"/>
      <c r="Z600" s="282"/>
      <c r="AA600" s="282"/>
      <c r="AB600" s="282"/>
      <c r="AC600" s="282"/>
      <c r="AD600" s="282"/>
      <c r="AE600" s="282"/>
      <c r="AF600" s="282"/>
      <c r="AG600" s="282"/>
      <c r="AH600" s="282"/>
      <c r="AI600" s="282"/>
      <c r="AJ600" s="282"/>
      <c r="AK600" s="282"/>
      <c r="AL600" s="282"/>
      <c r="AM600" s="282"/>
      <c r="AN600" s="282"/>
      <c r="AO600" s="282"/>
      <c r="AP600" s="282"/>
      <c r="AQ600" s="282"/>
      <c r="AR600" s="282"/>
      <c r="AS600" s="282"/>
      <c r="AT600" s="282"/>
      <c r="AU600" s="282"/>
      <c r="AV600" s="282"/>
      <c r="AW600" s="282"/>
    </row>
    <row r="601" spans="1:49">
      <c r="A601" s="282"/>
      <c r="B601" s="282"/>
      <c r="C601" s="282"/>
      <c r="D601" s="282"/>
      <c r="E601" s="282"/>
      <c r="F601" s="282"/>
      <c r="G601" s="282"/>
      <c r="H601" s="282"/>
      <c r="I601" s="282"/>
      <c r="J601" s="282"/>
      <c r="K601" s="282"/>
      <c r="L601" s="282"/>
      <c r="M601" s="282"/>
      <c r="N601" s="282"/>
      <c r="O601" s="282"/>
      <c r="P601" s="282"/>
      <c r="Q601" s="282"/>
      <c r="R601" s="282"/>
      <c r="S601" s="282"/>
      <c r="T601" s="282"/>
      <c r="U601" s="282"/>
      <c r="V601" s="282"/>
      <c r="W601" s="282"/>
      <c r="X601" s="282"/>
      <c r="Y601" s="282"/>
      <c r="Z601" s="282"/>
      <c r="AA601" s="282"/>
      <c r="AB601" s="282"/>
      <c r="AC601" s="282"/>
      <c r="AD601" s="282"/>
      <c r="AE601" s="282"/>
      <c r="AF601" s="282"/>
      <c r="AG601" s="282"/>
      <c r="AH601" s="282"/>
      <c r="AI601" s="282"/>
      <c r="AJ601" s="282"/>
      <c r="AK601" s="282"/>
      <c r="AL601" s="282"/>
      <c r="AM601" s="282"/>
      <c r="AN601" s="282"/>
      <c r="AO601" s="282"/>
      <c r="AP601" s="282"/>
      <c r="AQ601" s="282"/>
      <c r="AR601" s="282"/>
      <c r="AS601" s="282"/>
      <c r="AT601" s="282"/>
      <c r="AU601" s="282"/>
      <c r="AV601" s="282"/>
      <c r="AW601" s="282"/>
    </row>
    <row r="602" spans="1:49">
      <c r="A602" s="282"/>
      <c r="B602" s="282"/>
      <c r="C602" s="282"/>
      <c r="D602" s="282"/>
      <c r="E602" s="282"/>
      <c r="F602" s="282"/>
      <c r="G602" s="282"/>
      <c r="H602" s="282"/>
      <c r="I602" s="282"/>
      <c r="J602" s="282"/>
      <c r="K602" s="282"/>
      <c r="L602" s="282"/>
      <c r="M602" s="282"/>
      <c r="N602" s="282"/>
      <c r="O602" s="282"/>
      <c r="P602" s="282"/>
      <c r="Q602" s="282"/>
      <c r="R602" s="282"/>
      <c r="S602" s="282"/>
      <c r="T602" s="282"/>
      <c r="U602" s="282"/>
      <c r="V602" s="282"/>
      <c r="W602" s="282"/>
      <c r="X602" s="282"/>
      <c r="Y602" s="282"/>
      <c r="Z602" s="282"/>
      <c r="AA602" s="282"/>
      <c r="AB602" s="282"/>
      <c r="AC602" s="282"/>
      <c r="AD602" s="282"/>
      <c r="AE602" s="282"/>
      <c r="AF602" s="282"/>
      <c r="AG602" s="282"/>
      <c r="AH602" s="282"/>
      <c r="AI602" s="282"/>
      <c r="AJ602" s="282"/>
      <c r="AK602" s="282"/>
      <c r="AL602" s="282"/>
      <c r="AM602" s="282"/>
      <c r="AN602" s="282"/>
      <c r="AO602" s="282"/>
      <c r="AP602" s="282"/>
      <c r="AQ602" s="282"/>
      <c r="AR602" s="282"/>
      <c r="AS602" s="282"/>
      <c r="AT602" s="282"/>
      <c r="AU602" s="282"/>
      <c r="AV602" s="282"/>
      <c r="AW602" s="282"/>
    </row>
    <row r="603" spans="1:49">
      <c r="A603" s="282"/>
      <c r="B603" s="282"/>
      <c r="C603" s="282"/>
      <c r="D603" s="282"/>
      <c r="E603" s="282"/>
      <c r="F603" s="282"/>
      <c r="G603" s="282"/>
      <c r="H603" s="282"/>
      <c r="I603" s="282"/>
      <c r="J603" s="282"/>
      <c r="K603" s="282"/>
      <c r="L603" s="282"/>
      <c r="M603" s="282"/>
      <c r="N603" s="282"/>
      <c r="O603" s="282"/>
      <c r="P603" s="282"/>
      <c r="Q603" s="282"/>
      <c r="R603" s="282"/>
      <c r="S603" s="282"/>
      <c r="T603" s="282"/>
      <c r="U603" s="282"/>
      <c r="V603" s="282"/>
      <c r="W603" s="282"/>
      <c r="X603" s="282"/>
      <c r="Y603" s="282"/>
      <c r="Z603" s="282"/>
      <c r="AA603" s="282"/>
      <c r="AB603" s="282"/>
      <c r="AC603" s="282"/>
      <c r="AD603" s="282"/>
      <c r="AE603" s="282"/>
      <c r="AF603" s="282"/>
      <c r="AG603" s="282"/>
      <c r="AH603" s="282"/>
      <c r="AI603" s="282"/>
      <c r="AJ603" s="282"/>
      <c r="AK603" s="282"/>
      <c r="AL603" s="282"/>
      <c r="AM603" s="282"/>
      <c r="AN603" s="282"/>
      <c r="AO603" s="282"/>
      <c r="AP603" s="282"/>
      <c r="AQ603" s="282"/>
      <c r="AR603" s="282"/>
      <c r="AS603" s="282"/>
      <c r="AT603" s="282"/>
      <c r="AU603" s="282"/>
      <c r="AV603" s="282"/>
      <c r="AW603" s="282"/>
    </row>
    <row r="604" spans="1:49">
      <c r="A604" s="282"/>
      <c r="B604" s="282"/>
      <c r="C604" s="282"/>
      <c r="D604" s="282"/>
      <c r="E604" s="282"/>
      <c r="F604" s="282"/>
      <c r="G604" s="282"/>
      <c r="H604" s="282"/>
      <c r="I604" s="282"/>
      <c r="J604" s="282"/>
      <c r="K604" s="282"/>
      <c r="L604" s="282"/>
      <c r="M604" s="282"/>
      <c r="N604" s="282"/>
      <c r="O604" s="282"/>
      <c r="P604" s="282"/>
      <c r="Q604" s="282"/>
      <c r="R604" s="282"/>
      <c r="S604" s="282"/>
      <c r="T604" s="282"/>
      <c r="U604" s="282"/>
      <c r="V604" s="282"/>
      <c r="W604" s="282"/>
      <c r="X604" s="282"/>
      <c r="Y604" s="282"/>
      <c r="Z604" s="282"/>
      <c r="AA604" s="282"/>
      <c r="AB604" s="282"/>
      <c r="AC604" s="282"/>
      <c r="AD604" s="282"/>
      <c r="AE604" s="282"/>
      <c r="AF604" s="282"/>
      <c r="AG604" s="282"/>
      <c r="AH604" s="282"/>
      <c r="AI604" s="282"/>
      <c r="AJ604" s="282"/>
      <c r="AK604" s="282"/>
      <c r="AL604" s="282"/>
      <c r="AM604" s="282"/>
      <c r="AN604" s="282"/>
      <c r="AO604" s="282"/>
      <c r="AP604" s="282"/>
      <c r="AQ604" s="282"/>
      <c r="AR604" s="282"/>
      <c r="AS604" s="282"/>
      <c r="AT604" s="282"/>
      <c r="AU604" s="282"/>
      <c r="AV604" s="282"/>
      <c r="AW604" s="282"/>
    </row>
    <row r="605" spans="1:49">
      <c r="A605" s="282"/>
      <c r="B605" s="282"/>
      <c r="C605" s="282"/>
      <c r="D605" s="282"/>
      <c r="E605" s="282"/>
      <c r="F605" s="282"/>
      <c r="G605" s="282"/>
      <c r="H605" s="282"/>
      <c r="I605" s="282"/>
      <c r="J605" s="282"/>
      <c r="K605" s="282"/>
      <c r="L605" s="282"/>
      <c r="M605" s="282"/>
      <c r="N605" s="282"/>
      <c r="O605" s="282"/>
      <c r="P605" s="282"/>
      <c r="Q605" s="282"/>
      <c r="R605" s="282"/>
      <c r="S605" s="282"/>
      <c r="T605" s="282"/>
      <c r="U605" s="282"/>
      <c r="V605" s="282"/>
      <c r="W605" s="282"/>
      <c r="X605" s="282"/>
      <c r="Y605" s="282"/>
      <c r="Z605" s="282"/>
      <c r="AA605" s="282"/>
      <c r="AB605" s="282"/>
      <c r="AC605" s="282"/>
      <c r="AD605" s="282"/>
      <c r="AE605" s="282"/>
      <c r="AF605" s="282"/>
      <c r="AG605" s="282"/>
      <c r="AH605" s="282"/>
      <c r="AI605" s="282"/>
      <c r="AJ605" s="282"/>
      <c r="AK605" s="282"/>
      <c r="AL605" s="282"/>
      <c r="AM605" s="282"/>
      <c r="AN605" s="282"/>
      <c r="AO605" s="282"/>
      <c r="AP605" s="282"/>
      <c r="AQ605" s="282"/>
      <c r="AR605" s="282"/>
      <c r="AS605" s="282"/>
      <c r="AT605" s="282"/>
      <c r="AU605" s="282"/>
      <c r="AV605" s="282"/>
      <c r="AW605" s="282"/>
    </row>
    <row r="606" spans="1:49">
      <c r="A606" s="282"/>
      <c r="B606" s="282"/>
      <c r="C606" s="282"/>
      <c r="D606" s="282"/>
      <c r="E606" s="282"/>
      <c r="F606" s="282"/>
      <c r="G606" s="282"/>
      <c r="H606" s="282"/>
      <c r="I606" s="282"/>
      <c r="J606" s="282"/>
      <c r="K606" s="282"/>
      <c r="L606" s="282"/>
      <c r="M606" s="282"/>
      <c r="N606" s="282"/>
      <c r="O606" s="282"/>
      <c r="P606" s="282"/>
      <c r="Q606" s="282"/>
      <c r="R606" s="282"/>
      <c r="S606" s="282"/>
      <c r="T606" s="282"/>
      <c r="U606" s="282"/>
      <c r="V606" s="282"/>
      <c r="W606" s="282"/>
      <c r="X606" s="282"/>
      <c r="Y606" s="282"/>
      <c r="Z606" s="282"/>
      <c r="AA606" s="282"/>
      <c r="AB606" s="282"/>
      <c r="AC606" s="282"/>
      <c r="AD606" s="282"/>
      <c r="AE606" s="282"/>
      <c r="AF606" s="282"/>
      <c r="AG606" s="282"/>
      <c r="AH606" s="282"/>
      <c r="AI606" s="282"/>
      <c r="AJ606" s="282"/>
      <c r="AK606" s="282"/>
      <c r="AL606" s="282"/>
      <c r="AM606" s="282"/>
      <c r="AN606" s="282"/>
      <c r="AO606" s="282"/>
      <c r="AP606" s="282"/>
      <c r="AQ606" s="282"/>
      <c r="AR606" s="282"/>
      <c r="AS606" s="282"/>
      <c r="AT606" s="282"/>
      <c r="AU606" s="282"/>
      <c r="AV606" s="282"/>
      <c r="AW606" s="282"/>
    </row>
    <row r="607" spans="1:49">
      <c r="A607" s="282"/>
      <c r="B607" s="282"/>
      <c r="C607" s="282"/>
      <c r="D607" s="282"/>
      <c r="E607" s="282"/>
      <c r="F607" s="282"/>
      <c r="G607" s="282"/>
      <c r="H607" s="282"/>
      <c r="I607" s="282"/>
      <c r="J607" s="282"/>
      <c r="K607" s="282"/>
      <c r="L607" s="282"/>
      <c r="M607" s="282"/>
      <c r="N607" s="282"/>
      <c r="O607" s="282"/>
      <c r="P607" s="282"/>
      <c r="Q607" s="282"/>
      <c r="R607" s="282"/>
      <c r="S607" s="282"/>
      <c r="T607" s="282"/>
      <c r="U607" s="282"/>
      <c r="V607" s="282"/>
      <c r="W607" s="282"/>
      <c r="X607" s="282"/>
      <c r="Y607" s="282"/>
      <c r="Z607" s="282"/>
      <c r="AA607" s="282"/>
      <c r="AB607" s="282"/>
      <c r="AC607" s="282"/>
      <c r="AD607" s="282"/>
      <c r="AE607" s="282"/>
      <c r="AF607" s="282"/>
      <c r="AG607" s="282"/>
      <c r="AH607" s="282"/>
      <c r="AI607" s="282"/>
      <c r="AJ607" s="282"/>
      <c r="AK607" s="282"/>
      <c r="AL607" s="282"/>
      <c r="AM607" s="282"/>
      <c r="AN607" s="282"/>
      <c r="AO607" s="282"/>
      <c r="AP607" s="282"/>
      <c r="AQ607" s="282"/>
      <c r="AR607" s="282"/>
      <c r="AS607" s="282"/>
      <c r="AT607" s="282"/>
      <c r="AU607" s="282"/>
      <c r="AV607" s="282"/>
      <c r="AW607" s="282"/>
    </row>
    <row r="608" spans="1:49">
      <c r="A608" s="282"/>
      <c r="B608" s="282"/>
      <c r="C608" s="282"/>
      <c r="D608" s="282"/>
      <c r="E608" s="282"/>
      <c r="F608" s="282"/>
      <c r="G608" s="282"/>
      <c r="H608" s="282"/>
      <c r="I608" s="282"/>
      <c r="J608" s="282"/>
      <c r="K608" s="282"/>
      <c r="L608" s="282"/>
      <c r="M608" s="282"/>
      <c r="N608" s="282"/>
      <c r="O608" s="282"/>
      <c r="P608" s="282"/>
      <c r="Q608" s="282"/>
      <c r="R608" s="282"/>
      <c r="S608" s="282"/>
      <c r="T608" s="282"/>
      <c r="U608" s="282"/>
      <c r="V608" s="282"/>
      <c r="W608" s="282"/>
      <c r="X608" s="282"/>
      <c r="Y608" s="282"/>
      <c r="Z608" s="282"/>
      <c r="AA608" s="282"/>
      <c r="AB608" s="282"/>
      <c r="AC608" s="282"/>
      <c r="AD608" s="282"/>
      <c r="AE608" s="282"/>
      <c r="AF608" s="282"/>
      <c r="AG608" s="282"/>
      <c r="AH608" s="282"/>
      <c r="AI608" s="282"/>
      <c r="AJ608" s="282"/>
      <c r="AK608" s="282"/>
      <c r="AL608" s="282"/>
      <c r="AM608" s="282"/>
      <c r="AN608" s="282"/>
      <c r="AO608" s="282"/>
      <c r="AP608" s="282"/>
      <c r="AQ608" s="282"/>
      <c r="AR608" s="282"/>
      <c r="AS608" s="282"/>
      <c r="AT608" s="282"/>
      <c r="AU608" s="282"/>
      <c r="AV608" s="282"/>
      <c r="AW608" s="282"/>
    </row>
    <row r="609" spans="1:49">
      <c r="A609" s="282"/>
      <c r="B609" s="282"/>
      <c r="C609" s="282"/>
      <c r="D609" s="282"/>
      <c r="E609" s="282"/>
      <c r="F609" s="282"/>
      <c r="G609" s="282"/>
      <c r="H609" s="282"/>
      <c r="I609" s="282"/>
      <c r="J609" s="282"/>
      <c r="K609" s="282"/>
      <c r="L609" s="282"/>
      <c r="M609" s="282"/>
      <c r="N609" s="282"/>
      <c r="O609" s="282"/>
      <c r="P609" s="282"/>
      <c r="Q609" s="282"/>
      <c r="R609" s="282"/>
      <c r="S609" s="282"/>
      <c r="T609" s="282"/>
      <c r="U609" s="282"/>
      <c r="V609" s="282"/>
      <c r="W609" s="282"/>
      <c r="X609" s="282"/>
      <c r="Y609" s="282"/>
      <c r="Z609" s="282"/>
      <c r="AA609" s="282"/>
      <c r="AB609" s="282"/>
      <c r="AC609" s="282"/>
      <c r="AD609" s="282"/>
      <c r="AE609" s="282"/>
      <c r="AF609" s="282"/>
      <c r="AG609" s="282"/>
      <c r="AH609" s="282"/>
      <c r="AI609" s="282"/>
      <c r="AJ609" s="282"/>
      <c r="AK609" s="282"/>
      <c r="AL609" s="282"/>
      <c r="AM609" s="282"/>
      <c r="AN609" s="282"/>
      <c r="AO609" s="282"/>
      <c r="AP609" s="282"/>
      <c r="AQ609" s="282"/>
      <c r="AR609" s="282"/>
      <c r="AS609" s="282"/>
      <c r="AT609" s="282"/>
      <c r="AU609" s="282"/>
      <c r="AV609" s="282"/>
      <c r="AW609" s="282"/>
    </row>
    <row r="610" spans="1:49">
      <c r="A610" s="282"/>
      <c r="B610" s="282"/>
      <c r="C610" s="282"/>
      <c r="D610" s="282"/>
      <c r="E610" s="282"/>
      <c r="F610" s="282"/>
      <c r="G610" s="282"/>
      <c r="H610" s="282"/>
      <c r="I610" s="282"/>
      <c r="J610" s="282"/>
      <c r="K610" s="282"/>
      <c r="L610" s="282"/>
      <c r="M610" s="282"/>
      <c r="N610" s="282"/>
      <c r="O610" s="282"/>
      <c r="P610" s="282"/>
      <c r="Q610" s="282"/>
      <c r="R610" s="282"/>
      <c r="S610" s="282"/>
      <c r="T610" s="282"/>
      <c r="U610" s="282"/>
      <c r="V610" s="282"/>
      <c r="W610" s="282"/>
      <c r="X610" s="282"/>
      <c r="Y610" s="282"/>
      <c r="Z610" s="282"/>
      <c r="AA610" s="282"/>
      <c r="AB610" s="282"/>
      <c r="AC610" s="282"/>
      <c r="AD610" s="282"/>
      <c r="AE610" s="282"/>
      <c r="AF610" s="282"/>
      <c r="AG610" s="282"/>
      <c r="AH610" s="282"/>
      <c r="AI610" s="282"/>
      <c r="AJ610" s="282"/>
      <c r="AK610" s="282"/>
      <c r="AL610" s="282"/>
      <c r="AM610" s="282"/>
      <c r="AN610" s="282"/>
      <c r="AO610" s="282"/>
      <c r="AP610" s="282"/>
      <c r="AQ610" s="282"/>
      <c r="AR610" s="282"/>
      <c r="AS610" s="282"/>
      <c r="AT610" s="282"/>
      <c r="AU610" s="282"/>
      <c r="AV610" s="282"/>
      <c r="AW610" s="282"/>
    </row>
    <row r="611" spans="1:49">
      <c r="A611" s="282"/>
      <c r="B611" s="282"/>
      <c r="C611" s="282"/>
      <c r="D611" s="282"/>
      <c r="E611" s="282"/>
      <c r="F611" s="282"/>
      <c r="G611" s="282"/>
      <c r="H611" s="282"/>
      <c r="I611" s="282"/>
      <c r="J611" s="282"/>
      <c r="K611" s="282"/>
      <c r="L611" s="282"/>
      <c r="M611" s="282"/>
      <c r="N611" s="282"/>
      <c r="O611" s="282"/>
      <c r="P611" s="282"/>
      <c r="Q611" s="282"/>
      <c r="R611" s="282"/>
      <c r="S611" s="282"/>
      <c r="T611" s="282"/>
      <c r="U611" s="282"/>
      <c r="V611" s="282"/>
      <c r="W611" s="282"/>
      <c r="X611" s="282"/>
      <c r="Y611" s="282"/>
      <c r="Z611" s="282"/>
      <c r="AA611" s="282"/>
      <c r="AB611" s="282"/>
      <c r="AC611" s="282"/>
      <c r="AD611" s="282"/>
      <c r="AE611" s="282"/>
      <c r="AF611" s="282"/>
      <c r="AG611" s="282"/>
      <c r="AH611" s="282"/>
      <c r="AI611" s="282"/>
      <c r="AJ611" s="282"/>
      <c r="AK611" s="282"/>
      <c r="AL611" s="282"/>
      <c r="AM611" s="282"/>
      <c r="AN611" s="282"/>
      <c r="AO611" s="282"/>
      <c r="AP611" s="282"/>
      <c r="AQ611" s="282"/>
      <c r="AR611" s="282"/>
      <c r="AS611" s="282"/>
      <c r="AT611" s="282"/>
      <c r="AU611" s="282"/>
      <c r="AV611" s="282"/>
      <c r="AW611" s="282"/>
    </row>
    <row r="612" spans="1:49">
      <c r="A612" s="282"/>
      <c r="B612" s="282"/>
      <c r="C612" s="282"/>
      <c r="D612" s="282"/>
      <c r="E612" s="282"/>
      <c r="F612" s="282"/>
      <c r="G612" s="282"/>
      <c r="H612" s="282"/>
      <c r="I612" s="282"/>
      <c r="J612" s="282"/>
      <c r="K612" s="282"/>
      <c r="L612" s="282"/>
      <c r="M612" s="282"/>
      <c r="N612" s="282"/>
      <c r="O612" s="282"/>
      <c r="P612" s="282"/>
      <c r="Q612" s="282"/>
      <c r="R612" s="282"/>
      <c r="S612" s="282"/>
      <c r="T612" s="282"/>
      <c r="U612" s="282"/>
      <c r="V612" s="282"/>
      <c r="W612" s="282"/>
      <c r="X612" s="282"/>
      <c r="Y612" s="282"/>
      <c r="Z612" s="282"/>
      <c r="AA612" s="282"/>
      <c r="AB612" s="282"/>
      <c r="AC612" s="282"/>
      <c r="AD612" s="282"/>
      <c r="AE612" s="282"/>
      <c r="AF612" s="282"/>
      <c r="AG612" s="282"/>
      <c r="AH612" s="282"/>
      <c r="AI612" s="282"/>
      <c r="AJ612" s="282"/>
      <c r="AK612" s="282"/>
      <c r="AL612" s="282"/>
      <c r="AM612" s="282"/>
      <c r="AN612" s="282"/>
      <c r="AO612" s="282"/>
      <c r="AP612" s="282"/>
      <c r="AQ612" s="282"/>
      <c r="AR612" s="282"/>
      <c r="AS612" s="282"/>
      <c r="AT612" s="282"/>
      <c r="AU612" s="282"/>
      <c r="AV612" s="282"/>
      <c r="AW612" s="282"/>
    </row>
    <row r="613" spans="1:49">
      <c r="A613" s="282"/>
      <c r="B613" s="282"/>
      <c r="C613" s="282"/>
      <c r="D613" s="282"/>
      <c r="E613" s="282"/>
      <c r="F613" s="282"/>
      <c r="G613" s="282"/>
      <c r="H613" s="282"/>
      <c r="I613" s="282"/>
      <c r="J613" s="282"/>
      <c r="K613" s="282"/>
      <c r="L613" s="282"/>
      <c r="M613" s="282"/>
      <c r="N613" s="282"/>
      <c r="O613" s="282"/>
      <c r="P613" s="282"/>
      <c r="Q613" s="282"/>
      <c r="R613" s="282"/>
      <c r="S613" s="282"/>
      <c r="T613" s="282"/>
      <c r="U613" s="282"/>
      <c r="V613" s="282"/>
      <c r="W613" s="282"/>
      <c r="X613" s="282"/>
      <c r="Y613" s="282"/>
      <c r="Z613" s="282"/>
      <c r="AA613" s="282"/>
      <c r="AB613" s="282"/>
      <c r="AC613" s="282"/>
      <c r="AD613" s="282"/>
      <c r="AE613" s="282"/>
      <c r="AF613" s="282"/>
      <c r="AG613" s="282"/>
      <c r="AH613" s="282"/>
      <c r="AI613" s="282"/>
      <c r="AJ613" s="282"/>
      <c r="AK613" s="282"/>
      <c r="AL613" s="282"/>
      <c r="AM613" s="282"/>
      <c r="AN613" s="282"/>
      <c r="AO613" s="282"/>
      <c r="AP613" s="282"/>
      <c r="AQ613" s="282"/>
      <c r="AR613" s="282"/>
      <c r="AS613" s="282"/>
      <c r="AT613" s="282"/>
      <c r="AU613" s="282"/>
      <c r="AV613" s="282"/>
      <c r="AW613" s="282"/>
    </row>
    <row r="614" spans="1:49">
      <c r="A614" s="282"/>
      <c r="B614" s="282"/>
      <c r="C614" s="282"/>
      <c r="D614" s="282"/>
      <c r="E614" s="282"/>
      <c r="F614" s="282"/>
      <c r="G614" s="282"/>
      <c r="H614" s="282"/>
      <c r="I614" s="282"/>
      <c r="J614" s="282"/>
      <c r="K614" s="282"/>
      <c r="L614" s="282"/>
      <c r="M614" s="282"/>
      <c r="N614" s="282"/>
      <c r="O614" s="282"/>
      <c r="P614" s="282"/>
      <c r="Q614" s="282"/>
      <c r="R614" s="282"/>
      <c r="S614" s="282"/>
      <c r="T614" s="282"/>
      <c r="U614" s="282"/>
      <c r="V614" s="282"/>
      <c r="W614" s="282"/>
      <c r="X614" s="282"/>
      <c r="Y614" s="282"/>
      <c r="Z614" s="282"/>
      <c r="AA614" s="282"/>
      <c r="AB614" s="282"/>
      <c r="AC614" s="282"/>
      <c r="AD614" s="282"/>
      <c r="AE614" s="282"/>
      <c r="AF614" s="282"/>
      <c r="AG614" s="282"/>
      <c r="AH614" s="282"/>
      <c r="AI614" s="282"/>
      <c r="AJ614" s="282"/>
      <c r="AK614" s="282"/>
      <c r="AL614" s="282"/>
      <c r="AM614" s="282"/>
      <c r="AN614" s="282"/>
      <c r="AO614" s="282"/>
      <c r="AP614" s="282"/>
      <c r="AQ614" s="282"/>
      <c r="AR614" s="282"/>
      <c r="AS614" s="282"/>
      <c r="AT614" s="282"/>
      <c r="AU614" s="282"/>
      <c r="AV614" s="282"/>
      <c r="AW614" s="282"/>
    </row>
    <row r="615" spans="1:49">
      <c r="A615" s="282"/>
      <c r="B615" s="282"/>
      <c r="C615" s="282"/>
      <c r="D615" s="282"/>
      <c r="E615" s="282"/>
      <c r="F615" s="282"/>
      <c r="G615" s="282"/>
      <c r="H615" s="282"/>
      <c r="I615" s="282"/>
      <c r="J615" s="282"/>
      <c r="K615" s="282"/>
      <c r="L615" s="282"/>
      <c r="M615" s="282"/>
      <c r="N615" s="282"/>
      <c r="O615" s="282"/>
      <c r="P615" s="282"/>
      <c r="Q615" s="282"/>
      <c r="R615" s="282"/>
      <c r="S615" s="282"/>
      <c r="T615" s="282"/>
      <c r="U615" s="282"/>
      <c r="V615" s="282"/>
      <c r="W615" s="282"/>
      <c r="X615" s="282"/>
      <c r="Y615" s="282"/>
      <c r="Z615" s="282"/>
      <c r="AA615" s="282"/>
      <c r="AB615" s="282"/>
      <c r="AC615" s="282"/>
      <c r="AD615" s="282"/>
      <c r="AE615" s="282"/>
      <c r="AF615" s="282"/>
      <c r="AG615" s="282"/>
      <c r="AH615" s="282"/>
      <c r="AI615" s="282"/>
      <c r="AJ615" s="282"/>
      <c r="AK615" s="282"/>
      <c r="AL615" s="282"/>
      <c r="AM615" s="282"/>
      <c r="AN615" s="282"/>
      <c r="AO615" s="282"/>
      <c r="AP615" s="282"/>
      <c r="AQ615" s="282"/>
      <c r="AR615" s="282"/>
      <c r="AS615" s="282"/>
      <c r="AT615" s="282"/>
      <c r="AU615" s="282"/>
      <c r="AV615" s="282"/>
      <c r="AW615" s="282"/>
    </row>
    <row r="616" spans="1:49">
      <c r="A616" s="282"/>
      <c r="B616" s="282"/>
      <c r="C616" s="282"/>
      <c r="D616" s="282"/>
      <c r="E616" s="282"/>
      <c r="F616" s="282"/>
      <c r="G616" s="282"/>
      <c r="H616" s="282"/>
      <c r="I616" s="282"/>
      <c r="J616" s="282"/>
      <c r="K616" s="282"/>
      <c r="L616" s="282"/>
      <c r="M616" s="282"/>
      <c r="N616" s="282"/>
      <c r="O616" s="282"/>
      <c r="P616" s="282"/>
      <c r="Q616" s="282"/>
      <c r="R616" s="282"/>
      <c r="S616" s="282"/>
      <c r="T616" s="282"/>
      <c r="U616" s="282"/>
      <c r="V616" s="282"/>
      <c r="W616" s="282"/>
      <c r="X616" s="282"/>
      <c r="Y616" s="282"/>
      <c r="Z616" s="282"/>
      <c r="AA616" s="282"/>
      <c r="AB616" s="282"/>
      <c r="AC616" s="282"/>
      <c r="AD616" s="282"/>
      <c r="AE616" s="282"/>
      <c r="AF616" s="282"/>
      <c r="AG616" s="282"/>
      <c r="AH616" s="282"/>
      <c r="AI616" s="282"/>
      <c r="AJ616" s="282"/>
      <c r="AK616" s="282"/>
      <c r="AL616" s="282"/>
      <c r="AM616" s="282"/>
      <c r="AN616" s="282"/>
      <c r="AO616" s="282"/>
      <c r="AP616" s="282"/>
      <c r="AQ616" s="282"/>
      <c r="AR616" s="282"/>
      <c r="AS616" s="282"/>
      <c r="AT616" s="282"/>
      <c r="AU616" s="282"/>
      <c r="AV616" s="282"/>
      <c r="AW616" s="282"/>
    </row>
    <row r="617" spans="1:49">
      <c r="A617" s="282"/>
      <c r="B617" s="282"/>
      <c r="C617" s="282"/>
      <c r="D617" s="282"/>
      <c r="E617" s="282"/>
      <c r="F617" s="282"/>
      <c r="G617" s="282"/>
      <c r="H617" s="282"/>
      <c r="I617" s="282"/>
      <c r="J617" s="282"/>
      <c r="K617" s="282"/>
      <c r="L617" s="282"/>
      <c r="M617" s="282"/>
      <c r="N617" s="282"/>
      <c r="O617" s="282"/>
      <c r="P617" s="282"/>
      <c r="Q617" s="282"/>
      <c r="R617" s="282"/>
      <c r="S617" s="282"/>
      <c r="T617" s="282"/>
      <c r="U617" s="282"/>
      <c r="V617" s="282"/>
      <c r="W617" s="282"/>
      <c r="X617" s="282"/>
      <c r="Y617" s="282"/>
      <c r="Z617" s="282"/>
      <c r="AA617" s="282"/>
      <c r="AB617" s="282"/>
      <c r="AC617" s="282"/>
      <c r="AD617" s="282"/>
      <c r="AE617" s="282"/>
      <c r="AF617" s="282"/>
      <c r="AG617" s="282"/>
      <c r="AH617" s="282"/>
      <c r="AI617" s="282"/>
      <c r="AJ617" s="282"/>
      <c r="AK617" s="282"/>
      <c r="AL617" s="282"/>
      <c r="AM617" s="282"/>
      <c r="AN617" s="282"/>
      <c r="AO617" s="282"/>
      <c r="AP617" s="282"/>
      <c r="AQ617" s="282"/>
      <c r="AR617" s="282"/>
      <c r="AS617" s="282"/>
      <c r="AT617" s="282"/>
      <c r="AU617" s="282"/>
      <c r="AV617" s="282"/>
      <c r="AW617" s="282"/>
    </row>
    <row r="618" spans="1:49">
      <c r="A618" s="282"/>
      <c r="B618" s="282"/>
      <c r="C618" s="282"/>
      <c r="D618" s="282"/>
      <c r="E618" s="282"/>
      <c r="F618" s="282"/>
      <c r="G618" s="282"/>
      <c r="H618" s="282"/>
      <c r="I618" s="282"/>
      <c r="J618" s="282"/>
      <c r="K618" s="282"/>
      <c r="L618" s="282"/>
      <c r="M618" s="282"/>
      <c r="N618" s="282"/>
      <c r="O618" s="282"/>
      <c r="P618" s="282"/>
      <c r="Q618" s="282"/>
      <c r="R618" s="282"/>
      <c r="S618" s="282"/>
      <c r="T618" s="282"/>
      <c r="U618" s="282"/>
      <c r="V618" s="282"/>
      <c r="W618" s="282"/>
      <c r="X618" s="282"/>
      <c r="Y618" s="282"/>
      <c r="Z618" s="282"/>
      <c r="AA618" s="282"/>
      <c r="AB618" s="282"/>
      <c r="AC618" s="282"/>
      <c r="AD618" s="282"/>
      <c r="AE618" s="282"/>
      <c r="AF618" s="282"/>
      <c r="AG618" s="282"/>
      <c r="AH618" s="282"/>
      <c r="AI618" s="282"/>
      <c r="AJ618" s="282"/>
      <c r="AK618" s="282"/>
      <c r="AL618" s="282"/>
      <c r="AM618" s="282"/>
      <c r="AN618" s="282"/>
      <c r="AO618" s="282"/>
      <c r="AP618" s="282"/>
      <c r="AQ618" s="282"/>
      <c r="AR618" s="282"/>
      <c r="AS618" s="282"/>
      <c r="AT618" s="282"/>
      <c r="AU618" s="282"/>
      <c r="AV618" s="282"/>
      <c r="AW618" s="282"/>
    </row>
    <row r="619" spans="1:49">
      <c r="A619" s="282"/>
      <c r="B619" s="282"/>
      <c r="C619" s="282"/>
      <c r="D619" s="282"/>
      <c r="E619" s="282"/>
      <c r="F619" s="282"/>
      <c r="G619" s="282"/>
      <c r="H619" s="282"/>
      <c r="I619" s="282"/>
      <c r="J619" s="282"/>
      <c r="K619" s="282"/>
      <c r="L619" s="282"/>
      <c r="M619" s="282"/>
      <c r="N619" s="282"/>
      <c r="O619" s="282"/>
      <c r="P619" s="282"/>
      <c r="Q619" s="282"/>
      <c r="R619" s="282"/>
      <c r="S619" s="282"/>
      <c r="T619" s="282"/>
      <c r="U619" s="282"/>
      <c r="V619" s="282"/>
      <c r="W619" s="282"/>
      <c r="X619" s="282"/>
      <c r="Y619" s="282"/>
      <c r="Z619" s="282"/>
      <c r="AA619" s="282"/>
      <c r="AB619" s="282"/>
      <c r="AC619" s="282"/>
      <c r="AD619" s="282"/>
      <c r="AE619" s="282"/>
      <c r="AF619" s="282"/>
      <c r="AG619" s="282"/>
      <c r="AH619" s="282"/>
      <c r="AI619" s="282"/>
      <c r="AJ619" s="282"/>
      <c r="AK619" s="282"/>
      <c r="AL619" s="282"/>
      <c r="AM619" s="282"/>
      <c r="AN619" s="282"/>
      <c r="AO619" s="282"/>
      <c r="AP619" s="282"/>
      <c r="AQ619" s="282"/>
      <c r="AR619" s="282"/>
      <c r="AS619" s="282"/>
      <c r="AT619" s="282"/>
      <c r="AU619" s="282"/>
      <c r="AV619" s="282"/>
      <c r="AW619" s="282"/>
    </row>
    <row r="620" spans="1:49">
      <c r="A620" s="282"/>
      <c r="B620" s="282"/>
      <c r="C620" s="282"/>
      <c r="D620" s="282"/>
      <c r="E620" s="282"/>
      <c r="F620" s="282"/>
      <c r="G620" s="282"/>
      <c r="H620" s="282"/>
      <c r="I620" s="282"/>
      <c r="J620" s="282"/>
      <c r="K620" s="282"/>
      <c r="L620" s="282"/>
      <c r="M620" s="282"/>
      <c r="N620" s="282"/>
      <c r="O620" s="282"/>
      <c r="P620" s="282"/>
      <c r="Q620" s="282"/>
      <c r="R620" s="282"/>
      <c r="S620" s="282"/>
      <c r="T620" s="282"/>
      <c r="U620" s="282"/>
      <c r="V620" s="282"/>
      <c r="W620" s="282"/>
      <c r="X620" s="282"/>
      <c r="Y620" s="282"/>
      <c r="Z620" s="282"/>
      <c r="AA620" s="282"/>
      <c r="AB620" s="282"/>
      <c r="AC620" s="282"/>
      <c r="AD620" s="282"/>
      <c r="AE620" s="282"/>
      <c r="AF620" s="282"/>
      <c r="AG620" s="282"/>
      <c r="AH620" s="282"/>
      <c r="AI620" s="282"/>
      <c r="AJ620" s="282"/>
      <c r="AK620" s="282"/>
      <c r="AL620" s="282"/>
      <c r="AM620" s="282"/>
      <c r="AN620" s="282"/>
      <c r="AO620" s="282"/>
      <c r="AP620" s="282"/>
      <c r="AQ620" s="282"/>
      <c r="AR620" s="282"/>
      <c r="AS620" s="282"/>
      <c r="AT620" s="282"/>
      <c r="AU620" s="282"/>
      <c r="AV620" s="282"/>
      <c r="AW620" s="282"/>
    </row>
    <row r="621" spans="1:49">
      <c r="A621" s="282"/>
      <c r="B621" s="282"/>
      <c r="C621" s="282"/>
      <c r="D621" s="282"/>
      <c r="E621" s="282"/>
      <c r="F621" s="282"/>
      <c r="G621" s="282"/>
      <c r="H621" s="282"/>
      <c r="I621" s="282"/>
      <c r="J621" s="282"/>
      <c r="K621" s="282"/>
      <c r="L621" s="282"/>
      <c r="M621" s="282"/>
      <c r="N621" s="282"/>
      <c r="O621" s="282"/>
      <c r="P621" s="282"/>
      <c r="Q621" s="282"/>
      <c r="R621" s="282"/>
      <c r="S621" s="282"/>
      <c r="T621" s="282"/>
      <c r="U621" s="282"/>
      <c r="V621" s="282"/>
      <c r="W621" s="282"/>
      <c r="X621" s="282"/>
      <c r="Y621" s="282"/>
      <c r="Z621" s="282"/>
      <c r="AA621" s="282"/>
      <c r="AB621" s="282"/>
      <c r="AC621" s="282"/>
      <c r="AD621" s="282"/>
      <c r="AE621" s="282"/>
      <c r="AF621" s="282"/>
      <c r="AG621" s="282"/>
      <c r="AH621" s="282"/>
      <c r="AI621" s="282"/>
      <c r="AJ621" s="282"/>
      <c r="AK621" s="282"/>
      <c r="AL621" s="282"/>
      <c r="AM621" s="282"/>
      <c r="AN621" s="282"/>
      <c r="AO621" s="282"/>
      <c r="AP621" s="282"/>
      <c r="AQ621" s="282"/>
      <c r="AR621" s="282"/>
      <c r="AS621" s="282"/>
      <c r="AT621" s="282"/>
      <c r="AU621" s="282"/>
      <c r="AV621" s="282"/>
      <c r="AW621" s="282"/>
    </row>
    <row r="622" spans="1:49">
      <c r="A622" s="282"/>
      <c r="B622" s="282"/>
      <c r="C622" s="282"/>
      <c r="D622" s="282"/>
      <c r="E622" s="282"/>
      <c r="F622" s="282"/>
      <c r="G622" s="282"/>
      <c r="H622" s="282"/>
      <c r="I622" s="282"/>
      <c r="J622" s="282"/>
      <c r="K622" s="282"/>
      <c r="L622" s="282"/>
      <c r="M622" s="282"/>
      <c r="N622" s="282"/>
      <c r="O622" s="282"/>
      <c r="P622" s="282"/>
      <c r="Q622" s="282"/>
      <c r="R622" s="282"/>
      <c r="S622" s="282"/>
      <c r="T622" s="282"/>
      <c r="U622" s="282"/>
      <c r="V622" s="282"/>
      <c r="W622" s="282"/>
      <c r="X622" s="282"/>
      <c r="Y622" s="282"/>
      <c r="Z622" s="282"/>
      <c r="AA622" s="282"/>
      <c r="AB622" s="282"/>
      <c r="AC622" s="282"/>
      <c r="AD622" s="282"/>
      <c r="AE622" s="282"/>
      <c r="AF622" s="282"/>
      <c r="AG622" s="282"/>
      <c r="AH622" s="282"/>
      <c r="AI622" s="282"/>
      <c r="AJ622" s="282"/>
      <c r="AK622" s="282"/>
      <c r="AL622" s="282"/>
      <c r="AM622" s="282"/>
      <c r="AN622" s="282"/>
      <c r="AO622" s="282"/>
      <c r="AP622" s="282"/>
      <c r="AQ622" s="282"/>
      <c r="AR622" s="282"/>
      <c r="AS622" s="282"/>
      <c r="AT622" s="282"/>
      <c r="AU622" s="282"/>
      <c r="AV622" s="282"/>
      <c r="AW622" s="282"/>
    </row>
    <row r="623" spans="1:49">
      <c r="A623" s="282"/>
      <c r="B623" s="282"/>
      <c r="C623" s="282"/>
      <c r="D623" s="282"/>
      <c r="E623" s="282"/>
      <c r="F623" s="282"/>
      <c r="G623" s="282"/>
      <c r="H623" s="282"/>
      <c r="I623" s="282"/>
      <c r="J623" s="282"/>
      <c r="K623" s="282"/>
      <c r="L623" s="282"/>
      <c r="M623" s="282"/>
      <c r="N623" s="282"/>
      <c r="O623" s="282"/>
      <c r="P623" s="282"/>
      <c r="Q623" s="282"/>
      <c r="R623" s="282"/>
      <c r="S623" s="282"/>
      <c r="T623" s="282"/>
      <c r="U623" s="282"/>
      <c r="V623" s="282"/>
      <c r="W623" s="282"/>
      <c r="X623" s="282"/>
      <c r="Y623" s="282"/>
      <c r="Z623" s="282"/>
      <c r="AA623" s="282"/>
      <c r="AB623" s="282"/>
      <c r="AC623" s="282"/>
      <c r="AD623" s="282"/>
      <c r="AE623" s="282"/>
      <c r="AF623" s="282"/>
      <c r="AG623" s="282"/>
      <c r="AH623" s="282"/>
      <c r="AI623" s="282"/>
      <c r="AJ623" s="282"/>
      <c r="AK623" s="282"/>
      <c r="AL623" s="282"/>
      <c r="AM623" s="282"/>
      <c r="AN623" s="282"/>
      <c r="AO623" s="282"/>
      <c r="AP623" s="282"/>
      <c r="AQ623" s="282"/>
      <c r="AR623" s="282"/>
      <c r="AS623" s="282"/>
      <c r="AT623" s="282"/>
      <c r="AU623" s="282"/>
      <c r="AV623" s="282"/>
      <c r="AW623" s="282"/>
    </row>
    <row r="624" spans="1:49">
      <c r="A624" s="282"/>
      <c r="B624" s="282"/>
      <c r="C624" s="282"/>
      <c r="D624" s="282"/>
      <c r="E624" s="282"/>
      <c r="F624" s="282"/>
      <c r="G624" s="282"/>
      <c r="H624" s="282"/>
      <c r="I624" s="282"/>
      <c r="J624" s="282"/>
      <c r="K624" s="282"/>
      <c r="L624" s="282"/>
      <c r="M624" s="282"/>
      <c r="N624" s="282"/>
      <c r="O624" s="282"/>
      <c r="P624" s="282"/>
      <c r="Q624" s="282"/>
      <c r="R624" s="282"/>
      <c r="S624" s="282"/>
      <c r="T624" s="282"/>
      <c r="U624" s="282"/>
      <c r="V624" s="282"/>
      <c r="W624" s="282"/>
      <c r="X624" s="282"/>
      <c r="Y624" s="282"/>
      <c r="Z624" s="282"/>
      <c r="AA624" s="282"/>
      <c r="AB624" s="282"/>
      <c r="AC624" s="282"/>
      <c r="AD624" s="282"/>
      <c r="AE624" s="282"/>
      <c r="AF624" s="282"/>
      <c r="AG624" s="282"/>
      <c r="AH624" s="282"/>
      <c r="AI624" s="282"/>
      <c r="AJ624" s="282"/>
      <c r="AK624" s="282"/>
      <c r="AL624" s="282"/>
      <c r="AM624" s="282"/>
      <c r="AN624" s="282"/>
      <c r="AO624" s="282"/>
      <c r="AP624" s="282"/>
      <c r="AQ624" s="282"/>
      <c r="AR624" s="282"/>
      <c r="AS624" s="282"/>
      <c r="AT624" s="282"/>
      <c r="AU624" s="282"/>
      <c r="AV624" s="282"/>
      <c r="AW624" s="282"/>
    </row>
    <row r="625" spans="1:49">
      <c r="A625" s="282"/>
      <c r="B625" s="282"/>
      <c r="C625" s="282"/>
      <c r="D625" s="282"/>
      <c r="E625" s="282"/>
      <c r="F625" s="282"/>
      <c r="G625" s="282"/>
      <c r="H625" s="282"/>
      <c r="I625" s="282"/>
      <c r="J625" s="282"/>
      <c r="K625" s="282"/>
      <c r="L625" s="282"/>
      <c r="M625" s="282"/>
      <c r="N625" s="282"/>
      <c r="O625" s="282"/>
      <c r="P625" s="282"/>
      <c r="Q625" s="282"/>
      <c r="R625" s="282"/>
      <c r="S625" s="282"/>
      <c r="T625" s="282"/>
      <c r="U625" s="282"/>
      <c r="V625" s="282"/>
      <c r="W625" s="282"/>
      <c r="X625" s="282"/>
      <c r="Y625" s="282"/>
      <c r="Z625" s="282"/>
      <c r="AA625" s="282"/>
      <c r="AB625" s="282"/>
      <c r="AC625" s="282"/>
      <c r="AD625" s="282"/>
      <c r="AE625" s="282"/>
      <c r="AF625" s="282"/>
      <c r="AG625" s="282"/>
      <c r="AH625" s="282"/>
      <c r="AI625" s="282"/>
      <c r="AJ625" s="282"/>
      <c r="AK625" s="282"/>
      <c r="AL625" s="282"/>
      <c r="AM625" s="282"/>
      <c r="AN625" s="282"/>
      <c r="AO625" s="282"/>
      <c r="AP625" s="282"/>
      <c r="AQ625" s="282"/>
      <c r="AR625" s="282"/>
      <c r="AS625" s="282"/>
      <c r="AT625" s="282"/>
      <c r="AU625" s="282"/>
      <c r="AV625" s="282"/>
      <c r="AW625" s="282"/>
    </row>
    <row r="626" spans="1:49">
      <c r="A626" s="282"/>
      <c r="B626" s="282"/>
      <c r="C626" s="282"/>
      <c r="D626" s="282"/>
      <c r="E626" s="282"/>
      <c r="F626" s="282"/>
      <c r="G626" s="282"/>
      <c r="H626" s="282"/>
      <c r="I626" s="282"/>
      <c r="J626" s="282"/>
      <c r="K626" s="282"/>
      <c r="L626" s="282"/>
      <c r="M626" s="282"/>
      <c r="N626" s="282"/>
      <c r="O626" s="282"/>
      <c r="P626" s="282"/>
      <c r="Q626" s="282"/>
      <c r="R626" s="282"/>
      <c r="S626" s="282"/>
      <c r="T626" s="282"/>
      <c r="U626" s="282"/>
      <c r="V626" s="282"/>
      <c r="W626" s="282"/>
      <c r="X626" s="282"/>
      <c r="Y626" s="282"/>
      <c r="Z626" s="282"/>
      <c r="AA626" s="282"/>
      <c r="AB626" s="282"/>
      <c r="AC626" s="282"/>
      <c r="AD626" s="282"/>
      <c r="AE626" s="282"/>
      <c r="AF626" s="282"/>
      <c r="AG626" s="282"/>
      <c r="AH626" s="282"/>
      <c r="AI626" s="282"/>
      <c r="AJ626" s="282"/>
      <c r="AK626" s="282"/>
      <c r="AL626" s="282"/>
      <c r="AM626" s="282"/>
      <c r="AN626" s="282"/>
      <c r="AO626" s="282"/>
      <c r="AP626" s="282"/>
      <c r="AQ626" s="282"/>
      <c r="AR626" s="282"/>
      <c r="AS626" s="282"/>
      <c r="AT626" s="282"/>
      <c r="AU626" s="282"/>
      <c r="AV626" s="282"/>
      <c r="AW626" s="282"/>
    </row>
    <row r="627" spans="1:49">
      <c r="A627" s="282"/>
      <c r="B627" s="282"/>
      <c r="C627" s="282"/>
      <c r="D627" s="282"/>
      <c r="E627" s="282"/>
      <c r="F627" s="282"/>
      <c r="G627" s="282"/>
      <c r="H627" s="282"/>
      <c r="I627" s="282"/>
      <c r="J627" s="282"/>
      <c r="K627" s="282"/>
      <c r="L627" s="282"/>
      <c r="M627" s="282"/>
      <c r="N627" s="282"/>
      <c r="O627" s="282"/>
      <c r="P627" s="282"/>
      <c r="Q627" s="282"/>
      <c r="R627" s="282"/>
      <c r="S627" s="282"/>
      <c r="T627" s="282"/>
      <c r="U627" s="282"/>
      <c r="V627" s="282"/>
      <c r="W627" s="282"/>
      <c r="X627" s="282"/>
      <c r="Y627" s="282"/>
      <c r="Z627" s="282"/>
      <c r="AA627" s="282"/>
      <c r="AB627" s="282"/>
      <c r="AC627" s="282"/>
      <c r="AD627" s="282"/>
      <c r="AE627" s="282"/>
      <c r="AF627" s="282"/>
      <c r="AG627" s="282"/>
      <c r="AH627" s="282"/>
      <c r="AI627" s="282"/>
      <c r="AJ627" s="282"/>
      <c r="AK627" s="282"/>
      <c r="AL627" s="282"/>
      <c r="AM627" s="282"/>
      <c r="AN627" s="282"/>
      <c r="AO627" s="282"/>
      <c r="AP627" s="282"/>
      <c r="AQ627" s="282"/>
      <c r="AR627" s="282"/>
      <c r="AS627" s="282"/>
      <c r="AT627" s="282"/>
      <c r="AU627" s="282"/>
      <c r="AV627" s="282"/>
      <c r="AW627" s="282"/>
    </row>
    <row r="628" spans="1:49">
      <c r="A628" s="282"/>
      <c r="B628" s="282"/>
      <c r="C628" s="282"/>
      <c r="D628" s="282"/>
      <c r="E628" s="282"/>
      <c r="F628" s="282"/>
      <c r="G628" s="282"/>
      <c r="H628" s="282"/>
      <c r="I628" s="282"/>
      <c r="J628" s="282"/>
      <c r="K628" s="282"/>
      <c r="L628" s="282"/>
      <c r="M628" s="282"/>
      <c r="N628" s="282"/>
      <c r="O628" s="282"/>
      <c r="P628" s="282"/>
      <c r="Q628" s="282"/>
      <c r="R628" s="282"/>
      <c r="S628" s="282"/>
      <c r="T628" s="282"/>
      <c r="U628" s="282"/>
      <c r="V628" s="282"/>
      <c r="W628" s="282"/>
      <c r="X628" s="282"/>
      <c r="Y628" s="282"/>
      <c r="Z628" s="282"/>
      <c r="AA628" s="282"/>
      <c r="AB628" s="282"/>
      <c r="AC628" s="282"/>
      <c r="AD628" s="282"/>
      <c r="AE628" s="282"/>
      <c r="AF628" s="282"/>
      <c r="AG628" s="282"/>
      <c r="AH628" s="282"/>
      <c r="AI628" s="282"/>
      <c r="AJ628" s="282"/>
      <c r="AK628" s="282"/>
      <c r="AL628" s="282"/>
      <c r="AM628" s="282"/>
      <c r="AN628" s="282"/>
      <c r="AO628" s="282"/>
      <c r="AP628" s="282"/>
      <c r="AQ628" s="282"/>
      <c r="AR628" s="282"/>
      <c r="AS628" s="282"/>
      <c r="AT628" s="282"/>
      <c r="AU628" s="282"/>
      <c r="AV628" s="282"/>
      <c r="AW628" s="282"/>
    </row>
    <row r="629" spans="1:49">
      <c r="A629" s="282"/>
      <c r="B629" s="282"/>
      <c r="C629" s="282"/>
      <c r="D629" s="282"/>
      <c r="E629" s="282"/>
      <c r="F629" s="282"/>
      <c r="G629" s="282"/>
      <c r="H629" s="282"/>
      <c r="I629" s="282"/>
      <c r="J629" s="282"/>
      <c r="K629" s="282"/>
      <c r="L629" s="282"/>
      <c r="M629" s="282"/>
      <c r="N629" s="282"/>
      <c r="O629" s="282"/>
      <c r="P629" s="282"/>
      <c r="Q629" s="282"/>
      <c r="R629" s="282"/>
      <c r="S629" s="282"/>
      <c r="T629" s="282"/>
      <c r="U629" s="282"/>
      <c r="V629" s="282"/>
      <c r="W629" s="282"/>
      <c r="X629" s="282"/>
      <c r="Y629" s="282"/>
      <c r="Z629" s="282"/>
      <c r="AA629" s="282"/>
      <c r="AB629" s="282"/>
      <c r="AC629" s="282"/>
      <c r="AD629" s="282"/>
      <c r="AE629" s="282"/>
      <c r="AF629" s="282"/>
      <c r="AG629" s="282"/>
      <c r="AH629" s="282"/>
      <c r="AI629" s="282"/>
      <c r="AJ629" s="282"/>
      <c r="AK629" s="282"/>
      <c r="AL629" s="282"/>
      <c r="AM629" s="282"/>
      <c r="AN629" s="282"/>
      <c r="AO629" s="282"/>
      <c r="AP629" s="282"/>
      <c r="AQ629" s="282"/>
      <c r="AR629" s="282"/>
      <c r="AS629" s="282"/>
      <c r="AT629" s="282"/>
      <c r="AU629" s="282"/>
      <c r="AV629" s="282"/>
      <c r="AW629" s="282"/>
    </row>
    <row r="630" spans="1:49">
      <c r="A630" s="282"/>
      <c r="B630" s="282"/>
      <c r="C630" s="282"/>
      <c r="D630" s="282"/>
      <c r="E630" s="282"/>
      <c r="F630" s="282"/>
      <c r="G630" s="282"/>
      <c r="H630" s="282"/>
      <c r="I630" s="282"/>
      <c r="J630" s="282"/>
      <c r="K630" s="282"/>
      <c r="L630" s="282"/>
      <c r="M630" s="282"/>
      <c r="N630" s="282"/>
      <c r="O630" s="282"/>
      <c r="P630" s="282"/>
      <c r="Q630" s="282"/>
      <c r="R630" s="282"/>
      <c r="S630" s="282"/>
      <c r="T630" s="282"/>
      <c r="U630" s="282"/>
      <c r="V630" s="282"/>
      <c r="W630" s="282"/>
      <c r="X630" s="282"/>
      <c r="Y630" s="282"/>
      <c r="Z630" s="282"/>
      <c r="AA630" s="282"/>
      <c r="AB630" s="282"/>
      <c r="AC630" s="282"/>
      <c r="AD630" s="282"/>
      <c r="AE630" s="282"/>
      <c r="AF630" s="282"/>
      <c r="AG630" s="282"/>
      <c r="AH630" s="282"/>
      <c r="AI630" s="282"/>
      <c r="AJ630" s="282"/>
      <c r="AK630" s="282"/>
      <c r="AL630" s="282"/>
      <c r="AM630" s="282"/>
      <c r="AN630" s="282"/>
      <c r="AO630" s="282"/>
      <c r="AP630" s="282"/>
      <c r="AQ630" s="282"/>
      <c r="AR630" s="282"/>
      <c r="AS630" s="282"/>
      <c r="AT630" s="282"/>
      <c r="AU630" s="282"/>
      <c r="AV630" s="282"/>
      <c r="AW630" s="282"/>
    </row>
    <row r="631" spans="1:49">
      <c r="A631" s="282"/>
      <c r="B631" s="282"/>
      <c r="C631" s="282"/>
      <c r="D631" s="282"/>
      <c r="E631" s="282"/>
      <c r="F631" s="282"/>
      <c r="G631" s="282"/>
      <c r="H631" s="282"/>
      <c r="I631" s="282"/>
      <c r="J631" s="282"/>
      <c r="K631" s="282"/>
      <c r="L631" s="282"/>
      <c r="M631" s="282"/>
      <c r="N631" s="282"/>
      <c r="O631" s="282"/>
      <c r="P631" s="282"/>
      <c r="Q631" s="282"/>
      <c r="R631" s="282"/>
      <c r="S631" s="282"/>
      <c r="T631" s="282"/>
      <c r="U631" s="282"/>
      <c r="V631" s="282"/>
      <c r="W631" s="282"/>
      <c r="X631" s="282"/>
      <c r="Y631" s="282"/>
      <c r="Z631" s="282"/>
      <c r="AA631" s="282"/>
      <c r="AB631" s="282"/>
      <c r="AC631" s="282"/>
      <c r="AD631" s="282"/>
      <c r="AE631" s="282"/>
      <c r="AF631" s="282"/>
      <c r="AG631" s="282"/>
      <c r="AH631" s="282"/>
      <c r="AI631" s="282"/>
      <c r="AJ631" s="282"/>
      <c r="AK631" s="282"/>
      <c r="AL631" s="282"/>
      <c r="AM631" s="282"/>
      <c r="AN631" s="282"/>
      <c r="AO631" s="282"/>
      <c r="AP631" s="282"/>
      <c r="AQ631" s="282"/>
      <c r="AR631" s="282"/>
      <c r="AS631" s="282"/>
      <c r="AT631" s="282"/>
      <c r="AU631" s="282"/>
      <c r="AV631" s="282"/>
      <c r="AW631" s="282"/>
    </row>
    <row r="632" spans="1:49">
      <c r="A632" s="282"/>
      <c r="B632" s="282"/>
      <c r="C632" s="282"/>
      <c r="D632" s="282"/>
      <c r="E632" s="282"/>
      <c r="F632" s="282"/>
      <c r="G632" s="282"/>
      <c r="H632" s="282"/>
      <c r="I632" s="282"/>
      <c r="J632" s="282"/>
      <c r="K632" s="282"/>
      <c r="L632" s="282"/>
      <c r="M632" s="282"/>
      <c r="N632" s="282"/>
      <c r="O632" s="282"/>
      <c r="P632" s="282"/>
      <c r="Q632" s="282"/>
      <c r="R632" s="282"/>
      <c r="S632" s="282"/>
      <c r="T632" s="282"/>
      <c r="U632" s="282"/>
      <c r="V632" s="282"/>
      <c r="W632" s="282"/>
      <c r="X632" s="282"/>
      <c r="Y632" s="282"/>
      <c r="Z632" s="282"/>
      <c r="AA632" s="282"/>
      <c r="AB632" s="282"/>
      <c r="AC632" s="282"/>
      <c r="AD632" s="282"/>
      <c r="AE632" s="282"/>
      <c r="AF632" s="282"/>
      <c r="AG632" s="282"/>
      <c r="AH632" s="282"/>
      <c r="AI632" s="282"/>
      <c r="AJ632" s="282"/>
      <c r="AK632" s="282"/>
      <c r="AL632" s="282"/>
      <c r="AM632" s="282"/>
      <c r="AN632" s="282"/>
      <c r="AO632" s="282"/>
      <c r="AP632" s="282"/>
      <c r="AQ632" s="282"/>
      <c r="AR632" s="282"/>
      <c r="AS632" s="282"/>
      <c r="AT632" s="282"/>
      <c r="AU632" s="282"/>
      <c r="AV632" s="282"/>
      <c r="AW632" s="282"/>
    </row>
    <row r="633" spans="1:49">
      <c r="A633" s="282"/>
      <c r="B633" s="282"/>
      <c r="C633" s="282"/>
      <c r="D633" s="282"/>
      <c r="E633" s="282"/>
      <c r="F633" s="282"/>
      <c r="G633" s="282"/>
      <c r="H633" s="282"/>
      <c r="I633" s="282"/>
      <c r="J633" s="282"/>
      <c r="K633" s="282"/>
      <c r="L633" s="282"/>
      <c r="M633" s="282"/>
      <c r="N633" s="282"/>
      <c r="O633" s="282"/>
      <c r="P633" s="282"/>
      <c r="Q633" s="282"/>
      <c r="R633" s="282"/>
      <c r="S633" s="282"/>
      <c r="T633" s="282"/>
      <c r="U633" s="282"/>
      <c r="V633" s="282"/>
      <c r="W633" s="282"/>
      <c r="X633" s="282"/>
      <c r="Y633" s="282"/>
      <c r="Z633" s="282"/>
      <c r="AA633" s="282"/>
      <c r="AB633" s="282"/>
      <c r="AC633" s="282"/>
      <c r="AD633" s="282"/>
      <c r="AE633" s="282"/>
      <c r="AF633" s="282"/>
      <c r="AG633" s="282"/>
      <c r="AH633" s="282"/>
      <c r="AI633" s="282"/>
      <c r="AJ633" s="282"/>
      <c r="AK633" s="282"/>
      <c r="AL633" s="282"/>
      <c r="AM633" s="282"/>
      <c r="AN633" s="282"/>
      <c r="AO633" s="282"/>
      <c r="AP633" s="282"/>
      <c r="AQ633" s="282"/>
      <c r="AR633" s="282"/>
      <c r="AS633" s="282"/>
      <c r="AT633" s="282"/>
      <c r="AU633" s="282"/>
      <c r="AV633" s="282"/>
      <c r="AW633" s="282"/>
    </row>
    <row r="634" spans="1:49">
      <c r="A634" s="282"/>
      <c r="B634" s="282"/>
      <c r="C634" s="282"/>
      <c r="D634" s="282"/>
      <c r="E634" s="282"/>
      <c r="F634" s="282"/>
      <c r="G634" s="282"/>
      <c r="H634" s="282"/>
      <c r="I634" s="282"/>
      <c r="J634" s="282"/>
      <c r="K634" s="282"/>
      <c r="L634" s="282"/>
      <c r="M634" s="282"/>
      <c r="N634" s="282"/>
      <c r="O634" s="282"/>
      <c r="P634" s="282"/>
      <c r="Q634" s="282"/>
      <c r="R634" s="282"/>
      <c r="S634" s="282"/>
      <c r="T634" s="282"/>
      <c r="U634" s="282"/>
      <c r="V634" s="282"/>
      <c r="W634" s="282"/>
      <c r="X634" s="282"/>
      <c r="Y634" s="282"/>
      <c r="Z634" s="282"/>
      <c r="AA634" s="282"/>
      <c r="AB634" s="282"/>
      <c r="AC634" s="282"/>
      <c r="AD634" s="282"/>
      <c r="AE634" s="282"/>
      <c r="AF634" s="282"/>
      <c r="AG634" s="282"/>
      <c r="AH634" s="282"/>
      <c r="AI634" s="282"/>
      <c r="AJ634" s="282"/>
      <c r="AK634" s="282"/>
      <c r="AL634" s="282"/>
      <c r="AM634" s="282"/>
      <c r="AN634" s="282"/>
      <c r="AO634" s="282"/>
      <c r="AP634" s="282"/>
      <c r="AQ634" s="282"/>
      <c r="AR634" s="282"/>
      <c r="AS634" s="282"/>
      <c r="AT634" s="282"/>
      <c r="AU634" s="282"/>
      <c r="AV634" s="282"/>
      <c r="AW634" s="282"/>
    </row>
    <row r="635" spans="1:49">
      <c r="A635" s="282"/>
      <c r="B635" s="282"/>
      <c r="C635" s="282"/>
      <c r="D635" s="282"/>
      <c r="E635" s="282"/>
      <c r="F635" s="282"/>
      <c r="G635" s="282"/>
      <c r="H635" s="282"/>
      <c r="I635" s="282"/>
      <c r="J635" s="282"/>
      <c r="K635" s="282"/>
      <c r="L635" s="282"/>
      <c r="M635" s="282"/>
      <c r="N635" s="282"/>
      <c r="O635" s="282"/>
      <c r="P635" s="282"/>
      <c r="Q635" s="282"/>
      <c r="R635" s="282"/>
      <c r="S635" s="282"/>
      <c r="T635" s="282"/>
      <c r="U635" s="282"/>
      <c r="V635" s="282"/>
      <c r="W635" s="282"/>
      <c r="X635" s="282"/>
      <c r="Y635" s="282"/>
      <c r="Z635" s="282"/>
      <c r="AA635" s="282"/>
      <c r="AB635" s="282"/>
      <c r="AC635" s="282"/>
      <c r="AD635" s="282"/>
      <c r="AE635" s="282"/>
      <c r="AF635" s="282"/>
      <c r="AG635" s="282"/>
      <c r="AH635" s="282"/>
      <c r="AI635" s="282"/>
      <c r="AJ635" s="282"/>
      <c r="AK635" s="282"/>
      <c r="AL635" s="282"/>
      <c r="AM635" s="282"/>
      <c r="AN635" s="282"/>
      <c r="AO635" s="282"/>
      <c r="AP635" s="282"/>
      <c r="AQ635" s="282"/>
      <c r="AR635" s="282"/>
      <c r="AS635" s="282"/>
      <c r="AT635" s="282"/>
      <c r="AU635" s="282"/>
      <c r="AV635" s="282"/>
      <c r="AW635" s="282"/>
    </row>
    <row r="636" spans="1:49">
      <c r="A636" s="282"/>
      <c r="B636" s="282"/>
      <c r="C636" s="282"/>
      <c r="D636" s="282"/>
      <c r="E636" s="282"/>
      <c r="F636" s="282"/>
      <c r="G636" s="282"/>
      <c r="H636" s="282"/>
      <c r="I636" s="282"/>
      <c r="J636" s="282"/>
      <c r="K636" s="282"/>
      <c r="L636" s="282"/>
      <c r="M636" s="282"/>
      <c r="N636" s="282"/>
      <c r="O636" s="282"/>
      <c r="P636" s="282"/>
      <c r="Q636" s="282"/>
      <c r="R636" s="282"/>
      <c r="S636" s="282"/>
      <c r="T636" s="282"/>
      <c r="U636" s="282"/>
      <c r="V636" s="282"/>
      <c r="W636" s="282"/>
      <c r="X636" s="282"/>
      <c r="Y636" s="282"/>
      <c r="Z636" s="282"/>
      <c r="AA636" s="282"/>
      <c r="AB636" s="282"/>
      <c r="AC636" s="282"/>
      <c r="AD636" s="282"/>
      <c r="AE636" s="282"/>
      <c r="AF636" s="282"/>
      <c r="AG636" s="282"/>
      <c r="AH636" s="282"/>
      <c r="AI636" s="282"/>
      <c r="AJ636" s="282"/>
      <c r="AK636" s="282"/>
      <c r="AL636" s="282"/>
      <c r="AM636" s="282"/>
      <c r="AN636" s="282"/>
      <c r="AO636" s="282"/>
      <c r="AP636" s="282"/>
      <c r="AQ636" s="282"/>
      <c r="AR636" s="282"/>
      <c r="AS636" s="282"/>
      <c r="AT636" s="282"/>
      <c r="AU636" s="282"/>
      <c r="AV636" s="282"/>
      <c r="AW636" s="282"/>
    </row>
    <row r="637" spans="1:49">
      <c r="A637" s="282"/>
      <c r="B637" s="282"/>
      <c r="C637" s="282"/>
      <c r="D637" s="282"/>
      <c r="E637" s="282"/>
      <c r="F637" s="282"/>
      <c r="G637" s="282"/>
      <c r="H637" s="282"/>
      <c r="I637" s="282"/>
      <c r="J637" s="282"/>
      <c r="K637" s="282"/>
      <c r="L637" s="282"/>
      <c r="M637" s="282"/>
      <c r="N637" s="282"/>
      <c r="O637" s="282"/>
      <c r="P637" s="282"/>
      <c r="Q637" s="282"/>
      <c r="R637" s="282"/>
      <c r="S637" s="282"/>
      <c r="T637" s="282"/>
      <c r="U637" s="282"/>
      <c r="V637" s="282"/>
      <c r="W637" s="282"/>
      <c r="X637" s="282"/>
      <c r="Y637" s="282"/>
      <c r="Z637" s="282"/>
      <c r="AA637" s="282"/>
      <c r="AB637" s="282"/>
      <c r="AC637" s="282"/>
      <c r="AD637" s="282"/>
      <c r="AE637" s="282"/>
      <c r="AF637" s="282"/>
      <c r="AG637" s="282"/>
      <c r="AH637" s="282"/>
      <c r="AI637" s="282"/>
      <c r="AJ637" s="282"/>
      <c r="AK637" s="282"/>
      <c r="AL637" s="282"/>
      <c r="AM637" s="282"/>
      <c r="AN637" s="282"/>
      <c r="AO637" s="282"/>
      <c r="AP637" s="282"/>
      <c r="AQ637" s="282"/>
      <c r="AR637" s="282"/>
      <c r="AS637" s="282"/>
      <c r="AT637" s="282"/>
      <c r="AU637" s="282"/>
      <c r="AV637" s="282"/>
      <c r="AW637" s="282"/>
    </row>
    <row r="638" spans="1:49">
      <c r="A638" s="282"/>
      <c r="B638" s="282"/>
      <c r="C638" s="282"/>
      <c r="D638" s="282"/>
      <c r="E638" s="282"/>
      <c r="F638" s="282"/>
      <c r="G638" s="282"/>
      <c r="H638" s="282"/>
      <c r="I638" s="282"/>
      <c r="J638" s="282"/>
      <c r="K638" s="282"/>
      <c r="L638" s="282"/>
      <c r="M638" s="282"/>
      <c r="N638" s="282"/>
      <c r="O638" s="282"/>
      <c r="P638" s="282"/>
      <c r="Q638" s="282"/>
      <c r="R638" s="282"/>
      <c r="S638" s="282"/>
      <c r="T638" s="282"/>
      <c r="U638" s="282"/>
      <c r="V638" s="282"/>
      <c r="W638" s="282"/>
      <c r="X638" s="282"/>
      <c r="Y638" s="282"/>
      <c r="Z638" s="282"/>
      <c r="AA638" s="282"/>
      <c r="AB638" s="282"/>
      <c r="AC638" s="282"/>
      <c r="AD638" s="282"/>
      <c r="AE638" s="282"/>
      <c r="AF638" s="282"/>
      <c r="AG638" s="282"/>
      <c r="AH638" s="282"/>
      <c r="AI638" s="282"/>
      <c r="AJ638" s="282"/>
      <c r="AK638" s="282"/>
      <c r="AL638" s="282"/>
      <c r="AM638" s="282"/>
      <c r="AN638" s="282"/>
      <c r="AO638" s="282"/>
      <c r="AP638" s="282"/>
      <c r="AQ638" s="282"/>
      <c r="AR638" s="282"/>
      <c r="AS638" s="282"/>
      <c r="AT638" s="282"/>
      <c r="AU638" s="282"/>
      <c r="AV638" s="282"/>
      <c r="AW638" s="282"/>
    </row>
    <row r="639" spans="1:49">
      <c r="A639" s="282"/>
      <c r="B639" s="282"/>
      <c r="C639" s="282"/>
      <c r="D639" s="282"/>
      <c r="E639" s="282"/>
      <c r="F639" s="282"/>
      <c r="G639" s="282"/>
      <c r="H639" s="282"/>
      <c r="I639" s="282"/>
      <c r="J639" s="282"/>
      <c r="K639" s="282"/>
      <c r="L639" s="282"/>
      <c r="M639" s="282"/>
      <c r="N639" s="282"/>
      <c r="O639" s="282"/>
      <c r="P639" s="282"/>
      <c r="Q639" s="282"/>
      <c r="R639" s="282"/>
      <c r="S639" s="282"/>
      <c r="T639" s="282"/>
      <c r="U639" s="282"/>
      <c r="V639" s="282"/>
      <c r="W639" s="282"/>
      <c r="X639" s="282"/>
      <c r="Y639" s="282"/>
      <c r="Z639" s="282"/>
      <c r="AA639" s="282"/>
      <c r="AB639" s="282"/>
      <c r="AC639" s="282"/>
      <c r="AD639" s="282"/>
      <c r="AE639" s="282"/>
      <c r="AF639" s="282"/>
      <c r="AG639" s="282"/>
      <c r="AH639" s="282"/>
      <c r="AI639" s="282"/>
      <c r="AJ639" s="282"/>
      <c r="AK639" s="282"/>
      <c r="AL639" s="282"/>
      <c r="AM639" s="282"/>
      <c r="AN639" s="282"/>
      <c r="AO639" s="282"/>
      <c r="AP639" s="282"/>
      <c r="AQ639" s="282"/>
      <c r="AR639" s="282"/>
      <c r="AS639" s="282"/>
      <c r="AT639" s="282"/>
      <c r="AU639" s="282"/>
      <c r="AV639" s="282"/>
      <c r="AW639" s="282"/>
    </row>
    <row r="640" spans="1:49">
      <c r="A640" s="282"/>
      <c r="B640" s="282"/>
      <c r="C640" s="282"/>
      <c r="D640" s="282"/>
      <c r="E640" s="282"/>
      <c r="F640" s="282"/>
      <c r="G640" s="282"/>
      <c r="H640" s="282"/>
      <c r="I640" s="282"/>
      <c r="J640" s="282"/>
      <c r="K640" s="282"/>
      <c r="L640" s="282"/>
      <c r="M640" s="282"/>
      <c r="N640" s="282"/>
      <c r="O640" s="282"/>
      <c r="P640" s="282"/>
      <c r="Q640" s="282"/>
      <c r="R640" s="282"/>
      <c r="S640" s="282"/>
      <c r="T640" s="282"/>
      <c r="U640" s="282"/>
      <c r="V640" s="282"/>
      <c r="W640" s="282"/>
      <c r="X640" s="282"/>
      <c r="Y640" s="282"/>
      <c r="Z640" s="282"/>
      <c r="AA640" s="282"/>
      <c r="AB640" s="282"/>
      <c r="AC640" s="282"/>
      <c r="AD640" s="282"/>
      <c r="AE640" s="282"/>
      <c r="AF640" s="282"/>
      <c r="AG640" s="282"/>
      <c r="AH640" s="282"/>
      <c r="AI640" s="282"/>
      <c r="AJ640" s="282"/>
      <c r="AK640" s="282"/>
      <c r="AL640" s="282"/>
      <c r="AM640" s="282"/>
      <c r="AN640" s="282"/>
      <c r="AO640" s="282"/>
      <c r="AP640" s="282"/>
      <c r="AQ640" s="282"/>
      <c r="AR640" s="282"/>
      <c r="AS640" s="282"/>
      <c r="AT640" s="282"/>
      <c r="AU640" s="282"/>
      <c r="AV640" s="282"/>
      <c r="AW640" s="282"/>
    </row>
    <row r="641" spans="1:49">
      <c r="A641" s="282"/>
      <c r="B641" s="282"/>
      <c r="C641" s="282"/>
      <c r="D641" s="282"/>
      <c r="E641" s="282"/>
      <c r="F641" s="282"/>
      <c r="G641" s="282"/>
      <c r="H641" s="282"/>
      <c r="I641" s="282"/>
      <c r="J641" s="282"/>
      <c r="K641" s="282"/>
      <c r="L641" s="282"/>
      <c r="M641" s="282"/>
      <c r="N641" s="282"/>
      <c r="O641" s="282"/>
      <c r="P641" s="282"/>
      <c r="Q641" s="282"/>
      <c r="R641" s="282"/>
      <c r="S641" s="282"/>
      <c r="T641" s="282"/>
      <c r="U641" s="282"/>
      <c r="V641" s="282"/>
      <c r="W641" s="282"/>
      <c r="X641" s="282"/>
      <c r="Y641" s="282"/>
      <c r="Z641" s="282"/>
      <c r="AA641" s="282"/>
      <c r="AB641" s="282"/>
      <c r="AC641" s="282"/>
      <c r="AD641" s="282"/>
      <c r="AE641" s="282"/>
      <c r="AF641" s="282"/>
      <c r="AG641" s="282"/>
      <c r="AH641" s="282"/>
      <c r="AI641" s="282"/>
      <c r="AJ641" s="282"/>
      <c r="AK641" s="282"/>
      <c r="AL641" s="282"/>
      <c r="AM641" s="282"/>
      <c r="AN641" s="282"/>
      <c r="AO641" s="282"/>
      <c r="AP641" s="282"/>
      <c r="AQ641" s="282"/>
      <c r="AR641" s="282"/>
      <c r="AS641" s="282"/>
      <c r="AT641" s="282"/>
      <c r="AU641" s="282"/>
      <c r="AV641" s="282"/>
      <c r="AW641" s="282"/>
    </row>
    <row r="642" spans="1:49">
      <c r="A642" s="282"/>
      <c r="B642" s="282"/>
      <c r="C642" s="282"/>
      <c r="D642" s="282"/>
      <c r="E642" s="282"/>
      <c r="F642" s="282"/>
      <c r="G642" s="282"/>
      <c r="H642" s="282"/>
      <c r="I642" s="282"/>
      <c r="J642" s="282"/>
      <c r="K642" s="282"/>
      <c r="L642" s="282"/>
      <c r="M642" s="282"/>
      <c r="N642" s="282"/>
      <c r="O642" s="282"/>
      <c r="P642" s="282"/>
      <c r="Q642" s="282"/>
      <c r="R642" s="282"/>
      <c r="S642" s="282"/>
      <c r="T642" s="282"/>
      <c r="U642" s="282"/>
      <c r="V642" s="282"/>
      <c r="W642" s="282"/>
      <c r="X642" s="282"/>
      <c r="Y642" s="282"/>
      <c r="Z642" s="282"/>
      <c r="AA642" s="282"/>
      <c r="AB642" s="282"/>
      <c r="AC642" s="282"/>
      <c r="AD642" s="282"/>
      <c r="AE642" s="282"/>
      <c r="AF642" s="282"/>
      <c r="AG642" s="282"/>
      <c r="AH642" s="282"/>
      <c r="AI642" s="282"/>
      <c r="AJ642" s="282"/>
      <c r="AK642" s="282"/>
      <c r="AL642" s="282"/>
      <c r="AM642" s="282"/>
      <c r="AN642" s="282"/>
      <c r="AO642" s="282"/>
      <c r="AP642" s="282"/>
      <c r="AQ642" s="282"/>
      <c r="AR642" s="282"/>
      <c r="AS642" s="282"/>
      <c r="AT642" s="282"/>
      <c r="AU642" s="282"/>
      <c r="AV642" s="282"/>
      <c r="AW642" s="282"/>
    </row>
    <row r="643" spans="1:49">
      <c r="A643" s="282"/>
      <c r="B643" s="282"/>
      <c r="C643" s="282"/>
      <c r="D643" s="282"/>
      <c r="E643" s="282"/>
      <c r="F643" s="282"/>
      <c r="G643" s="282"/>
      <c r="H643" s="282"/>
      <c r="I643" s="282"/>
      <c r="J643" s="282"/>
      <c r="K643" s="282"/>
      <c r="L643" s="282"/>
      <c r="M643" s="282"/>
      <c r="N643" s="282"/>
      <c r="O643" s="282"/>
      <c r="P643" s="282"/>
      <c r="Q643" s="282"/>
      <c r="R643" s="282"/>
      <c r="S643" s="282"/>
      <c r="T643" s="282"/>
      <c r="U643" s="282"/>
      <c r="V643" s="282"/>
      <c r="W643" s="282"/>
      <c r="X643" s="282"/>
      <c r="Y643" s="282"/>
      <c r="Z643" s="282"/>
      <c r="AA643" s="282"/>
      <c r="AB643" s="282"/>
      <c r="AC643" s="282"/>
      <c r="AD643" s="282"/>
      <c r="AE643" s="282"/>
      <c r="AF643" s="282"/>
      <c r="AG643" s="282"/>
      <c r="AH643" s="282"/>
      <c r="AI643" s="282"/>
      <c r="AJ643" s="282"/>
      <c r="AK643" s="282"/>
      <c r="AL643" s="282"/>
      <c r="AM643" s="282"/>
      <c r="AN643" s="282"/>
      <c r="AO643" s="282"/>
      <c r="AP643" s="282"/>
      <c r="AQ643" s="282"/>
      <c r="AR643" s="282"/>
      <c r="AS643" s="282"/>
      <c r="AT643" s="282"/>
      <c r="AU643" s="282"/>
      <c r="AV643" s="282"/>
      <c r="AW643" s="282"/>
    </row>
    <row r="644" spans="1:49">
      <c r="A644" s="282"/>
      <c r="B644" s="282"/>
      <c r="C644" s="282"/>
      <c r="D644" s="282"/>
      <c r="E644" s="282"/>
      <c r="F644" s="282"/>
      <c r="G644" s="282"/>
      <c r="H644" s="282"/>
      <c r="I644" s="282"/>
      <c r="J644" s="282"/>
      <c r="K644" s="282"/>
      <c r="L644" s="282"/>
      <c r="M644" s="282"/>
      <c r="N644" s="282"/>
      <c r="O644" s="282"/>
      <c r="P644" s="282"/>
      <c r="Q644" s="282"/>
      <c r="R644" s="282"/>
      <c r="S644" s="282"/>
      <c r="T644" s="282"/>
      <c r="U644" s="282"/>
      <c r="V644" s="282"/>
      <c r="W644" s="282"/>
      <c r="X644" s="282"/>
      <c r="Y644" s="282"/>
      <c r="Z644" s="282"/>
      <c r="AA644" s="282"/>
      <c r="AB644" s="282"/>
      <c r="AC644" s="282"/>
      <c r="AD644" s="282"/>
      <c r="AE644" s="282"/>
      <c r="AF644" s="282"/>
      <c r="AG644" s="282"/>
      <c r="AH644" s="282"/>
      <c r="AI644" s="282"/>
      <c r="AJ644" s="282"/>
      <c r="AK644" s="282"/>
      <c r="AL644" s="282"/>
      <c r="AM644" s="282"/>
      <c r="AN644" s="282"/>
      <c r="AO644" s="282"/>
      <c r="AP644" s="282"/>
      <c r="AQ644" s="282"/>
      <c r="AR644" s="282"/>
      <c r="AS644" s="282"/>
      <c r="AT644" s="282"/>
      <c r="AU644" s="282"/>
      <c r="AV644" s="282"/>
      <c r="AW644" s="282"/>
    </row>
    <row r="645" spans="1:49">
      <c r="A645" s="282"/>
      <c r="B645" s="282"/>
      <c r="C645" s="282"/>
      <c r="D645" s="282"/>
      <c r="E645" s="282"/>
      <c r="F645" s="282"/>
      <c r="G645" s="282"/>
      <c r="H645" s="282"/>
      <c r="I645" s="282"/>
      <c r="J645" s="282"/>
      <c r="K645" s="282"/>
      <c r="L645" s="282"/>
      <c r="M645" s="282"/>
      <c r="N645" s="282"/>
      <c r="O645" s="282"/>
      <c r="P645" s="282"/>
      <c r="Q645" s="282"/>
      <c r="R645" s="282"/>
      <c r="S645" s="282"/>
      <c r="T645" s="282"/>
      <c r="U645" s="282"/>
      <c r="V645" s="282"/>
      <c r="W645" s="282"/>
      <c r="X645" s="282"/>
      <c r="Y645" s="282"/>
      <c r="Z645" s="282"/>
      <c r="AA645" s="282"/>
      <c r="AB645" s="282"/>
      <c r="AC645" s="282"/>
      <c r="AD645" s="282"/>
      <c r="AE645" s="282"/>
      <c r="AF645" s="282"/>
      <c r="AG645" s="282"/>
      <c r="AH645" s="282"/>
      <c r="AI645" s="282"/>
      <c r="AJ645" s="282"/>
      <c r="AK645" s="282"/>
      <c r="AL645" s="282"/>
      <c r="AM645" s="282"/>
      <c r="AN645" s="282"/>
      <c r="AO645" s="282"/>
      <c r="AP645" s="282"/>
      <c r="AQ645" s="282"/>
      <c r="AR645" s="282"/>
      <c r="AS645" s="282"/>
      <c r="AT645" s="282"/>
      <c r="AU645" s="282"/>
      <c r="AV645" s="282"/>
      <c r="AW645" s="282"/>
    </row>
    <row r="646" spans="1:49">
      <c r="A646" s="282"/>
      <c r="B646" s="282"/>
      <c r="C646" s="282"/>
      <c r="D646" s="282"/>
      <c r="E646" s="282"/>
      <c r="F646" s="282"/>
      <c r="G646" s="282"/>
      <c r="H646" s="282"/>
      <c r="I646" s="282"/>
      <c r="J646" s="282"/>
      <c r="K646" s="282"/>
      <c r="L646" s="282"/>
      <c r="M646" s="282"/>
      <c r="N646" s="282"/>
      <c r="O646" s="282"/>
      <c r="P646" s="282"/>
      <c r="Q646" s="282"/>
      <c r="R646" s="282"/>
      <c r="S646" s="282"/>
      <c r="T646" s="282"/>
      <c r="U646" s="282"/>
      <c r="V646" s="282"/>
      <c r="W646" s="282"/>
      <c r="X646" s="282"/>
      <c r="Y646" s="282"/>
      <c r="Z646" s="282"/>
      <c r="AA646" s="282"/>
      <c r="AB646" s="282"/>
      <c r="AC646" s="282"/>
      <c r="AD646" s="282"/>
      <c r="AE646" s="282"/>
      <c r="AF646" s="282"/>
      <c r="AG646" s="282"/>
      <c r="AH646" s="282"/>
      <c r="AI646" s="282"/>
      <c r="AJ646" s="282"/>
      <c r="AK646" s="282"/>
      <c r="AL646" s="282"/>
      <c r="AM646" s="282"/>
      <c r="AN646" s="282"/>
      <c r="AO646" s="282"/>
      <c r="AP646" s="282"/>
      <c r="AQ646" s="282"/>
      <c r="AR646" s="282"/>
      <c r="AS646" s="282"/>
      <c r="AT646" s="282"/>
      <c r="AU646" s="282"/>
      <c r="AV646" s="282"/>
      <c r="AW646" s="282"/>
    </row>
    <row r="647" spans="1:49">
      <c r="A647" s="282"/>
      <c r="B647" s="282"/>
      <c r="C647" s="282"/>
      <c r="D647" s="282"/>
      <c r="E647" s="282"/>
      <c r="F647" s="282"/>
      <c r="G647" s="282"/>
      <c r="H647" s="282"/>
      <c r="I647" s="282"/>
      <c r="J647" s="282"/>
      <c r="K647" s="282"/>
      <c r="L647" s="282"/>
      <c r="M647" s="282"/>
      <c r="N647" s="282"/>
      <c r="O647" s="282"/>
      <c r="P647" s="282"/>
      <c r="Q647" s="282"/>
      <c r="R647" s="282"/>
      <c r="S647" s="282"/>
      <c r="T647" s="282"/>
      <c r="U647" s="282"/>
      <c r="V647" s="282"/>
      <c r="W647" s="282"/>
      <c r="X647" s="282"/>
      <c r="Y647" s="282"/>
      <c r="Z647" s="282"/>
      <c r="AA647" s="282"/>
      <c r="AB647" s="282"/>
      <c r="AC647" s="282"/>
      <c r="AD647" s="282"/>
      <c r="AE647" s="282"/>
      <c r="AF647" s="282"/>
      <c r="AG647" s="282"/>
      <c r="AH647" s="282"/>
      <c r="AI647" s="282"/>
      <c r="AJ647" s="282"/>
      <c r="AK647" s="282"/>
      <c r="AL647" s="282"/>
      <c r="AM647" s="282"/>
      <c r="AN647" s="282"/>
      <c r="AO647" s="282"/>
      <c r="AP647" s="282"/>
      <c r="AQ647" s="282"/>
      <c r="AR647" s="282"/>
      <c r="AS647" s="282"/>
      <c r="AT647" s="282"/>
      <c r="AU647" s="282"/>
      <c r="AV647" s="282"/>
      <c r="AW647" s="282"/>
    </row>
    <row r="648" spans="1:49">
      <c r="A648" s="282"/>
      <c r="B648" s="282"/>
      <c r="C648" s="282"/>
      <c r="D648" s="282"/>
      <c r="E648" s="282"/>
      <c r="F648" s="282"/>
      <c r="G648" s="282"/>
      <c r="H648" s="282"/>
      <c r="I648" s="282"/>
      <c r="J648" s="282"/>
      <c r="K648" s="282"/>
      <c r="L648" s="282"/>
      <c r="M648" s="282"/>
      <c r="N648" s="282"/>
      <c r="O648" s="282"/>
      <c r="P648" s="282"/>
      <c r="Q648" s="282"/>
      <c r="R648" s="282"/>
      <c r="S648" s="282"/>
      <c r="T648" s="282"/>
      <c r="U648" s="282"/>
      <c r="V648" s="282"/>
      <c r="W648" s="282"/>
      <c r="X648" s="282"/>
      <c r="Y648" s="282"/>
      <c r="Z648" s="282"/>
      <c r="AA648" s="282"/>
      <c r="AB648" s="282"/>
      <c r="AC648" s="282"/>
      <c r="AD648" s="282"/>
      <c r="AE648" s="282"/>
      <c r="AF648" s="282"/>
      <c r="AG648" s="282"/>
      <c r="AH648" s="282"/>
      <c r="AI648" s="282"/>
      <c r="AJ648" s="282"/>
      <c r="AK648" s="282"/>
      <c r="AL648" s="282"/>
      <c r="AM648" s="282"/>
      <c r="AN648" s="282"/>
      <c r="AO648" s="282"/>
      <c r="AP648" s="282"/>
      <c r="AQ648" s="282"/>
      <c r="AR648" s="282"/>
      <c r="AS648" s="282"/>
      <c r="AT648" s="282"/>
      <c r="AU648" s="282"/>
      <c r="AV648" s="282"/>
      <c r="AW648" s="282"/>
    </row>
    <row r="649" spans="1:49">
      <c r="A649" s="282"/>
      <c r="B649" s="282"/>
      <c r="C649" s="282"/>
      <c r="D649" s="282"/>
      <c r="E649" s="282"/>
      <c r="F649" s="282"/>
      <c r="G649" s="282"/>
      <c r="H649" s="282"/>
      <c r="I649" s="282"/>
      <c r="J649" s="282"/>
      <c r="K649" s="282"/>
      <c r="L649" s="282"/>
      <c r="M649" s="282"/>
      <c r="N649" s="282"/>
      <c r="O649" s="282"/>
      <c r="P649" s="282"/>
      <c r="Q649" s="282"/>
      <c r="R649" s="282"/>
      <c r="S649" s="282"/>
      <c r="T649" s="282"/>
      <c r="U649" s="282"/>
      <c r="V649" s="282"/>
      <c r="W649" s="282"/>
      <c r="X649" s="282"/>
      <c r="Y649" s="282"/>
      <c r="Z649" s="282"/>
      <c r="AA649" s="282"/>
      <c r="AB649" s="282"/>
      <c r="AC649" s="282"/>
      <c r="AD649" s="282"/>
      <c r="AE649" s="282"/>
      <c r="AF649" s="282"/>
      <c r="AG649" s="282"/>
      <c r="AH649" s="282"/>
      <c r="AI649" s="282"/>
      <c r="AJ649" s="282"/>
      <c r="AK649" s="282"/>
      <c r="AL649" s="282"/>
      <c r="AM649" s="282"/>
      <c r="AN649" s="282"/>
      <c r="AO649" s="282"/>
      <c r="AP649" s="282"/>
      <c r="AQ649" s="282"/>
      <c r="AR649" s="282"/>
      <c r="AS649" s="282"/>
      <c r="AT649" s="282"/>
      <c r="AU649" s="282"/>
      <c r="AV649" s="282"/>
      <c r="AW649" s="282"/>
    </row>
    <row r="650" spans="1:49">
      <c r="A650" s="282"/>
      <c r="B650" s="282"/>
      <c r="C650" s="282"/>
      <c r="D650" s="282"/>
      <c r="E650" s="282"/>
      <c r="F650" s="282"/>
      <c r="G650" s="282"/>
      <c r="H650" s="282"/>
      <c r="I650" s="282"/>
      <c r="J650" s="282"/>
      <c r="K650" s="282"/>
      <c r="L650" s="282"/>
      <c r="M650" s="282"/>
      <c r="N650" s="282"/>
      <c r="O650" s="282"/>
      <c r="P650" s="282"/>
      <c r="Q650" s="282"/>
      <c r="R650" s="282"/>
      <c r="S650" s="282"/>
      <c r="T650" s="282"/>
      <c r="U650" s="282"/>
      <c r="V650" s="282"/>
      <c r="W650" s="282"/>
      <c r="X650" s="282"/>
      <c r="Y650" s="282"/>
      <c r="Z650" s="282"/>
      <c r="AA650" s="282"/>
      <c r="AB650" s="282"/>
      <c r="AC650" s="282"/>
      <c r="AD650" s="282"/>
      <c r="AE650" s="282"/>
      <c r="AF650" s="282"/>
      <c r="AG650" s="282"/>
      <c r="AH650" s="282"/>
      <c r="AI650" s="282"/>
      <c r="AJ650" s="282"/>
      <c r="AK650" s="282"/>
      <c r="AL650" s="282"/>
      <c r="AM650" s="282"/>
      <c r="AN650" s="282"/>
      <c r="AO650" s="282"/>
      <c r="AP650" s="282"/>
      <c r="AQ650" s="282"/>
      <c r="AR650" s="282"/>
      <c r="AS650" s="282"/>
      <c r="AT650" s="282"/>
      <c r="AU650" s="282"/>
      <c r="AV650" s="282"/>
      <c r="AW650" s="282"/>
    </row>
    <row r="651" spans="1:49">
      <c r="A651" s="282"/>
      <c r="B651" s="282"/>
      <c r="C651" s="282"/>
      <c r="D651" s="282"/>
      <c r="E651" s="282"/>
      <c r="F651" s="282"/>
      <c r="G651" s="282"/>
      <c r="H651" s="282"/>
      <c r="I651" s="282"/>
      <c r="J651" s="282"/>
      <c r="K651" s="282"/>
      <c r="L651" s="282"/>
      <c r="M651" s="282"/>
      <c r="N651" s="282"/>
      <c r="O651" s="282"/>
      <c r="P651" s="282"/>
      <c r="Q651" s="282"/>
      <c r="R651" s="282"/>
      <c r="S651" s="282"/>
      <c r="T651" s="282"/>
      <c r="U651" s="282"/>
      <c r="V651" s="282"/>
      <c r="W651" s="282"/>
      <c r="X651" s="282"/>
      <c r="Y651" s="282"/>
      <c r="Z651" s="282"/>
      <c r="AA651" s="282"/>
      <c r="AB651" s="282"/>
      <c r="AC651" s="282"/>
      <c r="AD651" s="282"/>
      <c r="AE651" s="282"/>
      <c r="AF651" s="282"/>
      <c r="AG651" s="282"/>
      <c r="AH651" s="282"/>
      <c r="AI651" s="282"/>
      <c r="AJ651" s="282"/>
      <c r="AK651" s="282"/>
      <c r="AL651" s="282"/>
      <c r="AM651" s="282"/>
      <c r="AN651" s="282"/>
      <c r="AO651" s="282"/>
      <c r="AP651" s="282"/>
      <c r="AQ651" s="282"/>
      <c r="AR651" s="282"/>
      <c r="AS651" s="282"/>
      <c r="AT651" s="282"/>
      <c r="AU651" s="282"/>
      <c r="AV651" s="282"/>
      <c r="AW651" s="282"/>
    </row>
    <row r="652" spans="1:49">
      <c r="A652" s="282"/>
      <c r="B652" s="282"/>
      <c r="C652" s="282"/>
      <c r="D652" s="282"/>
      <c r="E652" s="282"/>
      <c r="F652" s="282"/>
      <c r="G652" s="282"/>
      <c r="H652" s="282"/>
      <c r="I652" s="282"/>
      <c r="J652" s="282"/>
      <c r="K652" s="282"/>
      <c r="L652" s="282"/>
      <c r="M652" s="282"/>
      <c r="N652" s="282"/>
      <c r="O652" s="282"/>
      <c r="P652" s="282"/>
      <c r="Q652" s="282"/>
      <c r="R652" s="282"/>
      <c r="S652" s="282"/>
      <c r="T652" s="282"/>
      <c r="U652" s="282"/>
      <c r="V652" s="282"/>
      <c r="W652" s="282"/>
      <c r="X652" s="282"/>
      <c r="Y652" s="282"/>
      <c r="Z652" s="282"/>
      <c r="AA652" s="282"/>
      <c r="AB652" s="282"/>
      <c r="AC652" s="282"/>
      <c r="AD652" s="282"/>
      <c r="AE652" s="282"/>
      <c r="AF652" s="282"/>
      <c r="AG652" s="282"/>
      <c r="AH652" s="282"/>
      <c r="AI652" s="282"/>
      <c r="AJ652" s="282"/>
      <c r="AK652" s="282"/>
      <c r="AL652" s="282"/>
      <c r="AM652" s="282"/>
      <c r="AN652" s="282"/>
      <c r="AO652" s="282"/>
      <c r="AP652" s="282"/>
      <c r="AQ652" s="282"/>
      <c r="AR652" s="282"/>
      <c r="AS652" s="282"/>
      <c r="AT652" s="282"/>
      <c r="AU652" s="282"/>
      <c r="AV652" s="282"/>
      <c r="AW652" s="282"/>
    </row>
    <row r="653" spans="1:49">
      <c r="A653" s="282"/>
      <c r="B653" s="282"/>
      <c r="C653" s="282"/>
      <c r="D653" s="282"/>
      <c r="E653" s="282"/>
      <c r="F653" s="282"/>
      <c r="G653" s="282"/>
      <c r="H653" s="282"/>
      <c r="I653" s="282"/>
      <c r="J653" s="282"/>
      <c r="K653" s="282"/>
      <c r="L653" s="282"/>
      <c r="M653" s="282"/>
      <c r="N653" s="282"/>
      <c r="O653" s="282"/>
      <c r="P653" s="282"/>
      <c r="Q653" s="282"/>
      <c r="R653" s="282"/>
      <c r="S653" s="282"/>
      <c r="T653" s="282"/>
      <c r="U653" s="282"/>
      <c r="V653" s="282"/>
      <c r="W653" s="282"/>
      <c r="X653" s="282"/>
      <c r="Y653" s="282"/>
      <c r="Z653" s="282"/>
      <c r="AA653" s="282"/>
      <c r="AB653" s="282"/>
      <c r="AC653" s="282"/>
      <c r="AD653" s="282"/>
      <c r="AE653" s="282"/>
      <c r="AF653" s="282"/>
      <c r="AG653" s="282"/>
      <c r="AH653" s="282"/>
      <c r="AI653" s="282"/>
      <c r="AJ653" s="282"/>
      <c r="AK653" s="282"/>
      <c r="AL653" s="282"/>
      <c r="AM653" s="282"/>
      <c r="AN653" s="282"/>
      <c r="AO653" s="282"/>
      <c r="AP653" s="282"/>
      <c r="AQ653" s="282"/>
      <c r="AR653" s="282"/>
      <c r="AS653" s="282"/>
      <c r="AT653" s="282"/>
      <c r="AU653" s="282"/>
      <c r="AV653" s="282"/>
      <c r="AW653" s="282"/>
    </row>
    <row r="654" spans="1:49">
      <c r="A654" s="282"/>
      <c r="B654" s="282"/>
      <c r="C654" s="282"/>
      <c r="D654" s="282"/>
      <c r="E654" s="282"/>
      <c r="F654" s="282"/>
      <c r="G654" s="282"/>
      <c r="H654" s="282"/>
      <c r="I654" s="282"/>
      <c r="J654" s="282"/>
      <c r="K654" s="282"/>
      <c r="L654" s="282"/>
      <c r="M654" s="282"/>
      <c r="N654" s="282"/>
      <c r="O654" s="282"/>
      <c r="P654" s="282"/>
      <c r="Q654" s="282"/>
      <c r="R654" s="282"/>
      <c r="S654" s="282"/>
      <c r="T654" s="282"/>
      <c r="U654" s="282"/>
      <c r="V654" s="282"/>
      <c r="W654" s="282"/>
      <c r="X654" s="282"/>
      <c r="Y654" s="282"/>
      <c r="Z654" s="282"/>
      <c r="AA654" s="282"/>
      <c r="AB654" s="282"/>
      <c r="AC654" s="282"/>
      <c r="AD654" s="282"/>
      <c r="AE654" s="282"/>
      <c r="AF654" s="282"/>
      <c r="AG654" s="282"/>
      <c r="AH654" s="282"/>
      <c r="AI654" s="282"/>
      <c r="AJ654" s="282"/>
      <c r="AK654" s="282"/>
      <c r="AL654" s="282"/>
      <c r="AM654" s="282"/>
      <c r="AN654" s="282"/>
      <c r="AO654" s="282"/>
      <c r="AP654" s="282"/>
      <c r="AQ654" s="282"/>
      <c r="AR654" s="282"/>
      <c r="AS654" s="282"/>
      <c r="AT654" s="282"/>
      <c r="AU654" s="282"/>
      <c r="AV654" s="282"/>
      <c r="AW654" s="282"/>
    </row>
    <row r="655" spans="1:49">
      <c r="A655" s="282"/>
      <c r="B655" s="282"/>
      <c r="C655" s="282"/>
      <c r="D655" s="282"/>
      <c r="E655" s="282"/>
      <c r="F655" s="282"/>
      <c r="G655" s="282"/>
      <c r="H655" s="282"/>
      <c r="I655" s="282"/>
      <c r="J655" s="282"/>
      <c r="K655" s="282"/>
      <c r="L655" s="282"/>
      <c r="M655" s="282"/>
      <c r="N655" s="282"/>
      <c r="O655" s="282"/>
      <c r="P655" s="282"/>
      <c r="Q655" s="282"/>
      <c r="R655" s="282"/>
      <c r="S655" s="282"/>
      <c r="T655" s="282"/>
      <c r="U655" s="282"/>
      <c r="V655" s="282"/>
      <c r="W655" s="282"/>
      <c r="X655" s="282"/>
      <c r="Y655" s="282"/>
      <c r="Z655" s="282"/>
      <c r="AA655" s="282"/>
      <c r="AB655" s="282"/>
      <c r="AC655" s="282"/>
      <c r="AD655" s="282"/>
      <c r="AE655" s="282"/>
      <c r="AF655" s="282"/>
      <c r="AG655" s="282"/>
      <c r="AH655" s="282"/>
      <c r="AI655" s="282"/>
      <c r="AJ655" s="282"/>
      <c r="AK655" s="282"/>
      <c r="AL655" s="282"/>
      <c r="AM655" s="282"/>
      <c r="AN655" s="282"/>
      <c r="AO655" s="282"/>
      <c r="AP655" s="282"/>
      <c r="AQ655" s="282"/>
      <c r="AR655" s="282"/>
      <c r="AS655" s="282"/>
      <c r="AT655" s="282"/>
      <c r="AU655" s="282"/>
      <c r="AV655" s="282"/>
      <c r="AW655" s="282"/>
    </row>
    <row r="656" spans="1:49">
      <c r="A656" s="282"/>
      <c r="B656" s="282"/>
      <c r="C656" s="282"/>
      <c r="D656" s="282"/>
      <c r="E656" s="282"/>
      <c r="F656" s="282"/>
      <c r="G656" s="282"/>
      <c r="H656" s="282"/>
      <c r="I656" s="282"/>
      <c r="J656" s="282"/>
      <c r="K656" s="282"/>
      <c r="L656" s="282"/>
      <c r="M656" s="282"/>
      <c r="N656" s="282"/>
      <c r="O656" s="282"/>
      <c r="P656" s="282"/>
      <c r="Q656" s="282"/>
      <c r="R656" s="282"/>
      <c r="S656" s="282"/>
      <c r="T656" s="282"/>
      <c r="U656" s="282"/>
      <c r="V656" s="282"/>
      <c r="W656" s="282"/>
      <c r="X656" s="282"/>
      <c r="Y656" s="282"/>
      <c r="Z656" s="282"/>
      <c r="AA656" s="282"/>
      <c r="AB656" s="282"/>
      <c r="AC656" s="282"/>
      <c r="AD656" s="282"/>
      <c r="AE656" s="282"/>
      <c r="AF656" s="282"/>
      <c r="AG656" s="282"/>
      <c r="AH656" s="282"/>
      <c r="AI656" s="282"/>
      <c r="AJ656" s="282"/>
      <c r="AK656" s="282"/>
      <c r="AL656" s="282"/>
      <c r="AM656" s="282"/>
      <c r="AN656" s="282"/>
      <c r="AO656" s="282"/>
      <c r="AP656" s="282"/>
      <c r="AQ656" s="282"/>
      <c r="AR656" s="282"/>
      <c r="AS656" s="282"/>
      <c r="AT656" s="282"/>
      <c r="AU656" s="282"/>
      <c r="AV656" s="282"/>
      <c r="AW656" s="282"/>
    </row>
    <row r="657" spans="1:49">
      <c r="A657" s="282"/>
      <c r="B657" s="282"/>
      <c r="C657" s="282"/>
      <c r="D657" s="282"/>
      <c r="E657" s="282"/>
      <c r="F657" s="282"/>
      <c r="G657" s="282"/>
      <c r="H657" s="282"/>
      <c r="I657" s="282"/>
      <c r="J657" s="282"/>
      <c r="K657" s="282"/>
      <c r="L657" s="282"/>
      <c r="M657" s="282"/>
      <c r="N657" s="282"/>
      <c r="O657" s="282"/>
      <c r="P657" s="282"/>
      <c r="Q657" s="282"/>
      <c r="R657" s="282"/>
      <c r="S657" s="282"/>
      <c r="T657" s="282"/>
      <c r="U657" s="282"/>
      <c r="V657" s="282"/>
      <c r="W657" s="282"/>
      <c r="X657" s="282"/>
      <c r="Y657" s="282"/>
      <c r="Z657" s="282"/>
      <c r="AA657" s="282"/>
      <c r="AB657" s="282"/>
      <c r="AC657" s="282"/>
      <c r="AD657" s="282"/>
      <c r="AE657" s="282"/>
      <c r="AF657" s="282"/>
      <c r="AG657" s="282"/>
      <c r="AH657" s="282"/>
      <c r="AI657" s="282"/>
      <c r="AJ657" s="282"/>
      <c r="AK657" s="282"/>
      <c r="AL657" s="282"/>
      <c r="AM657" s="282"/>
      <c r="AN657" s="282"/>
      <c r="AO657" s="282"/>
      <c r="AP657" s="282"/>
      <c r="AQ657" s="282"/>
      <c r="AR657" s="282"/>
      <c r="AS657" s="282"/>
      <c r="AT657" s="282"/>
      <c r="AU657" s="282"/>
      <c r="AV657" s="282"/>
      <c r="AW657" s="282"/>
    </row>
    <row r="658" spans="1:49">
      <c r="A658" s="282"/>
      <c r="B658" s="282"/>
      <c r="C658" s="282"/>
      <c r="D658" s="282"/>
      <c r="E658" s="282"/>
      <c r="F658" s="282"/>
      <c r="G658" s="282"/>
      <c r="H658" s="282"/>
      <c r="I658" s="282"/>
      <c r="J658" s="282"/>
      <c r="K658" s="282"/>
      <c r="L658" s="282"/>
      <c r="M658" s="282"/>
      <c r="N658" s="282"/>
      <c r="O658" s="282"/>
      <c r="P658" s="282"/>
      <c r="Q658" s="282"/>
      <c r="R658" s="282"/>
      <c r="S658" s="282"/>
      <c r="T658" s="282"/>
      <c r="U658" s="282"/>
      <c r="V658" s="282"/>
      <c r="W658" s="282"/>
      <c r="X658" s="282"/>
      <c r="Y658" s="282"/>
      <c r="Z658" s="282"/>
      <c r="AA658" s="282"/>
      <c r="AB658" s="282"/>
      <c r="AC658" s="282"/>
      <c r="AD658" s="282"/>
      <c r="AE658" s="282"/>
      <c r="AF658" s="282"/>
      <c r="AG658" s="282"/>
      <c r="AH658" s="282"/>
      <c r="AI658" s="282"/>
      <c r="AJ658" s="282"/>
      <c r="AK658" s="282"/>
      <c r="AL658" s="282"/>
      <c r="AM658" s="282"/>
      <c r="AN658" s="282"/>
      <c r="AO658" s="282"/>
      <c r="AP658" s="282"/>
      <c r="AQ658" s="282"/>
      <c r="AR658" s="282"/>
      <c r="AS658" s="282"/>
      <c r="AT658" s="282"/>
      <c r="AU658" s="282"/>
      <c r="AV658" s="282"/>
      <c r="AW658" s="282"/>
    </row>
    <row r="659" spans="1:49">
      <c r="A659" s="282"/>
      <c r="B659" s="282"/>
      <c r="C659" s="282"/>
      <c r="D659" s="282"/>
      <c r="E659" s="282"/>
      <c r="F659" s="282"/>
      <c r="G659" s="282"/>
      <c r="H659" s="282"/>
      <c r="I659" s="282"/>
      <c r="J659" s="282"/>
      <c r="K659" s="282"/>
      <c r="L659" s="282"/>
      <c r="M659" s="282"/>
      <c r="N659" s="282"/>
      <c r="O659" s="282"/>
      <c r="P659" s="282"/>
      <c r="Q659" s="282"/>
      <c r="R659" s="282"/>
      <c r="S659" s="282"/>
      <c r="T659" s="282"/>
      <c r="U659" s="282"/>
      <c r="V659" s="282"/>
      <c r="W659" s="282"/>
      <c r="X659" s="282"/>
      <c r="Y659" s="282"/>
      <c r="Z659" s="282"/>
      <c r="AA659" s="282"/>
      <c r="AB659" s="282"/>
      <c r="AC659" s="282"/>
      <c r="AD659" s="282"/>
      <c r="AE659" s="282"/>
      <c r="AF659" s="282"/>
      <c r="AG659" s="282"/>
      <c r="AH659" s="282"/>
      <c r="AI659" s="282"/>
      <c r="AJ659" s="282"/>
      <c r="AK659" s="282"/>
      <c r="AL659" s="282"/>
      <c r="AM659" s="282"/>
      <c r="AN659" s="282"/>
      <c r="AO659" s="282"/>
      <c r="AP659" s="282"/>
      <c r="AQ659" s="282"/>
      <c r="AR659" s="282"/>
      <c r="AS659" s="282"/>
      <c r="AT659" s="282"/>
      <c r="AU659" s="282"/>
      <c r="AV659" s="282"/>
      <c r="AW659" s="282"/>
    </row>
    <row r="660" spans="1:49">
      <c r="A660" s="282"/>
      <c r="B660" s="282"/>
      <c r="C660" s="282"/>
      <c r="D660" s="282"/>
      <c r="E660" s="282"/>
      <c r="F660" s="282"/>
      <c r="G660" s="282"/>
      <c r="H660" s="282"/>
      <c r="I660" s="282"/>
      <c r="J660" s="282"/>
      <c r="K660" s="282"/>
      <c r="L660" s="282"/>
      <c r="M660" s="282"/>
      <c r="N660" s="282"/>
      <c r="O660" s="282"/>
      <c r="P660" s="282"/>
      <c r="Q660" s="282"/>
      <c r="R660" s="282"/>
      <c r="S660" s="282"/>
      <c r="T660" s="282"/>
      <c r="U660" s="282"/>
      <c r="V660" s="282"/>
      <c r="W660" s="282"/>
      <c r="X660" s="282"/>
      <c r="Y660" s="282"/>
      <c r="Z660" s="282"/>
      <c r="AA660" s="282"/>
      <c r="AB660" s="282"/>
      <c r="AC660" s="282"/>
      <c r="AD660" s="282"/>
      <c r="AE660" s="282"/>
      <c r="AF660" s="282"/>
      <c r="AG660" s="282"/>
      <c r="AH660" s="282"/>
      <c r="AI660" s="282"/>
      <c r="AJ660" s="282"/>
      <c r="AK660" s="282"/>
      <c r="AL660" s="282"/>
      <c r="AM660" s="282"/>
      <c r="AN660" s="282"/>
      <c r="AO660" s="282"/>
      <c r="AP660" s="282"/>
      <c r="AQ660" s="282"/>
      <c r="AR660" s="282"/>
      <c r="AS660" s="282"/>
      <c r="AT660" s="282"/>
      <c r="AU660" s="282"/>
      <c r="AV660" s="282"/>
      <c r="AW660" s="282"/>
    </row>
    <row r="661" spans="1:49">
      <c r="A661" s="282"/>
      <c r="B661" s="282"/>
      <c r="C661" s="282"/>
      <c r="D661" s="282"/>
      <c r="E661" s="282"/>
      <c r="F661" s="282"/>
      <c r="G661" s="282"/>
      <c r="H661" s="282"/>
      <c r="I661" s="282"/>
      <c r="J661" s="282"/>
      <c r="K661" s="282"/>
      <c r="L661" s="282"/>
      <c r="M661" s="282"/>
      <c r="N661" s="282"/>
      <c r="O661" s="282"/>
      <c r="P661" s="282"/>
      <c r="Q661" s="282"/>
      <c r="R661" s="282"/>
      <c r="S661" s="282"/>
      <c r="T661" s="282"/>
      <c r="U661" s="282"/>
      <c r="V661" s="282"/>
      <c r="W661" s="282"/>
      <c r="X661" s="282"/>
      <c r="Y661" s="282"/>
      <c r="Z661" s="282"/>
      <c r="AA661" s="282"/>
      <c r="AB661" s="282"/>
      <c r="AC661" s="282"/>
      <c r="AD661" s="282"/>
      <c r="AE661" s="282"/>
      <c r="AF661" s="282"/>
      <c r="AG661" s="282"/>
      <c r="AH661" s="282"/>
      <c r="AI661" s="282"/>
      <c r="AJ661" s="282"/>
      <c r="AK661" s="282"/>
      <c r="AL661" s="282"/>
      <c r="AM661" s="282"/>
      <c r="AN661" s="282"/>
      <c r="AO661" s="282"/>
      <c r="AP661" s="282"/>
      <c r="AQ661" s="282"/>
      <c r="AR661" s="282"/>
      <c r="AS661" s="282"/>
      <c r="AT661" s="282"/>
      <c r="AU661" s="282"/>
      <c r="AV661" s="282"/>
      <c r="AW661" s="282"/>
    </row>
    <row r="662" spans="1:49">
      <c r="A662" s="282"/>
      <c r="B662" s="282"/>
      <c r="C662" s="282"/>
      <c r="D662" s="282"/>
      <c r="E662" s="282"/>
      <c r="F662" s="282"/>
      <c r="G662" s="282"/>
      <c r="H662" s="282"/>
      <c r="I662" s="282"/>
      <c r="J662" s="282"/>
      <c r="K662" s="282"/>
      <c r="L662" s="282"/>
      <c r="M662" s="282"/>
      <c r="N662" s="282"/>
      <c r="O662" s="282"/>
      <c r="P662" s="282"/>
      <c r="Q662" s="282"/>
      <c r="R662" s="282"/>
      <c r="S662" s="282"/>
      <c r="T662" s="282"/>
      <c r="U662" s="282"/>
      <c r="V662" s="282"/>
      <c r="W662" s="282"/>
      <c r="X662" s="282"/>
      <c r="Y662" s="282"/>
      <c r="Z662" s="282"/>
      <c r="AA662" s="282"/>
      <c r="AB662" s="282"/>
      <c r="AC662" s="282"/>
      <c r="AD662" s="282"/>
      <c r="AE662" s="282"/>
      <c r="AF662" s="282"/>
      <c r="AG662" s="282"/>
      <c r="AH662" s="282"/>
      <c r="AI662" s="282"/>
      <c r="AJ662" s="282"/>
      <c r="AK662" s="282"/>
      <c r="AL662" s="282"/>
      <c r="AM662" s="282"/>
      <c r="AN662" s="282"/>
      <c r="AO662" s="282"/>
      <c r="AP662" s="282"/>
      <c r="AQ662" s="282"/>
      <c r="AR662" s="282"/>
      <c r="AS662" s="282"/>
      <c r="AT662" s="282"/>
      <c r="AU662" s="282"/>
      <c r="AV662" s="282"/>
      <c r="AW662" s="282"/>
    </row>
    <row r="663" spans="1:49">
      <c r="A663" s="282"/>
      <c r="B663" s="282"/>
      <c r="C663" s="282"/>
      <c r="D663" s="282"/>
      <c r="E663" s="282"/>
      <c r="F663" s="282"/>
      <c r="G663" s="282"/>
      <c r="H663" s="282"/>
      <c r="I663" s="282"/>
      <c r="J663" s="282"/>
      <c r="K663" s="282"/>
      <c r="L663" s="282"/>
      <c r="M663" s="282"/>
      <c r="N663" s="282"/>
      <c r="O663" s="282"/>
      <c r="P663" s="282"/>
      <c r="Q663" s="282"/>
      <c r="R663" s="282"/>
      <c r="S663" s="282"/>
      <c r="T663" s="282"/>
      <c r="U663" s="282"/>
      <c r="V663" s="282"/>
      <c r="W663" s="282"/>
      <c r="X663" s="282"/>
      <c r="Y663" s="282"/>
      <c r="Z663" s="282"/>
      <c r="AA663" s="282"/>
      <c r="AB663" s="282"/>
      <c r="AC663" s="282"/>
      <c r="AD663" s="282"/>
      <c r="AE663" s="282"/>
      <c r="AF663" s="282"/>
      <c r="AG663" s="282"/>
      <c r="AH663" s="282"/>
      <c r="AI663" s="282"/>
      <c r="AJ663" s="282"/>
      <c r="AK663" s="282"/>
      <c r="AL663" s="282"/>
      <c r="AM663" s="282"/>
      <c r="AN663" s="282"/>
      <c r="AO663" s="282"/>
      <c r="AP663" s="282"/>
      <c r="AQ663" s="282"/>
      <c r="AR663" s="282"/>
      <c r="AS663" s="282"/>
      <c r="AT663" s="282"/>
      <c r="AU663" s="282"/>
      <c r="AV663" s="282"/>
      <c r="AW663" s="282"/>
    </row>
    <row r="664" spans="1:49">
      <c r="A664" s="282"/>
      <c r="B664" s="282"/>
      <c r="C664" s="282"/>
      <c r="D664" s="282"/>
      <c r="E664" s="282"/>
      <c r="F664" s="282"/>
      <c r="G664" s="282"/>
      <c r="H664" s="282"/>
      <c r="I664" s="282"/>
      <c r="J664" s="282"/>
      <c r="K664" s="282"/>
      <c r="L664" s="282"/>
      <c r="M664" s="282"/>
      <c r="N664" s="282"/>
      <c r="O664" s="282"/>
      <c r="P664" s="282"/>
      <c r="Q664" s="282"/>
      <c r="R664" s="282"/>
      <c r="S664" s="282"/>
      <c r="T664" s="282"/>
      <c r="U664" s="282"/>
      <c r="V664" s="282"/>
      <c r="W664" s="282"/>
      <c r="X664" s="282"/>
      <c r="Y664" s="282"/>
      <c r="Z664" s="282"/>
      <c r="AA664" s="282"/>
      <c r="AB664" s="282"/>
      <c r="AC664" s="282"/>
      <c r="AD664" s="282"/>
      <c r="AE664" s="282"/>
      <c r="AF664" s="282"/>
      <c r="AG664" s="282"/>
      <c r="AH664" s="282"/>
      <c r="AI664" s="282"/>
      <c r="AJ664" s="282"/>
      <c r="AK664" s="282"/>
      <c r="AL664" s="282"/>
      <c r="AM664" s="282"/>
      <c r="AN664" s="282"/>
      <c r="AO664" s="282"/>
      <c r="AP664" s="282"/>
      <c r="AQ664" s="282"/>
      <c r="AR664" s="282"/>
      <c r="AS664" s="282"/>
      <c r="AT664" s="282"/>
      <c r="AU664" s="282"/>
      <c r="AV664" s="282"/>
      <c r="AW664" s="282"/>
    </row>
    <row r="665" spans="1:49">
      <c r="A665" s="282"/>
      <c r="B665" s="282"/>
      <c r="C665" s="282"/>
      <c r="D665" s="282"/>
      <c r="E665" s="282"/>
      <c r="F665" s="282"/>
      <c r="G665" s="282"/>
      <c r="H665" s="282"/>
      <c r="I665" s="282"/>
      <c r="J665" s="282"/>
      <c r="K665" s="282"/>
      <c r="L665" s="282"/>
      <c r="M665" s="282"/>
      <c r="N665" s="282"/>
      <c r="O665" s="282"/>
      <c r="P665" s="282"/>
      <c r="Q665" s="282"/>
      <c r="R665" s="282"/>
      <c r="S665" s="282"/>
      <c r="T665" s="282"/>
      <c r="U665" s="282"/>
      <c r="V665" s="282"/>
      <c r="W665" s="282"/>
      <c r="X665" s="282"/>
      <c r="Y665" s="282"/>
      <c r="Z665" s="282"/>
      <c r="AA665" s="282"/>
      <c r="AB665" s="282"/>
      <c r="AC665" s="282"/>
      <c r="AD665" s="282"/>
      <c r="AE665" s="282"/>
      <c r="AF665" s="282"/>
      <c r="AG665" s="282"/>
      <c r="AH665" s="282"/>
      <c r="AI665" s="282"/>
      <c r="AJ665" s="282"/>
      <c r="AK665" s="282"/>
      <c r="AL665" s="282"/>
      <c r="AM665" s="282"/>
      <c r="AN665" s="282"/>
      <c r="AO665" s="282"/>
      <c r="AP665" s="282"/>
      <c r="AQ665" s="282"/>
      <c r="AR665" s="282"/>
      <c r="AS665" s="282"/>
      <c r="AT665" s="282"/>
      <c r="AU665" s="282"/>
      <c r="AV665" s="282"/>
      <c r="AW665" s="282"/>
    </row>
    <row r="666" spans="1:49">
      <c r="A666" s="282"/>
      <c r="B666" s="282"/>
      <c r="C666" s="282"/>
      <c r="D666" s="282"/>
      <c r="E666" s="282"/>
      <c r="F666" s="282"/>
      <c r="G666" s="282"/>
      <c r="H666" s="282"/>
      <c r="I666" s="282"/>
      <c r="J666" s="282"/>
      <c r="K666" s="282"/>
      <c r="L666" s="282"/>
      <c r="M666" s="282"/>
      <c r="N666" s="282"/>
      <c r="O666" s="282"/>
      <c r="P666" s="282"/>
      <c r="Q666" s="282"/>
      <c r="R666" s="282"/>
      <c r="S666" s="282"/>
      <c r="T666" s="282"/>
      <c r="U666" s="282"/>
      <c r="V666" s="282"/>
      <c r="W666" s="282"/>
      <c r="X666" s="282"/>
      <c r="Y666" s="282"/>
      <c r="Z666" s="282"/>
      <c r="AA666" s="282"/>
      <c r="AB666" s="282"/>
      <c r="AC666" s="282"/>
      <c r="AD666" s="282"/>
      <c r="AE666" s="282"/>
      <c r="AF666" s="282"/>
      <c r="AG666" s="282"/>
      <c r="AH666" s="282"/>
      <c r="AI666" s="282"/>
      <c r="AJ666" s="282"/>
      <c r="AK666" s="282"/>
      <c r="AL666" s="282"/>
      <c r="AM666" s="282"/>
      <c r="AN666" s="282"/>
      <c r="AO666" s="282"/>
      <c r="AP666" s="282"/>
      <c r="AQ666" s="282"/>
      <c r="AR666" s="282"/>
      <c r="AS666" s="282"/>
      <c r="AT666" s="282"/>
      <c r="AU666" s="282"/>
      <c r="AV666" s="282"/>
      <c r="AW666" s="282"/>
    </row>
    <row r="667" spans="1:49">
      <c r="A667" s="282"/>
      <c r="B667" s="282"/>
      <c r="C667" s="282"/>
      <c r="D667" s="282"/>
      <c r="E667" s="282"/>
      <c r="F667" s="282"/>
      <c r="G667" s="282"/>
      <c r="H667" s="282"/>
      <c r="I667" s="282"/>
      <c r="J667" s="282"/>
      <c r="K667" s="282"/>
      <c r="L667" s="282"/>
      <c r="M667" s="282"/>
      <c r="N667" s="282"/>
      <c r="O667" s="282"/>
      <c r="P667" s="282"/>
      <c r="Q667" s="282"/>
      <c r="R667" s="282"/>
      <c r="S667" s="282"/>
      <c r="T667" s="282"/>
      <c r="U667" s="282"/>
      <c r="V667" s="282"/>
      <c r="W667" s="282"/>
      <c r="X667" s="282"/>
      <c r="Y667" s="282"/>
      <c r="Z667" s="282"/>
      <c r="AA667" s="282"/>
      <c r="AB667" s="282"/>
      <c r="AC667" s="282"/>
      <c r="AD667" s="282"/>
      <c r="AE667" s="282"/>
      <c r="AF667" s="282"/>
      <c r="AG667" s="282"/>
      <c r="AH667" s="282"/>
      <c r="AI667" s="282"/>
      <c r="AJ667" s="282"/>
      <c r="AK667" s="282"/>
      <c r="AL667" s="282"/>
      <c r="AM667" s="282"/>
      <c r="AN667" s="282"/>
      <c r="AO667" s="282"/>
      <c r="AP667" s="282"/>
      <c r="AQ667" s="282"/>
      <c r="AR667" s="282"/>
      <c r="AS667" s="282"/>
      <c r="AT667" s="282"/>
      <c r="AU667" s="282"/>
      <c r="AV667" s="282"/>
      <c r="AW667" s="282"/>
    </row>
    <row r="668" spans="1:49">
      <c r="A668" s="282"/>
      <c r="B668" s="282"/>
      <c r="C668" s="282"/>
      <c r="D668" s="282"/>
      <c r="E668" s="282"/>
      <c r="F668" s="282"/>
      <c r="G668" s="282"/>
      <c r="H668" s="282"/>
      <c r="I668" s="282"/>
      <c r="J668" s="282"/>
      <c r="K668" s="282"/>
      <c r="L668" s="282"/>
      <c r="M668" s="282"/>
      <c r="N668" s="282"/>
      <c r="O668" s="282"/>
      <c r="P668" s="282"/>
      <c r="Q668" s="282"/>
      <c r="R668" s="282"/>
      <c r="S668" s="282"/>
      <c r="T668" s="282"/>
      <c r="U668" s="282"/>
      <c r="V668" s="282"/>
      <c r="W668" s="282"/>
      <c r="X668" s="282"/>
      <c r="Y668" s="282"/>
      <c r="Z668" s="282"/>
      <c r="AA668" s="282"/>
      <c r="AB668" s="282"/>
      <c r="AC668" s="282"/>
      <c r="AD668" s="282"/>
      <c r="AE668" s="282"/>
      <c r="AF668" s="282"/>
      <c r="AG668" s="282"/>
      <c r="AH668" s="282"/>
      <c r="AI668" s="282"/>
      <c r="AJ668" s="282"/>
      <c r="AK668" s="282"/>
      <c r="AL668" s="282"/>
      <c r="AM668" s="282"/>
      <c r="AN668" s="282"/>
      <c r="AO668" s="282"/>
      <c r="AP668" s="282"/>
      <c r="AQ668" s="282"/>
      <c r="AR668" s="282"/>
      <c r="AS668" s="282"/>
      <c r="AT668" s="282"/>
      <c r="AU668" s="282"/>
      <c r="AV668" s="282"/>
      <c r="AW668" s="282"/>
    </row>
    <row r="669" spans="1:49">
      <c r="A669" s="282"/>
      <c r="B669" s="282"/>
      <c r="C669" s="282"/>
      <c r="D669" s="282"/>
      <c r="E669" s="282"/>
      <c r="F669" s="282"/>
      <c r="G669" s="282"/>
      <c r="H669" s="282"/>
      <c r="I669" s="282"/>
      <c r="J669" s="282"/>
      <c r="K669" s="282"/>
      <c r="L669" s="282"/>
      <c r="M669" s="282"/>
      <c r="N669" s="282"/>
      <c r="O669" s="282"/>
      <c r="P669" s="282"/>
      <c r="Q669" s="282"/>
      <c r="R669" s="282"/>
      <c r="S669" s="282"/>
      <c r="T669" s="282"/>
      <c r="U669" s="282"/>
      <c r="V669" s="282"/>
      <c r="W669" s="282"/>
      <c r="X669" s="282"/>
      <c r="Y669" s="282"/>
      <c r="Z669" s="282"/>
      <c r="AA669" s="282"/>
      <c r="AB669" s="282"/>
      <c r="AC669" s="282"/>
      <c r="AD669" s="282"/>
      <c r="AE669" s="282"/>
      <c r="AF669" s="282"/>
      <c r="AG669" s="282"/>
      <c r="AH669" s="282"/>
      <c r="AI669" s="282"/>
      <c r="AJ669" s="282"/>
      <c r="AK669" s="282"/>
      <c r="AL669" s="282"/>
      <c r="AM669" s="282"/>
      <c r="AN669" s="282"/>
      <c r="AO669" s="282"/>
      <c r="AP669" s="282"/>
      <c r="AQ669" s="282"/>
      <c r="AR669" s="282"/>
      <c r="AS669" s="282"/>
      <c r="AT669" s="282"/>
      <c r="AU669" s="282"/>
      <c r="AV669" s="282"/>
      <c r="AW669" s="282"/>
    </row>
    <row r="670" spans="1:49">
      <c r="A670" s="282"/>
      <c r="B670" s="282"/>
      <c r="C670" s="282"/>
      <c r="D670" s="282"/>
      <c r="E670" s="282"/>
      <c r="F670" s="282"/>
      <c r="G670" s="282"/>
      <c r="H670" s="282"/>
      <c r="I670" s="282"/>
      <c r="J670" s="282"/>
      <c r="K670" s="282"/>
      <c r="L670" s="282"/>
      <c r="M670" s="282"/>
      <c r="N670" s="282"/>
      <c r="O670" s="282"/>
      <c r="P670" s="282"/>
      <c r="Q670" s="282"/>
      <c r="R670" s="282"/>
      <c r="S670" s="282"/>
      <c r="T670" s="282"/>
      <c r="U670" s="282"/>
      <c r="V670" s="282"/>
      <c r="W670" s="282"/>
      <c r="X670" s="282"/>
      <c r="Y670" s="282"/>
      <c r="Z670" s="282"/>
      <c r="AA670" s="282"/>
      <c r="AB670" s="282"/>
      <c r="AC670" s="282"/>
      <c r="AD670" s="282"/>
      <c r="AE670" s="282"/>
      <c r="AF670" s="282"/>
      <c r="AG670" s="282"/>
      <c r="AH670" s="282"/>
      <c r="AI670" s="282"/>
      <c r="AJ670" s="282"/>
      <c r="AK670" s="282"/>
      <c r="AL670" s="282"/>
      <c r="AM670" s="282"/>
      <c r="AN670" s="282"/>
      <c r="AO670" s="282"/>
      <c r="AP670" s="282"/>
      <c r="AQ670" s="282"/>
      <c r="AR670" s="282"/>
      <c r="AS670" s="282"/>
      <c r="AT670" s="282"/>
      <c r="AU670" s="282"/>
      <c r="AV670" s="282"/>
      <c r="AW670" s="282"/>
    </row>
    <row r="671" spans="1:49">
      <c r="A671" s="282"/>
      <c r="B671" s="282"/>
      <c r="C671" s="282"/>
      <c r="D671" s="282"/>
      <c r="E671" s="282"/>
      <c r="F671" s="282"/>
      <c r="G671" s="282"/>
      <c r="H671" s="282"/>
      <c r="I671" s="282"/>
      <c r="J671" s="282"/>
      <c r="K671" s="282"/>
      <c r="L671" s="282"/>
      <c r="M671" s="282"/>
      <c r="N671" s="282"/>
      <c r="O671" s="282"/>
      <c r="P671" s="282"/>
      <c r="Q671" s="282"/>
      <c r="R671" s="282"/>
      <c r="S671" s="282"/>
      <c r="T671" s="282"/>
      <c r="U671" s="282"/>
      <c r="V671" s="282"/>
      <c r="W671" s="282"/>
      <c r="X671" s="282"/>
      <c r="Y671" s="282"/>
      <c r="Z671" s="282"/>
      <c r="AA671" s="282"/>
      <c r="AB671" s="282"/>
      <c r="AC671" s="282"/>
      <c r="AD671" s="282"/>
      <c r="AE671" s="282"/>
      <c r="AF671" s="282"/>
      <c r="AG671" s="282"/>
      <c r="AH671" s="282"/>
      <c r="AI671" s="282"/>
      <c r="AJ671" s="282"/>
      <c r="AK671" s="282"/>
      <c r="AL671" s="282"/>
      <c r="AM671" s="282"/>
      <c r="AN671" s="282"/>
      <c r="AO671" s="282"/>
      <c r="AP671" s="282"/>
      <c r="AQ671" s="282"/>
      <c r="AR671" s="282"/>
      <c r="AS671" s="282"/>
      <c r="AT671" s="282"/>
      <c r="AU671" s="282"/>
      <c r="AV671" s="282"/>
      <c r="AW671" s="282"/>
    </row>
    <row r="672" spans="1:49">
      <c r="A672" s="282"/>
      <c r="B672" s="282"/>
      <c r="C672" s="282"/>
      <c r="D672" s="282"/>
      <c r="E672" s="282"/>
      <c r="F672" s="282"/>
      <c r="G672" s="282"/>
      <c r="H672" s="282"/>
      <c r="I672" s="282"/>
      <c r="J672" s="282"/>
      <c r="K672" s="282"/>
      <c r="L672" s="282"/>
      <c r="M672" s="282"/>
      <c r="N672" s="282"/>
      <c r="O672" s="282"/>
      <c r="P672" s="282"/>
      <c r="Q672" s="282"/>
      <c r="R672" s="282"/>
      <c r="S672" s="282"/>
      <c r="T672" s="282"/>
      <c r="U672" s="282"/>
      <c r="V672" s="282"/>
      <c r="W672" s="282"/>
      <c r="X672" s="282"/>
      <c r="Y672" s="282"/>
      <c r="Z672" s="282"/>
      <c r="AA672" s="282"/>
      <c r="AB672" s="282"/>
      <c r="AC672" s="282"/>
      <c r="AD672" s="282"/>
      <c r="AE672" s="282"/>
      <c r="AF672" s="282"/>
      <c r="AG672" s="282"/>
      <c r="AH672" s="282"/>
      <c r="AI672" s="282"/>
      <c r="AJ672" s="282"/>
      <c r="AK672" s="282"/>
      <c r="AL672" s="282"/>
      <c r="AM672" s="282"/>
      <c r="AN672" s="282"/>
      <c r="AO672" s="282"/>
      <c r="AP672" s="282"/>
      <c r="AQ672" s="282"/>
      <c r="AR672" s="282"/>
      <c r="AS672" s="282"/>
      <c r="AT672" s="282"/>
      <c r="AU672" s="282"/>
      <c r="AV672" s="282"/>
      <c r="AW672" s="282"/>
    </row>
    <row r="673" spans="1:49">
      <c r="A673" s="282"/>
      <c r="B673" s="282"/>
      <c r="C673" s="282"/>
      <c r="D673" s="282"/>
      <c r="E673" s="282"/>
      <c r="F673" s="282"/>
      <c r="G673" s="282"/>
      <c r="H673" s="282"/>
      <c r="I673" s="282"/>
      <c r="J673" s="282"/>
      <c r="K673" s="282"/>
      <c r="L673" s="282"/>
      <c r="M673" s="282"/>
      <c r="N673" s="282"/>
      <c r="O673" s="282"/>
      <c r="P673" s="282"/>
      <c r="Q673" s="282"/>
      <c r="R673" s="282"/>
      <c r="S673" s="282"/>
      <c r="T673" s="282"/>
      <c r="U673" s="282"/>
      <c r="V673" s="282"/>
      <c r="W673" s="282"/>
      <c r="X673" s="282"/>
      <c r="Y673" s="282"/>
      <c r="Z673" s="282"/>
      <c r="AA673" s="282"/>
      <c r="AB673" s="282"/>
      <c r="AC673" s="282"/>
      <c r="AD673" s="282"/>
      <c r="AE673" s="282"/>
      <c r="AF673" s="282"/>
      <c r="AG673" s="282"/>
      <c r="AH673" s="282"/>
      <c r="AI673" s="282"/>
      <c r="AJ673" s="282"/>
      <c r="AK673" s="282"/>
      <c r="AL673" s="282"/>
      <c r="AM673" s="282"/>
      <c r="AN673" s="282"/>
      <c r="AO673" s="282"/>
      <c r="AP673" s="282"/>
      <c r="AQ673" s="282"/>
      <c r="AR673" s="282"/>
      <c r="AS673" s="282"/>
      <c r="AT673" s="282"/>
      <c r="AU673" s="282"/>
      <c r="AV673" s="282"/>
      <c r="AW673" s="282"/>
    </row>
    <row r="674" spans="1:49">
      <c r="A674" s="282"/>
      <c r="B674" s="282"/>
      <c r="C674" s="282"/>
      <c r="D674" s="282"/>
      <c r="E674" s="282"/>
      <c r="F674" s="282"/>
      <c r="G674" s="282"/>
      <c r="H674" s="282"/>
      <c r="I674" s="282"/>
      <c r="J674" s="282"/>
      <c r="K674" s="282"/>
      <c r="L674" s="282"/>
      <c r="M674" s="282"/>
      <c r="N674" s="282"/>
      <c r="O674" s="282"/>
      <c r="P674" s="282"/>
      <c r="Q674" s="282"/>
      <c r="R674" s="282"/>
      <c r="S674" s="282"/>
      <c r="T674" s="282"/>
      <c r="U674" s="282"/>
      <c r="V674" s="282"/>
      <c r="W674" s="282"/>
      <c r="X674" s="282"/>
      <c r="Y674" s="282"/>
      <c r="Z674" s="282"/>
      <c r="AA674" s="282"/>
      <c r="AB674" s="282"/>
      <c r="AC674" s="282"/>
      <c r="AD674" s="282"/>
      <c r="AE674" s="282"/>
      <c r="AF674" s="282"/>
      <c r="AG674" s="282"/>
      <c r="AH674" s="282"/>
      <c r="AI674" s="282"/>
      <c r="AJ674" s="282"/>
      <c r="AK674" s="282"/>
      <c r="AL674" s="282"/>
      <c r="AM674" s="282"/>
      <c r="AN674" s="282"/>
      <c r="AO674" s="282"/>
      <c r="AP674" s="282"/>
      <c r="AQ674" s="282"/>
      <c r="AR674" s="282"/>
      <c r="AS674" s="282"/>
      <c r="AT674" s="282"/>
      <c r="AU674" s="282"/>
      <c r="AV674" s="282"/>
      <c r="AW674" s="282"/>
    </row>
    <row r="675" spans="1:49">
      <c r="A675" s="282"/>
      <c r="B675" s="282"/>
      <c r="C675" s="282"/>
      <c r="D675" s="282"/>
      <c r="E675" s="282"/>
      <c r="F675" s="282"/>
      <c r="G675" s="282"/>
      <c r="H675" s="282"/>
      <c r="I675" s="282"/>
      <c r="J675" s="282"/>
      <c r="K675" s="282"/>
      <c r="L675" s="282"/>
      <c r="M675" s="282"/>
      <c r="N675" s="282"/>
      <c r="O675" s="282"/>
      <c r="P675" s="282"/>
      <c r="Q675" s="282"/>
      <c r="R675" s="282"/>
      <c r="S675" s="282"/>
      <c r="T675" s="282"/>
      <c r="U675" s="282"/>
      <c r="V675" s="282"/>
      <c r="W675" s="282"/>
      <c r="X675" s="282"/>
      <c r="Y675" s="282"/>
      <c r="Z675" s="282"/>
      <c r="AA675" s="282"/>
      <c r="AB675" s="282"/>
      <c r="AC675" s="282"/>
      <c r="AD675" s="282"/>
      <c r="AE675" s="282"/>
      <c r="AF675" s="282"/>
      <c r="AG675" s="282"/>
      <c r="AH675" s="282"/>
      <c r="AI675" s="282"/>
      <c r="AJ675" s="282"/>
      <c r="AK675" s="282"/>
      <c r="AL675" s="282"/>
      <c r="AM675" s="282"/>
      <c r="AN675" s="282"/>
      <c r="AO675" s="282"/>
      <c r="AP675" s="282"/>
      <c r="AQ675" s="282"/>
      <c r="AR675" s="282"/>
      <c r="AS675" s="282"/>
      <c r="AT675" s="282"/>
      <c r="AU675" s="282"/>
      <c r="AV675" s="282"/>
      <c r="AW675" s="282"/>
    </row>
    <row r="676" spans="1:49">
      <c r="A676" s="282"/>
      <c r="B676" s="282"/>
      <c r="C676" s="282"/>
      <c r="D676" s="282"/>
      <c r="E676" s="282"/>
      <c r="F676" s="282"/>
      <c r="G676" s="282"/>
      <c r="H676" s="282"/>
      <c r="I676" s="282"/>
      <c r="J676" s="282"/>
      <c r="K676" s="282"/>
      <c r="L676" s="282"/>
      <c r="M676" s="282"/>
      <c r="N676" s="282"/>
      <c r="O676" s="282"/>
      <c r="P676" s="282"/>
      <c r="Q676" s="282"/>
      <c r="R676" s="282"/>
      <c r="S676" s="282"/>
      <c r="T676" s="282"/>
      <c r="U676" s="282"/>
      <c r="V676" s="282"/>
      <c r="W676" s="282"/>
      <c r="X676" s="282"/>
      <c r="Y676" s="282"/>
      <c r="Z676" s="282"/>
      <c r="AA676" s="282"/>
      <c r="AB676" s="282"/>
      <c r="AC676" s="282"/>
      <c r="AD676" s="282"/>
      <c r="AE676" s="282"/>
      <c r="AF676" s="282"/>
      <c r="AG676" s="282"/>
      <c r="AH676" s="282"/>
      <c r="AI676" s="282"/>
      <c r="AJ676" s="282"/>
      <c r="AK676" s="282"/>
      <c r="AL676" s="282"/>
      <c r="AM676" s="282"/>
      <c r="AN676" s="282"/>
      <c r="AO676" s="282"/>
      <c r="AP676" s="282"/>
      <c r="AQ676" s="282"/>
      <c r="AR676" s="282"/>
      <c r="AS676" s="282"/>
      <c r="AT676" s="282"/>
      <c r="AU676" s="282"/>
      <c r="AV676" s="282"/>
      <c r="AW676" s="282"/>
    </row>
    <row r="677" spans="1:49">
      <c r="A677" s="282"/>
      <c r="B677" s="282"/>
      <c r="C677" s="282"/>
      <c r="D677" s="282"/>
      <c r="E677" s="282"/>
      <c r="F677" s="282"/>
      <c r="G677" s="282"/>
      <c r="H677" s="282"/>
      <c r="I677" s="282"/>
      <c r="J677" s="282"/>
      <c r="K677" s="282"/>
      <c r="L677" s="282"/>
      <c r="M677" s="282"/>
      <c r="N677" s="282"/>
      <c r="O677" s="282"/>
      <c r="P677" s="282"/>
      <c r="Q677" s="282"/>
      <c r="R677" s="282"/>
      <c r="S677" s="282"/>
      <c r="T677" s="282"/>
      <c r="U677" s="282"/>
      <c r="V677" s="282"/>
      <c r="W677" s="282"/>
      <c r="X677" s="282"/>
      <c r="Y677" s="282"/>
      <c r="Z677" s="282"/>
      <c r="AA677" s="282"/>
      <c r="AB677" s="282"/>
      <c r="AC677" s="282"/>
      <c r="AD677" s="282"/>
      <c r="AE677" s="282"/>
      <c r="AF677" s="282"/>
      <c r="AG677" s="282"/>
      <c r="AH677" s="282"/>
      <c r="AI677" s="282"/>
      <c r="AJ677" s="282"/>
      <c r="AK677" s="282"/>
      <c r="AL677" s="282"/>
      <c r="AM677" s="282"/>
      <c r="AN677" s="282"/>
      <c r="AO677" s="282"/>
      <c r="AP677" s="282"/>
      <c r="AQ677" s="282"/>
      <c r="AR677" s="282"/>
      <c r="AS677" s="282"/>
      <c r="AT677" s="282"/>
      <c r="AU677" s="282"/>
      <c r="AV677" s="282"/>
      <c r="AW677" s="282"/>
    </row>
    <row r="678" spans="1:49">
      <c r="A678" s="282"/>
      <c r="B678" s="282"/>
      <c r="C678" s="282"/>
      <c r="D678" s="282"/>
      <c r="E678" s="282"/>
      <c r="F678" s="282"/>
      <c r="G678" s="282"/>
      <c r="H678" s="282"/>
      <c r="I678" s="282"/>
      <c r="J678" s="282"/>
      <c r="K678" s="282"/>
      <c r="L678" s="282"/>
      <c r="M678" s="282"/>
      <c r="N678" s="282"/>
      <c r="O678" s="282"/>
      <c r="P678" s="282"/>
      <c r="Q678" s="282"/>
      <c r="R678" s="282"/>
      <c r="S678" s="282"/>
      <c r="T678" s="282"/>
      <c r="U678" s="282"/>
      <c r="V678" s="282"/>
      <c r="W678" s="282"/>
      <c r="X678" s="282"/>
      <c r="Y678" s="282"/>
      <c r="Z678" s="282"/>
      <c r="AA678" s="282"/>
      <c r="AB678" s="282"/>
      <c r="AC678" s="282"/>
      <c r="AD678" s="282"/>
      <c r="AE678" s="282"/>
      <c r="AF678" s="282"/>
      <c r="AG678" s="282"/>
      <c r="AH678" s="282"/>
      <c r="AI678" s="282"/>
      <c r="AJ678" s="282"/>
      <c r="AK678" s="282"/>
      <c r="AL678" s="282"/>
      <c r="AM678" s="282"/>
      <c r="AN678" s="282"/>
      <c r="AO678" s="282"/>
      <c r="AP678" s="282"/>
      <c r="AQ678" s="282"/>
      <c r="AR678" s="282"/>
      <c r="AS678" s="282"/>
      <c r="AT678" s="282"/>
      <c r="AU678" s="282"/>
      <c r="AV678" s="282"/>
      <c r="AW678" s="282"/>
    </row>
    <row r="679" spans="1:49">
      <c r="A679" s="282"/>
      <c r="B679" s="282"/>
      <c r="C679" s="282"/>
      <c r="D679" s="282"/>
      <c r="E679" s="282"/>
      <c r="F679" s="282"/>
      <c r="G679" s="282"/>
      <c r="H679" s="282"/>
      <c r="I679" s="282"/>
      <c r="J679" s="282"/>
      <c r="K679" s="282"/>
      <c r="L679" s="282"/>
      <c r="M679" s="282"/>
      <c r="N679" s="282"/>
      <c r="O679" s="282"/>
      <c r="P679" s="282"/>
      <c r="Q679" s="282"/>
      <c r="R679" s="282"/>
      <c r="S679" s="282"/>
      <c r="T679" s="282"/>
      <c r="U679" s="282"/>
      <c r="V679" s="282"/>
      <c r="W679" s="282"/>
      <c r="X679" s="282"/>
      <c r="Y679" s="282"/>
      <c r="Z679" s="282"/>
      <c r="AA679" s="282"/>
      <c r="AB679" s="282"/>
      <c r="AC679" s="282"/>
      <c r="AD679" s="282"/>
      <c r="AE679" s="282"/>
      <c r="AF679" s="282"/>
      <c r="AG679" s="282"/>
      <c r="AH679" s="282"/>
      <c r="AI679" s="282"/>
      <c r="AJ679" s="282"/>
      <c r="AK679" s="282"/>
      <c r="AL679" s="282"/>
      <c r="AM679" s="282"/>
      <c r="AN679" s="282"/>
      <c r="AO679" s="282"/>
      <c r="AP679" s="282"/>
      <c r="AQ679" s="282"/>
      <c r="AR679" s="282"/>
      <c r="AS679" s="282"/>
      <c r="AT679" s="282"/>
      <c r="AU679" s="282"/>
      <c r="AV679" s="282"/>
      <c r="AW679" s="282"/>
    </row>
    <row r="680" spans="1:49">
      <c r="A680" s="282"/>
      <c r="B680" s="282"/>
      <c r="C680" s="282"/>
      <c r="D680" s="282"/>
      <c r="E680" s="282"/>
      <c r="F680" s="282"/>
      <c r="G680" s="282"/>
      <c r="H680" s="282"/>
      <c r="I680" s="282"/>
      <c r="J680" s="282"/>
      <c r="K680" s="282"/>
      <c r="L680" s="282"/>
      <c r="M680" s="282"/>
      <c r="N680" s="282"/>
      <c r="O680" s="282"/>
      <c r="P680" s="282"/>
      <c r="Q680" s="282"/>
      <c r="R680" s="282"/>
      <c r="S680" s="282"/>
      <c r="T680" s="282"/>
      <c r="U680" s="282"/>
      <c r="V680" s="282"/>
      <c r="W680" s="282"/>
      <c r="X680" s="282"/>
      <c r="Y680" s="282"/>
      <c r="Z680" s="282"/>
      <c r="AA680" s="282"/>
      <c r="AB680" s="282"/>
      <c r="AC680" s="282"/>
      <c r="AD680" s="282"/>
      <c r="AE680" s="282"/>
      <c r="AF680" s="282"/>
      <c r="AG680" s="282"/>
      <c r="AH680" s="282"/>
      <c r="AI680" s="282"/>
      <c r="AJ680" s="282"/>
      <c r="AK680" s="282"/>
      <c r="AL680" s="282"/>
      <c r="AM680" s="282"/>
      <c r="AN680" s="282"/>
      <c r="AO680" s="282"/>
      <c r="AP680" s="282"/>
      <c r="AQ680" s="282"/>
      <c r="AR680" s="282"/>
      <c r="AS680" s="282"/>
      <c r="AT680" s="282"/>
      <c r="AU680" s="282"/>
      <c r="AV680" s="282"/>
      <c r="AW680" s="282"/>
    </row>
    <row r="681" spans="1:49">
      <c r="A681" s="282"/>
      <c r="B681" s="282"/>
      <c r="C681" s="282"/>
      <c r="D681" s="282"/>
      <c r="E681" s="282"/>
      <c r="F681" s="282"/>
      <c r="G681" s="282"/>
      <c r="H681" s="282"/>
      <c r="I681" s="282"/>
      <c r="J681" s="282"/>
      <c r="K681" s="282"/>
      <c r="L681" s="282"/>
      <c r="M681" s="282"/>
      <c r="N681" s="282"/>
      <c r="O681" s="282"/>
      <c r="P681" s="282"/>
      <c r="Q681" s="282"/>
      <c r="R681" s="282"/>
      <c r="S681" s="282"/>
      <c r="T681" s="282"/>
      <c r="U681" s="282"/>
      <c r="V681" s="282"/>
      <c r="W681" s="282"/>
      <c r="X681" s="282"/>
      <c r="Y681" s="282"/>
      <c r="Z681" s="282"/>
      <c r="AA681" s="282"/>
      <c r="AB681" s="282"/>
      <c r="AC681" s="282"/>
      <c r="AD681" s="282"/>
      <c r="AE681" s="282"/>
      <c r="AF681" s="282"/>
      <c r="AG681" s="282"/>
      <c r="AH681" s="282"/>
      <c r="AI681" s="282"/>
      <c r="AJ681" s="282"/>
      <c r="AK681" s="282"/>
      <c r="AL681" s="282"/>
      <c r="AM681" s="282"/>
      <c r="AN681" s="282"/>
      <c r="AO681" s="282"/>
      <c r="AP681" s="282"/>
      <c r="AQ681" s="282"/>
      <c r="AR681" s="282"/>
      <c r="AS681" s="282"/>
      <c r="AT681" s="282"/>
      <c r="AU681" s="282"/>
      <c r="AV681" s="282"/>
      <c r="AW681" s="282"/>
    </row>
    <row r="682" spans="1:49">
      <c r="A682" s="282"/>
      <c r="B682" s="282"/>
      <c r="C682" s="282"/>
      <c r="D682" s="282"/>
      <c r="E682" s="282"/>
      <c r="F682" s="282"/>
      <c r="G682" s="282"/>
      <c r="H682" s="282"/>
      <c r="I682" s="282"/>
      <c r="J682" s="282"/>
      <c r="K682" s="282"/>
      <c r="L682" s="282"/>
      <c r="M682" s="282"/>
      <c r="N682" s="282"/>
      <c r="O682" s="282"/>
      <c r="P682" s="282"/>
      <c r="Q682" s="282"/>
      <c r="R682" s="282"/>
      <c r="S682" s="282"/>
      <c r="T682" s="282"/>
      <c r="U682" s="282"/>
      <c r="V682" s="282"/>
      <c r="W682" s="282"/>
      <c r="X682" s="282"/>
      <c r="Y682" s="282"/>
      <c r="Z682" s="282"/>
      <c r="AA682" s="282"/>
      <c r="AB682" s="282"/>
      <c r="AC682" s="282"/>
      <c r="AD682" s="282"/>
      <c r="AE682" s="282"/>
      <c r="AF682" s="282"/>
      <c r="AG682" s="282"/>
      <c r="AH682" s="282"/>
      <c r="AI682" s="282"/>
      <c r="AJ682" s="282"/>
      <c r="AK682" s="282"/>
      <c r="AL682" s="282"/>
      <c r="AM682" s="282"/>
      <c r="AN682" s="282"/>
      <c r="AO682" s="282"/>
      <c r="AP682" s="282"/>
      <c r="AQ682" s="282"/>
      <c r="AR682" s="282"/>
      <c r="AS682" s="282"/>
      <c r="AT682" s="282"/>
      <c r="AU682" s="282"/>
      <c r="AV682" s="282"/>
      <c r="AW682" s="282"/>
    </row>
    <row r="683" spans="1:49">
      <c r="A683" s="282"/>
      <c r="B683" s="282"/>
      <c r="C683" s="282"/>
      <c r="D683" s="282"/>
      <c r="E683" s="282"/>
      <c r="F683" s="282"/>
      <c r="G683" s="282"/>
      <c r="H683" s="282"/>
      <c r="I683" s="282"/>
      <c r="J683" s="282"/>
      <c r="K683" s="282"/>
      <c r="L683" s="282"/>
      <c r="M683" s="282"/>
      <c r="N683" s="282"/>
      <c r="O683" s="282"/>
      <c r="P683" s="282"/>
      <c r="Q683" s="282"/>
      <c r="R683" s="282"/>
      <c r="S683" s="282"/>
      <c r="T683" s="282"/>
      <c r="U683" s="282"/>
      <c r="V683" s="282"/>
      <c r="W683" s="282"/>
      <c r="X683" s="282"/>
      <c r="Y683" s="282"/>
      <c r="Z683" s="282"/>
      <c r="AA683" s="282"/>
      <c r="AB683" s="282"/>
      <c r="AC683" s="282"/>
      <c r="AD683" s="282"/>
      <c r="AE683" s="282"/>
      <c r="AF683" s="282"/>
      <c r="AG683" s="282"/>
      <c r="AH683" s="282"/>
      <c r="AI683" s="282"/>
      <c r="AJ683" s="282"/>
      <c r="AK683" s="282"/>
      <c r="AL683" s="282"/>
      <c r="AM683" s="282"/>
      <c r="AN683" s="282"/>
      <c r="AO683" s="282"/>
      <c r="AP683" s="282"/>
      <c r="AQ683" s="282"/>
      <c r="AR683" s="282"/>
      <c r="AS683" s="282"/>
      <c r="AT683" s="282"/>
      <c r="AU683" s="282"/>
      <c r="AV683" s="282"/>
      <c r="AW683" s="282"/>
    </row>
    <row r="684" spans="1:49">
      <c r="A684" s="282"/>
      <c r="B684" s="282"/>
      <c r="C684" s="282"/>
      <c r="D684" s="282"/>
      <c r="E684" s="282"/>
      <c r="F684" s="282"/>
      <c r="G684" s="282"/>
      <c r="H684" s="282"/>
      <c r="I684" s="282"/>
      <c r="J684" s="282"/>
      <c r="K684" s="282"/>
      <c r="L684" s="282"/>
      <c r="M684" s="282"/>
      <c r="N684" s="282"/>
      <c r="O684" s="282"/>
      <c r="P684" s="282"/>
      <c r="Q684" s="282"/>
      <c r="R684" s="282"/>
      <c r="S684" s="282"/>
      <c r="T684" s="282"/>
      <c r="U684" s="282"/>
      <c r="V684" s="282"/>
      <c r="W684" s="282"/>
      <c r="X684" s="282"/>
      <c r="Y684" s="282"/>
      <c r="Z684" s="282"/>
      <c r="AA684" s="282"/>
      <c r="AB684" s="282"/>
      <c r="AC684" s="282"/>
      <c r="AD684" s="282"/>
      <c r="AE684" s="282"/>
      <c r="AF684" s="282"/>
      <c r="AG684" s="282"/>
      <c r="AH684" s="282"/>
      <c r="AI684" s="282"/>
      <c r="AJ684" s="282"/>
      <c r="AK684" s="282"/>
      <c r="AL684" s="282"/>
      <c r="AM684" s="282"/>
      <c r="AN684" s="282"/>
      <c r="AO684" s="282"/>
      <c r="AP684" s="282"/>
      <c r="AQ684" s="282"/>
      <c r="AR684" s="282"/>
      <c r="AS684" s="282"/>
      <c r="AT684" s="282"/>
      <c r="AU684" s="282"/>
      <c r="AV684" s="282"/>
      <c r="AW684" s="282"/>
    </row>
    <row r="685" spans="1:49">
      <c r="A685" s="282"/>
      <c r="B685" s="282"/>
      <c r="C685" s="282"/>
      <c r="D685" s="282"/>
      <c r="E685" s="282"/>
      <c r="F685" s="282"/>
      <c r="G685" s="282"/>
      <c r="H685" s="282"/>
      <c r="I685" s="282"/>
      <c r="J685" s="282"/>
      <c r="K685" s="282"/>
      <c r="L685" s="282"/>
      <c r="M685" s="282"/>
      <c r="N685" s="282"/>
      <c r="O685" s="282"/>
      <c r="P685" s="282"/>
      <c r="Q685" s="282"/>
      <c r="R685" s="282"/>
      <c r="S685" s="282"/>
      <c r="T685" s="282"/>
      <c r="U685" s="282"/>
      <c r="V685" s="282"/>
      <c r="W685" s="282"/>
      <c r="X685" s="282"/>
      <c r="Y685" s="282"/>
      <c r="Z685" s="282"/>
      <c r="AA685" s="282"/>
      <c r="AB685" s="282"/>
      <c r="AC685" s="282"/>
      <c r="AD685" s="282"/>
      <c r="AE685" s="282"/>
      <c r="AF685" s="282"/>
      <c r="AG685" s="282"/>
      <c r="AH685" s="282"/>
      <c r="AI685" s="282"/>
      <c r="AJ685" s="282"/>
      <c r="AK685" s="282"/>
      <c r="AL685" s="282"/>
      <c r="AM685" s="282"/>
      <c r="AN685" s="282"/>
      <c r="AO685" s="282"/>
      <c r="AP685" s="282"/>
      <c r="AQ685" s="282"/>
      <c r="AR685" s="282"/>
      <c r="AS685" s="282"/>
      <c r="AT685" s="282"/>
      <c r="AU685" s="282"/>
      <c r="AV685" s="282"/>
      <c r="AW685" s="282"/>
    </row>
    <row r="686" spans="1:49">
      <c r="A686" s="282"/>
      <c r="B686" s="282"/>
      <c r="C686" s="282"/>
      <c r="D686" s="282"/>
      <c r="E686" s="282"/>
      <c r="F686" s="282"/>
      <c r="G686" s="282"/>
      <c r="H686" s="282"/>
      <c r="I686" s="282"/>
      <c r="J686" s="282"/>
      <c r="K686" s="282"/>
      <c r="L686" s="282"/>
      <c r="M686" s="282"/>
      <c r="N686" s="282"/>
      <c r="O686" s="282"/>
      <c r="P686" s="282"/>
      <c r="Q686" s="282"/>
      <c r="R686" s="282"/>
      <c r="S686" s="282"/>
      <c r="T686" s="282"/>
      <c r="U686" s="282"/>
      <c r="V686" s="282"/>
      <c r="W686" s="282"/>
      <c r="X686" s="282"/>
      <c r="Y686" s="282"/>
      <c r="Z686" s="282"/>
      <c r="AA686" s="282"/>
      <c r="AB686" s="282"/>
      <c r="AC686" s="282"/>
      <c r="AD686" s="282"/>
      <c r="AE686" s="282"/>
      <c r="AF686" s="282"/>
      <c r="AG686" s="282"/>
      <c r="AH686" s="282"/>
      <c r="AI686" s="282"/>
      <c r="AJ686" s="282"/>
      <c r="AK686" s="282"/>
      <c r="AL686" s="282"/>
      <c r="AM686" s="282"/>
      <c r="AN686" s="282"/>
      <c r="AO686" s="282"/>
      <c r="AP686" s="282"/>
      <c r="AQ686" s="282"/>
      <c r="AR686" s="282"/>
      <c r="AS686" s="282"/>
      <c r="AT686" s="282"/>
      <c r="AU686" s="282"/>
      <c r="AV686" s="282"/>
      <c r="AW686" s="282"/>
    </row>
    <row r="687" spans="1:49">
      <c r="A687" s="282"/>
      <c r="B687" s="282"/>
      <c r="C687" s="282"/>
      <c r="D687" s="282"/>
      <c r="E687" s="282"/>
      <c r="F687" s="282"/>
      <c r="G687" s="282"/>
      <c r="H687" s="282"/>
      <c r="I687" s="282"/>
      <c r="J687" s="282"/>
      <c r="K687" s="282"/>
      <c r="L687" s="282"/>
      <c r="M687" s="282"/>
      <c r="N687" s="282"/>
      <c r="O687" s="282"/>
      <c r="P687" s="282"/>
      <c r="Q687" s="282"/>
      <c r="R687" s="282"/>
      <c r="S687" s="282"/>
      <c r="T687" s="282"/>
      <c r="U687" s="282"/>
      <c r="V687" s="282"/>
      <c r="W687" s="282"/>
      <c r="X687" s="282"/>
      <c r="Y687" s="282"/>
      <c r="Z687" s="282"/>
      <c r="AA687" s="282"/>
      <c r="AB687" s="282"/>
      <c r="AC687" s="282"/>
      <c r="AD687" s="282"/>
      <c r="AE687" s="282"/>
      <c r="AF687" s="282"/>
      <c r="AG687" s="282"/>
      <c r="AH687" s="282"/>
      <c r="AI687" s="282"/>
      <c r="AJ687" s="282"/>
      <c r="AK687" s="282"/>
      <c r="AL687" s="282"/>
      <c r="AM687" s="282"/>
      <c r="AN687" s="282"/>
      <c r="AO687" s="282"/>
      <c r="AP687" s="282"/>
      <c r="AQ687" s="282"/>
      <c r="AR687" s="282"/>
      <c r="AS687" s="282"/>
      <c r="AT687" s="282"/>
      <c r="AU687" s="282"/>
      <c r="AV687" s="282"/>
      <c r="AW687" s="282"/>
    </row>
    <row r="688" spans="1:49">
      <c r="A688" s="282"/>
      <c r="B688" s="282"/>
      <c r="C688" s="282"/>
      <c r="D688" s="282"/>
      <c r="E688" s="282"/>
      <c r="F688" s="282"/>
      <c r="G688" s="282"/>
      <c r="H688" s="282"/>
      <c r="I688" s="282"/>
      <c r="J688" s="282"/>
      <c r="K688" s="282"/>
      <c r="L688" s="282"/>
      <c r="M688" s="282"/>
      <c r="N688" s="282"/>
      <c r="O688" s="282"/>
      <c r="P688" s="282"/>
      <c r="Q688" s="282"/>
      <c r="R688" s="282"/>
      <c r="S688" s="282"/>
      <c r="T688" s="282"/>
      <c r="U688" s="282"/>
      <c r="V688" s="282"/>
      <c r="W688" s="282"/>
      <c r="X688" s="282"/>
      <c r="Y688" s="282"/>
      <c r="Z688" s="282"/>
      <c r="AA688" s="282"/>
      <c r="AB688" s="282"/>
      <c r="AC688" s="282"/>
      <c r="AD688" s="282"/>
      <c r="AE688" s="282"/>
      <c r="AF688" s="282"/>
      <c r="AG688" s="282"/>
      <c r="AH688" s="282"/>
      <c r="AI688" s="282"/>
      <c r="AJ688" s="282"/>
      <c r="AK688" s="282"/>
      <c r="AL688" s="282"/>
      <c r="AM688" s="282"/>
      <c r="AN688" s="282"/>
      <c r="AO688" s="282"/>
      <c r="AP688" s="282"/>
      <c r="AQ688" s="282"/>
      <c r="AR688" s="282"/>
      <c r="AS688" s="282"/>
      <c r="AT688" s="282"/>
      <c r="AU688" s="282"/>
      <c r="AV688" s="282"/>
      <c r="AW688" s="282"/>
    </row>
    <row r="689" spans="1:49">
      <c r="A689" s="282"/>
      <c r="B689" s="282"/>
      <c r="C689" s="282"/>
      <c r="D689" s="282"/>
      <c r="E689" s="282"/>
      <c r="F689" s="282"/>
      <c r="G689" s="282"/>
      <c r="H689" s="282"/>
      <c r="I689" s="282"/>
      <c r="J689" s="282"/>
      <c r="K689" s="282"/>
      <c r="L689" s="282"/>
      <c r="M689" s="282"/>
      <c r="N689" s="282"/>
      <c r="O689" s="282"/>
      <c r="P689" s="282"/>
      <c r="Q689" s="282"/>
      <c r="R689" s="282"/>
      <c r="S689" s="282"/>
      <c r="T689" s="282"/>
      <c r="U689" s="282"/>
      <c r="V689" s="282"/>
      <c r="W689" s="282"/>
      <c r="X689" s="282"/>
      <c r="Y689" s="282"/>
      <c r="Z689" s="282"/>
      <c r="AA689" s="282"/>
      <c r="AB689" s="282"/>
      <c r="AC689" s="282"/>
      <c r="AD689" s="282"/>
      <c r="AE689" s="282"/>
      <c r="AF689" s="282"/>
      <c r="AG689" s="282"/>
      <c r="AH689" s="282"/>
      <c r="AI689" s="282"/>
      <c r="AJ689" s="282"/>
      <c r="AK689" s="282"/>
      <c r="AL689" s="282"/>
      <c r="AM689" s="282"/>
      <c r="AN689" s="282"/>
      <c r="AO689" s="282"/>
      <c r="AP689" s="282"/>
      <c r="AQ689" s="282"/>
      <c r="AR689" s="282"/>
      <c r="AS689" s="282"/>
      <c r="AT689" s="282"/>
      <c r="AU689" s="282"/>
      <c r="AV689" s="282"/>
      <c r="AW689" s="282"/>
    </row>
    <row r="690" spans="1:49">
      <c r="A690" s="282"/>
      <c r="B690" s="282"/>
      <c r="C690" s="282"/>
      <c r="D690" s="282"/>
      <c r="E690" s="282"/>
      <c r="F690" s="282"/>
      <c r="G690" s="282"/>
      <c r="H690" s="282"/>
      <c r="I690" s="282"/>
      <c r="J690" s="282"/>
      <c r="K690" s="282"/>
      <c r="L690" s="282"/>
      <c r="M690" s="282"/>
      <c r="N690" s="282"/>
      <c r="O690" s="282"/>
      <c r="P690" s="282"/>
      <c r="Q690" s="282"/>
      <c r="R690" s="282"/>
      <c r="S690" s="282"/>
      <c r="T690" s="282"/>
      <c r="U690" s="282"/>
      <c r="V690" s="282"/>
      <c r="W690" s="282"/>
      <c r="X690" s="282"/>
      <c r="Y690" s="282"/>
      <c r="Z690" s="282"/>
      <c r="AA690" s="282"/>
      <c r="AB690" s="282"/>
      <c r="AC690" s="282"/>
      <c r="AD690" s="282"/>
      <c r="AE690" s="282"/>
      <c r="AF690" s="282"/>
      <c r="AG690" s="282"/>
      <c r="AH690" s="282"/>
      <c r="AI690" s="282"/>
      <c r="AJ690" s="282"/>
      <c r="AK690" s="282"/>
      <c r="AL690" s="282"/>
      <c r="AM690" s="282"/>
      <c r="AN690" s="282"/>
      <c r="AO690" s="282"/>
      <c r="AP690" s="282"/>
      <c r="AQ690" s="282"/>
      <c r="AR690" s="282"/>
      <c r="AS690" s="282"/>
      <c r="AT690" s="282"/>
      <c r="AU690" s="282"/>
      <c r="AV690" s="282"/>
      <c r="AW690" s="282"/>
    </row>
    <row r="691" spans="1:49">
      <c r="A691" s="282"/>
      <c r="B691" s="282"/>
      <c r="C691" s="282"/>
      <c r="D691" s="282"/>
      <c r="E691" s="282"/>
      <c r="F691" s="282"/>
      <c r="G691" s="282"/>
      <c r="H691" s="282"/>
      <c r="I691" s="282"/>
      <c r="J691" s="282"/>
      <c r="K691" s="282"/>
      <c r="L691" s="282"/>
      <c r="M691" s="282"/>
      <c r="N691" s="282"/>
      <c r="O691" s="282"/>
      <c r="P691" s="282"/>
      <c r="Q691" s="282"/>
      <c r="R691" s="282"/>
      <c r="S691" s="282"/>
      <c r="T691" s="282"/>
      <c r="U691" s="282"/>
      <c r="V691" s="282"/>
      <c r="W691" s="282"/>
      <c r="X691" s="282"/>
      <c r="Y691" s="282"/>
      <c r="Z691" s="282"/>
      <c r="AA691" s="282"/>
      <c r="AB691" s="282"/>
      <c r="AC691" s="282"/>
      <c r="AD691" s="282"/>
      <c r="AE691" s="282"/>
      <c r="AF691" s="282"/>
      <c r="AG691" s="282"/>
      <c r="AH691" s="282"/>
      <c r="AI691" s="282"/>
      <c r="AJ691" s="282"/>
      <c r="AK691" s="282"/>
      <c r="AL691" s="282"/>
      <c r="AM691" s="282"/>
      <c r="AN691" s="282"/>
      <c r="AO691" s="282"/>
      <c r="AP691" s="282"/>
      <c r="AQ691" s="282"/>
      <c r="AR691" s="282"/>
      <c r="AS691" s="282"/>
      <c r="AT691" s="282"/>
      <c r="AU691" s="282"/>
      <c r="AV691" s="282"/>
      <c r="AW691" s="282"/>
    </row>
    <row r="692" spans="1:49">
      <c r="A692" s="282"/>
      <c r="B692" s="282"/>
      <c r="C692" s="282"/>
      <c r="D692" s="282"/>
      <c r="E692" s="282"/>
      <c r="F692" s="282"/>
      <c r="G692" s="282"/>
      <c r="H692" s="282"/>
      <c r="I692" s="282"/>
      <c r="J692" s="282"/>
      <c r="K692" s="282"/>
      <c r="L692" s="282"/>
      <c r="M692" s="282"/>
      <c r="N692" s="282"/>
      <c r="O692" s="282"/>
      <c r="P692" s="282"/>
      <c r="Q692" s="282"/>
      <c r="R692" s="282"/>
      <c r="S692" s="282"/>
      <c r="T692" s="282"/>
      <c r="U692" s="282"/>
      <c r="V692" s="282"/>
      <c r="W692" s="282"/>
      <c r="X692" s="282"/>
      <c r="Y692" s="282"/>
      <c r="Z692" s="282"/>
      <c r="AA692" s="282"/>
      <c r="AB692" s="282"/>
      <c r="AC692" s="282"/>
      <c r="AD692" s="282"/>
      <c r="AE692" s="282"/>
      <c r="AF692" s="282"/>
      <c r="AG692" s="282"/>
      <c r="AH692" s="282"/>
      <c r="AI692" s="282"/>
      <c r="AJ692" s="282"/>
      <c r="AK692" s="282"/>
      <c r="AL692" s="282"/>
      <c r="AM692" s="282"/>
      <c r="AN692" s="282"/>
      <c r="AO692" s="282"/>
      <c r="AP692" s="282"/>
      <c r="AQ692" s="282"/>
      <c r="AR692" s="282"/>
      <c r="AS692" s="282"/>
      <c r="AT692" s="282"/>
      <c r="AU692" s="282"/>
      <c r="AV692" s="282"/>
      <c r="AW692" s="282"/>
    </row>
    <row r="693" spans="1:49">
      <c r="A693" s="282"/>
      <c r="B693" s="282"/>
      <c r="C693" s="282"/>
      <c r="D693" s="282"/>
      <c r="E693" s="282"/>
      <c r="F693" s="282"/>
      <c r="G693" s="282"/>
      <c r="H693" s="282"/>
      <c r="I693" s="282"/>
      <c r="J693" s="282"/>
      <c r="K693" s="282"/>
      <c r="L693" s="282"/>
      <c r="M693" s="282"/>
      <c r="N693" s="282"/>
      <c r="O693" s="282"/>
      <c r="P693" s="282"/>
      <c r="Q693" s="282"/>
      <c r="R693" s="282"/>
      <c r="S693" s="282"/>
      <c r="T693" s="282"/>
      <c r="U693" s="282"/>
      <c r="V693" s="282"/>
      <c r="W693" s="282"/>
      <c r="X693" s="282"/>
      <c r="Y693" s="282"/>
      <c r="Z693" s="282"/>
      <c r="AA693" s="282"/>
      <c r="AB693" s="282"/>
      <c r="AC693" s="282"/>
      <c r="AD693" s="282"/>
      <c r="AE693" s="282"/>
      <c r="AF693" s="282"/>
      <c r="AG693" s="282"/>
      <c r="AH693" s="282"/>
      <c r="AI693" s="282"/>
      <c r="AJ693" s="282"/>
      <c r="AK693" s="282"/>
      <c r="AL693" s="282"/>
      <c r="AM693" s="282"/>
      <c r="AN693" s="282"/>
      <c r="AO693" s="282"/>
      <c r="AP693" s="282"/>
      <c r="AQ693" s="282"/>
      <c r="AR693" s="282"/>
      <c r="AS693" s="282"/>
      <c r="AT693" s="282"/>
      <c r="AU693" s="282"/>
      <c r="AV693" s="282"/>
      <c r="AW693" s="282"/>
    </row>
    <row r="694" spans="1:49">
      <c r="A694" s="282"/>
      <c r="B694" s="282"/>
      <c r="C694" s="282"/>
      <c r="D694" s="282"/>
      <c r="E694" s="282"/>
      <c r="F694" s="282"/>
      <c r="G694" s="282"/>
      <c r="H694" s="282"/>
      <c r="I694" s="282"/>
      <c r="J694" s="282"/>
      <c r="K694" s="282"/>
      <c r="L694" s="282"/>
      <c r="M694" s="282"/>
      <c r="N694" s="282"/>
      <c r="O694" s="282"/>
      <c r="P694" s="282"/>
      <c r="Q694" s="282"/>
      <c r="R694" s="282"/>
      <c r="S694" s="282"/>
      <c r="T694" s="282"/>
      <c r="U694" s="282"/>
      <c r="V694" s="282"/>
      <c r="W694" s="282"/>
      <c r="X694" s="282"/>
      <c r="Y694" s="282"/>
      <c r="Z694" s="282"/>
      <c r="AA694" s="282"/>
      <c r="AB694" s="282"/>
      <c r="AC694" s="282"/>
      <c r="AD694" s="282"/>
      <c r="AE694" s="282"/>
      <c r="AF694" s="282"/>
      <c r="AG694" s="282"/>
      <c r="AH694" s="282"/>
      <c r="AI694" s="282"/>
      <c r="AJ694" s="282"/>
      <c r="AK694" s="282"/>
      <c r="AL694" s="282"/>
      <c r="AM694" s="282"/>
      <c r="AN694" s="282"/>
      <c r="AO694" s="282"/>
      <c r="AP694" s="282"/>
      <c r="AQ694" s="282"/>
      <c r="AR694" s="282"/>
      <c r="AS694" s="282"/>
      <c r="AT694" s="282"/>
      <c r="AU694" s="282"/>
      <c r="AV694" s="282"/>
      <c r="AW694" s="282"/>
    </row>
    <row r="695" spans="1:49">
      <c r="A695" s="282"/>
      <c r="B695" s="282"/>
      <c r="C695" s="282"/>
      <c r="D695" s="282"/>
      <c r="E695" s="282"/>
      <c r="F695" s="282"/>
      <c r="G695" s="282"/>
      <c r="H695" s="282"/>
      <c r="I695" s="282"/>
      <c r="J695" s="282"/>
      <c r="K695" s="282"/>
      <c r="L695" s="282"/>
      <c r="M695" s="282"/>
      <c r="N695" s="282"/>
      <c r="O695" s="282"/>
      <c r="P695" s="282"/>
      <c r="Q695" s="282"/>
      <c r="R695" s="282"/>
      <c r="S695" s="282"/>
      <c r="T695" s="282"/>
      <c r="U695" s="282"/>
      <c r="V695" s="282"/>
      <c r="W695" s="282"/>
      <c r="X695" s="282"/>
      <c r="Y695" s="282"/>
      <c r="Z695" s="282"/>
      <c r="AA695" s="282"/>
      <c r="AB695" s="282"/>
      <c r="AC695" s="282"/>
      <c r="AD695" s="282"/>
      <c r="AE695" s="282"/>
      <c r="AF695" s="282"/>
      <c r="AG695" s="282"/>
      <c r="AH695" s="282"/>
      <c r="AI695" s="282"/>
      <c r="AJ695" s="282"/>
      <c r="AK695" s="282"/>
      <c r="AL695" s="282"/>
      <c r="AM695" s="282"/>
      <c r="AN695" s="282"/>
      <c r="AO695" s="282"/>
      <c r="AP695" s="282"/>
      <c r="AQ695" s="282"/>
      <c r="AR695" s="282"/>
      <c r="AS695" s="282"/>
      <c r="AT695" s="282"/>
      <c r="AU695" s="282"/>
      <c r="AV695" s="282"/>
      <c r="AW695" s="282"/>
    </row>
  </sheetData>
  <mergeCells count="3">
    <mergeCell ref="A1:A2"/>
    <mergeCell ref="B1:B2"/>
    <mergeCell ref="C1:E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69"/>
  <sheetViews>
    <sheetView topLeftCell="A4" zoomScaleNormal="100" workbookViewId="0">
      <pane xSplit="1" ySplit="2" topLeftCell="B6" activePane="bottomRight" state="frozen"/>
      <selection activeCell="A4" sqref="A4"/>
      <selection pane="topRight" activeCell="B4" sqref="B4"/>
      <selection pane="bottomLeft" activeCell="A6" sqref="A6"/>
      <selection pane="bottomRight" activeCell="AH6" sqref="AH6"/>
    </sheetView>
  </sheetViews>
  <sheetFormatPr baseColWidth="10" defaultColWidth="9.7109375" defaultRowHeight="12.75"/>
  <cols>
    <col min="1" max="1" width="28.85546875" style="2" customWidth="1"/>
    <col min="2" max="6" width="15.7109375" style="2" customWidth="1"/>
    <col min="7" max="7" width="12.42578125" style="2" customWidth="1"/>
    <col min="8" max="8" width="15.42578125" style="2" customWidth="1"/>
    <col min="9" max="9" width="12.5703125" style="5" customWidth="1"/>
    <col min="10" max="10" width="12.28515625" style="2" customWidth="1"/>
    <col min="11" max="11" width="15.5703125" style="2" customWidth="1"/>
    <col min="12" max="12" width="12" style="5" customWidth="1"/>
    <col min="13" max="13" width="17.7109375" style="6" customWidth="1"/>
    <col min="14" max="14" width="18" style="2" customWidth="1"/>
    <col min="15" max="15" width="16.140625" style="2" customWidth="1"/>
    <col min="16" max="16" width="14.140625" style="2" customWidth="1"/>
    <col min="17" max="17" width="15.5703125" style="2" customWidth="1"/>
    <col min="18" max="18" width="16.140625" style="2" customWidth="1"/>
    <col min="19" max="19" width="13.140625" style="2" customWidth="1"/>
    <col min="20" max="20" width="14" style="2" customWidth="1"/>
    <col min="21" max="21" width="12.85546875" style="2" customWidth="1"/>
    <col min="22" max="22" width="14.42578125" style="2" customWidth="1"/>
    <col min="23" max="23" width="16.85546875" style="2" customWidth="1"/>
    <col min="24" max="24" width="14.140625" style="5" customWidth="1"/>
    <col min="25" max="25" width="18.42578125" style="2" bestFit="1" customWidth="1"/>
    <col min="26" max="26" width="16.85546875" style="2" bestFit="1" customWidth="1"/>
    <col min="27" max="27" width="13.85546875" style="5" customWidth="1"/>
    <col min="28" max="28" width="15.140625" style="5" customWidth="1"/>
    <col min="29" max="29" width="17.5703125" style="6" customWidth="1"/>
    <col min="30" max="30" width="3.7109375" style="1" customWidth="1"/>
    <col min="31" max="33" width="18.42578125" style="2" customWidth="1"/>
    <col min="34" max="34" width="20.140625" style="2" customWidth="1"/>
    <col min="35" max="35" width="16.140625" style="2" bestFit="1" customWidth="1"/>
    <col min="36" max="16384" width="9.7109375" style="2"/>
  </cols>
  <sheetData>
    <row r="1" spans="1:64" ht="33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</row>
    <row r="2" spans="1:64" ht="26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</row>
    <row r="3" spans="1:64" ht="18.75" thickBot="1">
      <c r="B3" s="387" t="s">
        <v>123</v>
      </c>
      <c r="C3" s="387"/>
      <c r="D3" s="387"/>
      <c r="E3" s="387"/>
      <c r="F3" s="387"/>
      <c r="G3" s="388" t="s">
        <v>67</v>
      </c>
      <c r="H3" s="388"/>
      <c r="I3" s="388"/>
      <c r="J3" s="388"/>
      <c r="K3" s="388"/>
      <c r="L3" s="388"/>
      <c r="M3" s="388"/>
      <c r="N3" s="388" t="s">
        <v>110</v>
      </c>
      <c r="O3" s="388"/>
      <c r="P3" s="388"/>
      <c r="Q3" s="388"/>
      <c r="R3" s="388"/>
      <c r="S3" s="388"/>
      <c r="T3" s="388"/>
      <c r="U3" s="388"/>
      <c r="V3" s="10"/>
      <c r="W3" s="388"/>
      <c r="X3" s="388"/>
      <c r="Y3" s="387" t="s">
        <v>110</v>
      </c>
      <c r="Z3" s="387"/>
      <c r="AA3" s="387"/>
      <c r="AB3" s="387"/>
      <c r="AC3" s="387"/>
      <c r="AE3" s="387" t="s">
        <v>143</v>
      </c>
      <c r="AF3" s="387"/>
      <c r="AG3" s="387"/>
      <c r="AH3" s="387"/>
      <c r="AI3" s="387"/>
    </row>
    <row r="4" spans="1:64" ht="64.5" thickBot="1">
      <c r="A4" s="151" t="s">
        <v>0</v>
      </c>
      <c r="B4" s="177" t="s">
        <v>256</v>
      </c>
      <c r="C4" s="151" t="s">
        <v>255</v>
      </c>
      <c r="D4" s="177" t="s">
        <v>141</v>
      </c>
      <c r="E4" s="178" t="s">
        <v>142</v>
      </c>
      <c r="F4" s="179" t="s">
        <v>100</v>
      </c>
      <c r="G4" s="151" t="s">
        <v>266</v>
      </c>
      <c r="H4" s="177" t="s">
        <v>91</v>
      </c>
      <c r="I4" s="180">
        <v>0.85</v>
      </c>
      <c r="J4" s="151" t="s">
        <v>58</v>
      </c>
      <c r="K4" s="177" t="s">
        <v>92</v>
      </c>
      <c r="L4" s="180">
        <v>0.15</v>
      </c>
      <c r="M4" s="152" t="s">
        <v>93</v>
      </c>
      <c r="N4" s="151" t="s">
        <v>82</v>
      </c>
      <c r="O4" s="151" t="s">
        <v>83</v>
      </c>
      <c r="P4" s="151" t="s">
        <v>94</v>
      </c>
      <c r="Q4" s="151" t="s">
        <v>95</v>
      </c>
      <c r="R4" s="151" t="s">
        <v>189</v>
      </c>
      <c r="S4" s="151" t="s">
        <v>88</v>
      </c>
      <c r="T4" s="151" t="s">
        <v>89</v>
      </c>
      <c r="U4" s="151" t="s">
        <v>99</v>
      </c>
      <c r="V4" s="151" t="s">
        <v>98</v>
      </c>
      <c r="W4" s="151" t="s">
        <v>61</v>
      </c>
      <c r="X4" s="180">
        <v>0.85</v>
      </c>
      <c r="Y4" s="151" t="s">
        <v>97</v>
      </c>
      <c r="Z4" s="178" t="s">
        <v>62</v>
      </c>
      <c r="AA4" s="181" t="s">
        <v>64</v>
      </c>
      <c r="AB4" s="180">
        <v>0.15</v>
      </c>
      <c r="AC4" s="152" t="s">
        <v>96</v>
      </c>
      <c r="AD4" s="117"/>
      <c r="AE4" s="153" t="s">
        <v>113</v>
      </c>
      <c r="AF4" s="153" t="s">
        <v>111</v>
      </c>
      <c r="AG4" s="153" t="s">
        <v>112</v>
      </c>
      <c r="AH4" s="153" t="s">
        <v>149</v>
      </c>
      <c r="AI4" s="153" t="s">
        <v>101</v>
      </c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7"/>
      <c r="BF4" s="117"/>
      <c r="BG4" s="117"/>
      <c r="BH4" s="117"/>
      <c r="BI4" s="117"/>
      <c r="BJ4" s="117"/>
      <c r="BK4" s="117"/>
      <c r="BL4" s="117"/>
    </row>
    <row r="5" spans="1:64">
      <c r="A5" s="154"/>
      <c r="B5" s="182" t="s">
        <v>117</v>
      </c>
      <c r="C5" s="154" t="s">
        <v>117</v>
      </c>
      <c r="D5" s="182"/>
      <c r="E5" s="183"/>
      <c r="F5" s="184"/>
      <c r="G5" s="154"/>
      <c r="H5" s="182"/>
      <c r="I5" s="185"/>
      <c r="J5" s="123"/>
      <c r="K5" s="182"/>
      <c r="L5" s="185"/>
      <c r="M5" s="155"/>
      <c r="N5" s="123"/>
      <c r="O5" s="123"/>
      <c r="P5" s="123"/>
      <c r="Q5" s="123"/>
      <c r="R5" s="123"/>
      <c r="S5" s="123"/>
      <c r="T5" s="123"/>
      <c r="U5" s="123"/>
      <c r="V5" s="123"/>
      <c r="W5" s="154"/>
      <c r="X5" s="185"/>
      <c r="Y5" s="154"/>
      <c r="Z5" s="183"/>
      <c r="AA5" s="186"/>
      <c r="AB5" s="185"/>
      <c r="AC5" s="155"/>
      <c r="AD5" s="142"/>
      <c r="AE5" s="156" t="s">
        <v>117</v>
      </c>
      <c r="AF5" s="156" t="s">
        <v>117</v>
      </c>
      <c r="AG5" s="156" t="s">
        <v>117</v>
      </c>
      <c r="AH5" s="156" t="s">
        <v>117</v>
      </c>
      <c r="AI5" s="156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7"/>
      <c r="BA5" s="117"/>
      <c r="BB5" s="117"/>
      <c r="BC5" s="117"/>
      <c r="BD5" s="117"/>
      <c r="BE5" s="117"/>
      <c r="BF5" s="117"/>
      <c r="BG5" s="117"/>
      <c r="BH5" s="117"/>
      <c r="BI5" s="117"/>
      <c r="BJ5" s="117"/>
      <c r="BK5" s="117"/>
      <c r="BL5" s="117"/>
    </row>
    <row r="6" spans="1:64" s="3" customFormat="1" ht="22.5">
      <c r="A6" s="157"/>
      <c r="B6" s="187" t="s">
        <v>186</v>
      </c>
      <c r="C6" s="188" t="s">
        <v>187</v>
      </c>
      <c r="D6" s="188" t="s">
        <v>54</v>
      </c>
      <c r="E6" s="188" t="s">
        <v>55</v>
      </c>
      <c r="F6" s="189" t="s">
        <v>75</v>
      </c>
      <c r="G6" s="157" t="s">
        <v>57</v>
      </c>
      <c r="H6" s="188" t="s">
        <v>73</v>
      </c>
      <c r="I6" s="190" t="s">
        <v>76</v>
      </c>
      <c r="J6" s="160" t="s">
        <v>66</v>
      </c>
      <c r="K6" s="188" t="s">
        <v>77</v>
      </c>
      <c r="L6" s="190" t="s">
        <v>78</v>
      </c>
      <c r="M6" s="191" t="s">
        <v>68</v>
      </c>
      <c r="N6" s="160" t="s">
        <v>84</v>
      </c>
      <c r="O6" s="160" t="s">
        <v>85</v>
      </c>
      <c r="P6" s="160" t="s">
        <v>86</v>
      </c>
      <c r="Q6" s="160" t="s">
        <v>87</v>
      </c>
      <c r="R6" s="157"/>
      <c r="S6" s="160" t="s">
        <v>84</v>
      </c>
      <c r="T6" s="160" t="s">
        <v>85</v>
      </c>
      <c r="U6" s="160" t="s">
        <v>86</v>
      </c>
      <c r="V6" s="160" t="s">
        <v>87</v>
      </c>
      <c r="W6" s="188" t="s">
        <v>59</v>
      </c>
      <c r="X6" s="190" t="s">
        <v>79</v>
      </c>
      <c r="Y6" s="188" t="s">
        <v>63</v>
      </c>
      <c r="Z6" s="188" t="s">
        <v>60</v>
      </c>
      <c r="AA6" s="190" t="s">
        <v>80</v>
      </c>
      <c r="AB6" s="190" t="s">
        <v>81</v>
      </c>
      <c r="AC6" s="159" t="s">
        <v>65</v>
      </c>
      <c r="AD6" s="158"/>
      <c r="AE6" s="160">
        <f>+AH6*0.5</f>
        <v>3904854216.6000009</v>
      </c>
      <c r="AF6" s="160">
        <f>+AH6*0.25</f>
        <v>1952427108.3000004</v>
      </c>
      <c r="AG6" s="160">
        <f>+AH6*0.25</f>
        <v>1952427108.3000004</v>
      </c>
      <c r="AH6" s="160">
        <f>+'PART PEF2021'!E12</f>
        <v>7809708433.2000017</v>
      </c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  <c r="BJ6" s="158"/>
      <c r="BK6" s="158"/>
      <c r="BL6" s="158"/>
    </row>
    <row r="7" spans="1:64" s="4" customFormat="1" ht="23.25" customHeight="1" thickBot="1">
      <c r="A7" s="161"/>
      <c r="B7" s="162"/>
      <c r="C7" s="162"/>
      <c r="D7" s="162"/>
      <c r="E7" s="162"/>
      <c r="F7" s="192"/>
      <c r="G7" s="161"/>
      <c r="H7" s="162"/>
      <c r="I7" s="193"/>
      <c r="J7" s="162"/>
      <c r="K7" s="162"/>
      <c r="L7" s="193"/>
      <c r="M7" s="163"/>
      <c r="N7" s="160"/>
      <c r="O7" s="160"/>
      <c r="P7" s="160"/>
      <c r="Q7" s="160"/>
      <c r="R7" s="161"/>
      <c r="S7" s="160"/>
      <c r="T7" s="160"/>
      <c r="U7" s="160"/>
      <c r="V7" s="160"/>
      <c r="W7" s="162"/>
      <c r="X7" s="194"/>
      <c r="Y7" s="162"/>
      <c r="Z7" s="162"/>
      <c r="AA7" s="193"/>
      <c r="AB7" s="193"/>
      <c r="AC7" s="163"/>
      <c r="AD7" s="162"/>
      <c r="AE7" s="160" t="s">
        <v>124</v>
      </c>
      <c r="AF7" s="160" t="s">
        <v>125</v>
      </c>
      <c r="AG7" s="160" t="s">
        <v>72</v>
      </c>
      <c r="AH7" s="164" t="s">
        <v>126</v>
      </c>
      <c r="AI7" s="164" t="s">
        <v>70</v>
      </c>
      <c r="AJ7" s="162"/>
      <c r="AK7" s="162"/>
      <c r="AL7" s="162"/>
      <c r="AM7" s="162"/>
      <c r="AN7" s="162"/>
      <c r="AO7" s="162"/>
      <c r="AP7" s="162"/>
      <c r="AQ7" s="162"/>
      <c r="AR7" s="162"/>
      <c r="AS7" s="162"/>
      <c r="AT7" s="162"/>
      <c r="AU7" s="162"/>
      <c r="AV7" s="162"/>
      <c r="AW7" s="162"/>
      <c r="AX7" s="162"/>
      <c r="AY7" s="162"/>
      <c r="AZ7" s="162"/>
      <c r="BA7" s="162"/>
      <c r="BB7" s="162"/>
      <c r="BC7" s="162"/>
      <c r="BD7" s="162"/>
      <c r="BE7" s="162"/>
      <c r="BF7" s="162"/>
      <c r="BG7" s="162"/>
      <c r="BH7" s="162"/>
      <c r="BI7" s="162"/>
      <c r="BJ7" s="162"/>
      <c r="BK7" s="162"/>
      <c r="BL7" s="162"/>
    </row>
    <row r="8" spans="1:64" ht="15" thickTop="1">
      <c r="A8" s="109" t="s">
        <v>1</v>
      </c>
      <c r="B8" s="195">
        <v>501046</v>
      </c>
      <c r="C8" s="195">
        <v>110684</v>
      </c>
      <c r="D8" s="196">
        <f t="shared" ref="D8:D39" si="0">+C8/B8</f>
        <v>0.22090586493056527</v>
      </c>
      <c r="E8" s="197">
        <f>+D8*C8</f>
        <v>24450.744753974686</v>
      </c>
      <c r="F8" s="166">
        <f t="shared" ref="F8:F39" si="1">+E8/E$59</f>
        <v>1.4058873788201115E-5</v>
      </c>
      <c r="G8" s="165">
        <f>+'CENSO POB 2020'!C5</f>
        <v>2974</v>
      </c>
      <c r="H8" s="198">
        <f t="shared" ref="H8:H39" si="2">+G8/$G$59</f>
        <v>5.141377508841821E-4</v>
      </c>
      <c r="I8" s="199">
        <f>+H8*I$4</f>
        <v>4.3701708825155477E-4</v>
      </c>
      <c r="J8" s="195">
        <v>47.45</v>
      </c>
      <c r="K8" s="200">
        <f t="shared" ref="K8:K39" si="3">+J8/$J$59</f>
        <v>7.3886478603129777E-4</v>
      </c>
      <c r="L8" s="201">
        <f>+K8*L$4</f>
        <v>1.1082971790469465E-4</v>
      </c>
      <c r="M8" s="166">
        <f>+L8+I8</f>
        <v>5.4784680615624945E-4</v>
      </c>
      <c r="N8" s="202">
        <v>334</v>
      </c>
      <c r="O8" s="203">
        <v>78</v>
      </c>
      <c r="P8" s="203">
        <v>539</v>
      </c>
      <c r="Q8" s="203">
        <v>28</v>
      </c>
      <c r="R8" s="204">
        <f t="shared" ref="R8:R39" si="4">(0.25*(N8/N$59))+(0.25*(O8/O$59))+(0.25*(P8/P$59))+(0.25*(Q8/Q$59))</f>
        <v>9.9915696601149016E-4</v>
      </c>
      <c r="S8" s="205">
        <v>194.999999997044</v>
      </c>
      <c r="T8" s="205">
        <v>51</v>
      </c>
      <c r="U8" s="205">
        <v>69</v>
      </c>
      <c r="V8" s="205">
        <v>52</v>
      </c>
      <c r="W8" s="204">
        <f t="shared" ref="W8:W39" si="5">(0.25*(S8/S$59))+(0.25*(T8/T$59))+(0.25*(U8/U$59))+(0.25*(V8/V$59))</f>
        <v>1.4146606123147524E-3</v>
      </c>
      <c r="X8" s="206">
        <f t="shared" ref="X8:X39" si="6">+W8*X$4</f>
        <v>1.2024615204675394E-3</v>
      </c>
      <c r="Y8" s="207">
        <f t="shared" ref="Y8:Y39" si="7">+(W8-R8)/R8</f>
        <v>0.415854225549666</v>
      </c>
      <c r="Z8" s="207">
        <f t="shared" ref="Z8:Z58" si="8">IF(Y8&gt;0,0,Y8)</f>
        <v>0</v>
      </c>
      <c r="AA8" s="199">
        <f>+Z8/Z$59</f>
        <v>0</v>
      </c>
      <c r="AB8" s="199">
        <f t="shared" ref="AB8:AB39" si="9">+AA8*AB$4</f>
        <v>0</v>
      </c>
      <c r="AC8" s="166">
        <f t="shared" ref="AC8:AC58" si="10">+AB8+X8</f>
        <v>1.2024615204675394E-3</v>
      </c>
      <c r="AD8" s="117"/>
      <c r="AE8" s="167">
        <f t="shared" ref="AE8:AE39" si="11">+F8*AE$6</f>
        <v>54897.85259250435</v>
      </c>
      <c r="AF8" s="168">
        <f t="shared" ref="AF8:AF39" si="12">+M8*AF$6</f>
        <v>1069630.955535037</v>
      </c>
      <c r="AG8" s="168">
        <f t="shared" ref="AG8:AG39" si="13">+AC8*AG$6</f>
        <v>2347718.4692484597</v>
      </c>
      <c r="AH8" s="168">
        <f>SUM(AE8:AG8)</f>
        <v>3472247.2773760008</v>
      </c>
      <c r="AI8" s="166">
        <f>+AH8/AH$59</f>
        <v>4.4460651855004774E-4</v>
      </c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7"/>
      <c r="BA8" s="117"/>
      <c r="BB8" s="117"/>
      <c r="BC8" s="117"/>
      <c r="BD8" s="117"/>
      <c r="BE8" s="117"/>
      <c r="BF8" s="117"/>
      <c r="BG8" s="117"/>
      <c r="BH8" s="117"/>
      <c r="BI8" s="117"/>
      <c r="BJ8" s="117"/>
      <c r="BK8" s="117"/>
      <c r="BL8" s="117"/>
    </row>
    <row r="9" spans="1:64" ht="14.25">
      <c r="A9" s="110" t="s">
        <v>2</v>
      </c>
      <c r="B9" s="208">
        <v>2275034</v>
      </c>
      <c r="C9" s="208">
        <v>953414</v>
      </c>
      <c r="D9" s="209">
        <f t="shared" si="0"/>
        <v>0.41907681379706851</v>
      </c>
      <c r="E9" s="210">
        <f t="shared" ref="E9:E58" si="14">+D9*C9</f>
        <v>399553.70134951826</v>
      </c>
      <c r="F9" s="170">
        <f t="shared" si="1"/>
        <v>2.297384032839466E-4</v>
      </c>
      <c r="G9" s="169">
        <f>+'CENSO POB 2020'!C6</f>
        <v>3382</v>
      </c>
      <c r="H9" s="211">
        <f t="shared" si="2"/>
        <v>5.8467177992276519E-4</v>
      </c>
      <c r="I9" s="212">
        <f t="shared" ref="I9:I58" si="15">+H9*I$4</f>
        <v>4.9697101293435045E-4</v>
      </c>
      <c r="J9" s="208">
        <v>978.99</v>
      </c>
      <c r="K9" s="213">
        <f t="shared" si="3"/>
        <v>1.524428317970032E-2</v>
      </c>
      <c r="L9" s="214">
        <f t="shared" ref="L9:L58" si="16">+K9*L$4</f>
        <v>2.2866424769550477E-3</v>
      </c>
      <c r="M9" s="170">
        <f t="shared" ref="M9:M58" si="17">+L9+I9</f>
        <v>2.783613489889398E-3</v>
      </c>
      <c r="N9" s="215">
        <v>768</v>
      </c>
      <c r="O9" s="216">
        <v>191</v>
      </c>
      <c r="P9" s="216">
        <v>961</v>
      </c>
      <c r="Q9" s="216">
        <v>102</v>
      </c>
      <c r="R9" s="217">
        <f t="shared" si="4"/>
        <v>2.3625109877890441E-3</v>
      </c>
      <c r="S9" s="218">
        <v>468.99999999269994</v>
      </c>
      <c r="T9" s="218">
        <v>120</v>
      </c>
      <c r="U9" s="218">
        <v>175</v>
      </c>
      <c r="V9" s="218">
        <v>44</v>
      </c>
      <c r="W9" s="217">
        <f t="shared" si="5"/>
        <v>1.9352079794187835E-3</v>
      </c>
      <c r="X9" s="219">
        <f t="shared" si="6"/>
        <v>1.644926782505966E-3</v>
      </c>
      <c r="Y9" s="220">
        <f t="shared" si="7"/>
        <v>-0.1808681570493571</v>
      </c>
      <c r="Z9" s="220">
        <f t="shared" si="8"/>
        <v>-0.1808681570493571</v>
      </c>
      <c r="AA9" s="212">
        <f t="shared" ref="AA9:AA58" si="18">+Z9/Z$59</f>
        <v>3.3703048799913031E-2</v>
      </c>
      <c r="AB9" s="212">
        <f t="shared" si="9"/>
        <v>5.0554573199869546E-3</v>
      </c>
      <c r="AC9" s="170">
        <f t="shared" si="10"/>
        <v>6.7003841024929206E-3</v>
      </c>
      <c r="AD9" s="117"/>
      <c r="AE9" s="171">
        <f t="shared" si="11"/>
        <v>897094.97277827037</v>
      </c>
      <c r="AF9" s="172">
        <f t="shared" si="12"/>
        <v>5434802.4366896302</v>
      </c>
      <c r="AG9" s="172">
        <f t="shared" si="13"/>
        <v>13082011.557729546</v>
      </c>
      <c r="AH9" s="172">
        <f t="shared" ref="AH9:AH58" si="19">SUM(AE9:AG9)</f>
        <v>19413908.967197448</v>
      </c>
      <c r="AI9" s="170">
        <f t="shared" ref="AI9:AI58" si="20">+AH9/AH$59</f>
        <v>2.485868599737553E-3</v>
      </c>
      <c r="AJ9" s="117"/>
      <c r="AK9" s="117"/>
      <c r="AL9" s="117"/>
      <c r="AM9" s="117"/>
      <c r="AN9" s="117"/>
      <c r="AO9" s="117"/>
      <c r="AP9" s="117"/>
      <c r="AQ9" s="117"/>
      <c r="AR9" s="117"/>
      <c r="AS9" s="117"/>
      <c r="AT9" s="117"/>
      <c r="AU9" s="117"/>
      <c r="AV9" s="117"/>
      <c r="AW9" s="117"/>
      <c r="AX9" s="117"/>
      <c r="AY9" s="117"/>
      <c r="AZ9" s="117"/>
      <c r="BA9" s="117"/>
      <c r="BB9" s="117"/>
      <c r="BC9" s="117"/>
      <c r="BD9" s="117"/>
      <c r="BE9" s="117"/>
      <c r="BF9" s="117"/>
      <c r="BG9" s="117"/>
      <c r="BH9" s="117"/>
      <c r="BI9" s="117"/>
      <c r="BJ9" s="117"/>
      <c r="BK9" s="117"/>
      <c r="BL9" s="117"/>
    </row>
    <row r="10" spans="1:64" ht="14.25">
      <c r="A10" s="110" t="s">
        <v>3</v>
      </c>
      <c r="B10" s="208">
        <v>1068579</v>
      </c>
      <c r="C10" s="208">
        <v>293401</v>
      </c>
      <c r="D10" s="209">
        <f t="shared" si="0"/>
        <v>0.27457118285124449</v>
      </c>
      <c r="E10" s="210">
        <f t="shared" si="14"/>
        <v>80559.459619737987</v>
      </c>
      <c r="F10" s="170">
        <f t="shared" si="1"/>
        <v>4.6320686205497701E-5</v>
      </c>
      <c r="G10" s="169">
        <f>+'CENSO POB 2020'!C36</f>
        <v>1407</v>
      </c>
      <c r="H10" s="211">
        <f t="shared" si="2"/>
        <v>2.4323867366981983E-4</v>
      </c>
      <c r="I10" s="212">
        <f t="shared" si="15"/>
        <v>2.0675287261934686E-4</v>
      </c>
      <c r="J10" s="208">
        <v>696.75</v>
      </c>
      <c r="K10" s="213">
        <f t="shared" si="3"/>
        <v>1.0849400203736705E-2</v>
      </c>
      <c r="L10" s="214">
        <f t="shared" si="16"/>
        <v>1.6274100305605057E-3</v>
      </c>
      <c r="M10" s="170">
        <f t="shared" si="17"/>
        <v>1.8341629031798526E-3</v>
      </c>
      <c r="N10" s="215">
        <v>363</v>
      </c>
      <c r="O10" s="216">
        <v>91</v>
      </c>
      <c r="P10" s="216">
        <v>728</v>
      </c>
      <c r="Q10" s="216">
        <v>81</v>
      </c>
      <c r="R10" s="217">
        <f t="shared" si="4"/>
        <v>1.5329909308086662E-3</v>
      </c>
      <c r="S10" s="218">
        <v>209.00000000199</v>
      </c>
      <c r="T10" s="218">
        <v>60</v>
      </c>
      <c r="U10" s="218">
        <v>193</v>
      </c>
      <c r="V10" s="218">
        <v>19</v>
      </c>
      <c r="W10" s="217">
        <f t="shared" si="5"/>
        <v>1.107137155609233E-3</v>
      </c>
      <c r="X10" s="219">
        <f t="shared" si="6"/>
        <v>9.4106658226784804E-4</v>
      </c>
      <c r="Y10" s="220">
        <f t="shared" si="7"/>
        <v>-0.27779275574369616</v>
      </c>
      <c r="Z10" s="220">
        <f t="shared" si="8"/>
        <v>-0.27779275574369616</v>
      </c>
      <c r="AA10" s="212">
        <f t="shared" si="18"/>
        <v>5.1764019470476444E-2</v>
      </c>
      <c r="AB10" s="212">
        <f t="shared" si="9"/>
        <v>7.7646029205714661E-3</v>
      </c>
      <c r="AC10" s="170">
        <f t="shared" si="10"/>
        <v>8.7056695028393145E-3</v>
      </c>
      <c r="AD10" s="117"/>
      <c r="AE10" s="171">
        <f t="shared" si="11"/>
        <v>180875.52684534321</v>
      </c>
      <c r="AF10" s="172">
        <f t="shared" si="12"/>
        <v>3581069.3732065731</v>
      </c>
      <c r="AG10" s="172">
        <f t="shared" si="13"/>
        <v>16997185.133244064</v>
      </c>
      <c r="AH10" s="172">
        <f t="shared" si="19"/>
        <v>20759130.033295982</v>
      </c>
      <c r="AI10" s="170">
        <f t="shared" si="20"/>
        <v>2.6581184446075406E-3</v>
      </c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7"/>
      <c r="BB10" s="117"/>
      <c r="BC10" s="117"/>
      <c r="BD10" s="117"/>
      <c r="BE10" s="117"/>
      <c r="BF10" s="117"/>
      <c r="BG10" s="117"/>
      <c r="BH10" s="117"/>
      <c r="BI10" s="117"/>
      <c r="BJ10" s="117"/>
      <c r="BK10" s="117"/>
      <c r="BL10" s="117"/>
    </row>
    <row r="11" spans="1:64" ht="13.5" customHeight="1">
      <c r="A11" s="110" t="s">
        <v>4</v>
      </c>
      <c r="B11" s="208">
        <v>34304269</v>
      </c>
      <c r="C11" s="208">
        <v>18200124</v>
      </c>
      <c r="D11" s="209">
        <f t="shared" si="0"/>
        <v>0.53054982748648571</v>
      </c>
      <c r="E11" s="210">
        <f t="shared" si="14"/>
        <v>9656072.6484326478</v>
      </c>
      <c r="F11" s="170">
        <f t="shared" si="1"/>
        <v>5.5521215414899589E-3</v>
      </c>
      <c r="G11" s="169">
        <f>+'CENSO POB 2020'!C7</f>
        <v>35289</v>
      </c>
      <c r="H11" s="211">
        <f t="shared" si="2"/>
        <v>6.1006748792709828E-3</v>
      </c>
      <c r="I11" s="212">
        <f t="shared" si="15"/>
        <v>5.1855736473803348E-3</v>
      </c>
      <c r="J11" s="208">
        <v>190.52</v>
      </c>
      <c r="K11" s="213">
        <f t="shared" si="3"/>
        <v>2.9666705802883636E-3</v>
      </c>
      <c r="L11" s="214">
        <f t="shared" si="16"/>
        <v>4.4500058704325453E-4</v>
      </c>
      <c r="M11" s="170">
        <f t="shared" si="17"/>
        <v>5.6305742344235892E-3</v>
      </c>
      <c r="N11" s="215">
        <v>3420</v>
      </c>
      <c r="O11" s="216">
        <v>773</v>
      </c>
      <c r="P11" s="216">
        <v>6993</v>
      </c>
      <c r="Q11" s="216">
        <v>216</v>
      </c>
      <c r="R11" s="217">
        <f t="shared" si="4"/>
        <v>1.080919807213418E-2</v>
      </c>
      <c r="S11" s="218">
        <v>2055.0000000045479</v>
      </c>
      <c r="T11" s="218">
        <v>629</v>
      </c>
      <c r="U11" s="218">
        <v>1238</v>
      </c>
      <c r="V11" s="218">
        <v>59</v>
      </c>
      <c r="W11" s="217">
        <f t="shared" si="5"/>
        <v>7.3516705304182165E-3</v>
      </c>
      <c r="X11" s="219">
        <f t="shared" si="6"/>
        <v>6.2489199508554841E-3</v>
      </c>
      <c r="Y11" s="220">
        <f t="shared" si="7"/>
        <v>-0.31986901513345156</v>
      </c>
      <c r="Z11" s="220">
        <f t="shared" si="8"/>
        <v>-0.31986901513345156</v>
      </c>
      <c r="AA11" s="212">
        <f t="shared" si="18"/>
        <v>5.9604527422043294E-2</v>
      </c>
      <c r="AB11" s="212">
        <f t="shared" si="9"/>
        <v>8.9406791133064944E-3</v>
      </c>
      <c r="AC11" s="170">
        <f t="shared" si="10"/>
        <v>1.5189599064161979E-2</v>
      </c>
      <c r="AD11" s="117"/>
      <c r="AE11" s="171">
        <f t="shared" si="11"/>
        <v>21680225.212362763</v>
      </c>
      <c r="AF11" s="172">
        <f t="shared" si="12"/>
        <v>10993285.770584136</v>
      </c>
      <c r="AG11" s="172">
        <f t="shared" si="13"/>
        <v>29656584.977078166</v>
      </c>
      <c r="AH11" s="172">
        <f t="shared" si="19"/>
        <v>62330095.960025065</v>
      </c>
      <c r="AI11" s="170">
        <f t="shared" si="20"/>
        <v>7.9811040953913712E-3</v>
      </c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7"/>
      <c r="AU11" s="117"/>
      <c r="AV11" s="117"/>
      <c r="AW11" s="117"/>
      <c r="AX11" s="117"/>
      <c r="AY11" s="117"/>
      <c r="AZ11" s="117"/>
      <c r="BA11" s="117"/>
      <c r="BB11" s="117"/>
      <c r="BC11" s="117"/>
      <c r="BD11" s="117"/>
      <c r="BE11" s="117"/>
      <c r="BF11" s="117"/>
      <c r="BG11" s="117"/>
      <c r="BH11" s="117"/>
      <c r="BI11" s="117"/>
      <c r="BJ11" s="117"/>
      <c r="BK11" s="117"/>
      <c r="BL11" s="117"/>
    </row>
    <row r="12" spans="1:64" ht="14.25">
      <c r="A12" s="110" t="s">
        <v>5</v>
      </c>
      <c r="B12" s="208">
        <v>10108332</v>
      </c>
      <c r="C12" s="208">
        <v>1756976</v>
      </c>
      <c r="D12" s="209">
        <f t="shared" si="0"/>
        <v>0.17381463133581287</v>
      </c>
      <c r="E12" s="210">
        <f t="shared" si="14"/>
        <v>305388.13570587116</v>
      </c>
      <c r="F12" s="170">
        <f t="shared" si="1"/>
        <v>1.7559437552939751E-4</v>
      </c>
      <c r="G12" s="169">
        <f>+'CENSO POB 2020'!C8</f>
        <v>18030</v>
      </c>
      <c r="H12" s="211">
        <f t="shared" si="2"/>
        <v>3.1169817244256232E-3</v>
      </c>
      <c r="I12" s="212">
        <f t="shared" si="15"/>
        <v>2.6494344657617798E-3</v>
      </c>
      <c r="J12" s="208">
        <v>4572.87</v>
      </c>
      <c r="K12" s="213">
        <f t="shared" si="3"/>
        <v>7.1206166788175776E-2</v>
      </c>
      <c r="L12" s="214">
        <f t="shared" si="16"/>
        <v>1.0680925018226366E-2</v>
      </c>
      <c r="M12" s="170">
        <f t="shared" si="17"/>
        <v>1.3330359483988145E-2</v>
      </c>
      <c r="N12" s="215">
        <v>3207</v>
      </c>
      <c r="O12" s="216">
        <v>706</v>
      </c>
      <c r="P12" s="216">
        <v>5696</v>
      </c>
      <c r="Q12" s="216">
        <v>1464</v>
      </c>
      <c r="R12" s="217">
        <f t="shared" si="4"/>
        <v>1.749446911165152E-2</v>
      </c>
      <c r="S12" s="218">
        <v>2802.0000000077798</v>
      </c>
      <c r="T12" s="218">
        <v>510</v>
      </c>
      <c r="U12" s="218">
        <v>1865</v>
      </c>
      <c r="V12" s="218">
        <v>534</v>
      </c>
      <c r="W12" s="217">
        <f t="shared" si="5"/>
        <v>1.7457626250445064E-2</v>
      </c>
      <c r="X12" s="219">
        <f t="shared" si="6"/>
        <v>1.4838982312878304E-2</v>
      </c>
      <c r="Y12" s="220">
        <f t="shared" si="7"/>
        <v>-2.1059719486953626E-3</v>
      </c>
      <c r="Z12" s="220">
        <f t="shared" si="8"/>
        <v>-2.1059719486953626E-3</v>
      </c>
      <c r="AA12" s="212">
        <f t="shared" si="18"/>
        <v>3.9242770267603632E-4</v>
      </c>
      <c r="AB12" s="212">
        <f t="shared" si="9"/>
        <v>5.8864155401405446E-5</v>
      </c>
      <c r="AC12" s="170">
        <f t="shared" si="10"/>
        <v>1.4897846468279709E-2</v>
      </c>
      <c r="AD12" s="117"/>
      <c r="AE12" s="171">
        <f t="shared" si="11"/>
        <v>685670.43769721186</v>
      </c>
      <c r="AF12" s="172">
        <f t="shared" si="12"/>
        <v>26026555.219922461</v>
      </c>
      <c r="AG12" s="172">
        <f t="shared" si="13"/>
        <v>29086959.299960729</v>
      </c>
      <c r="AH12" s="172">
        <f t="shared" si="19"/>
        <v>55799184.957580402</v>
      </c>
      <c r="AI12" s="170">
        <f t="shared" si="20"/>
        <v>7.1448486758316629E-3</v>
      </c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117"/>
      <c r="BD12" s="117"/>
      <c r="BE12" s="117"/>
      <c r="BF12" s="117"/>
      <c r="BG12" s="117"/>
      <c r="BH12" s="117"/>
      <c r="BI12" s="117"/>
      <c r="BJ12" s="117"/>
      <c r="BK12" s="117"/>
      <c r="BL12" s="117"/>
    </row>
    <row r="13" spans="1:64" ht="14.25">
      <c r="A13" s="110" t="s">
        <v>6</v>
      </c>
      <c r="B13" s="208">
        <v>653982108</v>
      </c>
      <c r="C13" s="208">
        <v>292840828.44000006</v>
      </c>
      <c r="D13" s="209">
        <f t="shared" si="0"/>
        <v>0.44778110113067504</v>
      </c>
      <c r="E13" s="210">
        <f t="shared" si="14"/>
        <v>131128588.61488232</v>
      </c>
      <c r="F13" s="170">
        <f t="shared" si="1"/>
        <v>7.5397305722636337E-2</v>
      </c>
      <c r="G13" s="169">
        <f>+'CENSO POB 2020'!C9</f>
        <v>656464</v>
      </c>
      <c r="H13" s="211">
        <f t="shared" si="2"/>
        <v>0.11348786970290306</v>
      </c>
      <c r="I13" s="212">
        <f t="shared" si="15"/>
        <v>9.6464689247467594E-2</v>
      </c>
      <c r="J13" s="208">
        <v>238.03</v>
      </c>
      <c r="K13" s="213">
        <f t="shared" si="3"/>
        <v>3.7064696526665922E-3</v>
      </c>
      <c r="L13" s="214">
        <f t="shared" si="16"/>
        <v>5.5597044789998883E-4</v>
      </c>
      <c r="M13" s="170">
        <f t="shared" si="17"/>
        <v>9.7020659695367578E-2</v>
      </c>
      <c r="N13" s="215">
        <v>27572</v>
      </c>
      <c r="O13" s="216">
        <v>4134</v>
      </c>
      <c r="P13" s="216">
        <v>4960</v>
      </c>
      <c r="Q13" s="216">
        <v>1244</v>
      </c>
      <c r="R13" s="217">
        <f t="shared" si="4"/>
        <v>3.9529532272485512E-2</v>
      </c>
      <c r="S13" s="218">
        <v>34239.000000084088</v>
      </c>
      <c r="T13" s="218">
        <v>3826</v>
      </c>
      <c r="U13" s="218">
        <v>1071</v>
      </c>
      <c r="V13" s="218">
        <v>267</v>
      </c>
      <c r="W13" s="217">
        <f t="shared" si="5"/>
        <v>4.7025042297749592E-2</v>
      </c>
      <c r="X13" s="219">
        <f t="shared" si="6"/>
        <v>3.9971285953087153E-2</v>
      </c>
      <c r="Y13" s="220">
        <f t="shared" si="7"/>
        <v>0.18961797912497236</v>
      </c>
      <c r="Z13" s="220">
        <f t="shared" si="8"/>
        <v>0</v>
      </c>
      <c r="AA13" s="212">
        <f t="shared" si="18"/>
        <v>0</v>
      </c>
      <c r="AB13" s="212">
        <f t="shared" si="9"/>
        <v>0</v>
      </c>
      <c r="AC13" s="170">
        <f t="shared" si="10"/>
        <v>3.9971285953087153E-2</v>
      </c>
      <c r="AD13" s="117"/>
      <c r="AE13" s="171">
        <f t="shared" si="11"/>
        <v>294415487.17131585</v>
      </c>
      <c r="AF13" s="172">
        <f t="shared" si="12"/>
        <v>189425766.05438492</v>
      </c>
      <c r="AG13" s="172">
        <f t="shared" si="13"/>
        <v>78041022.248418376</v>
      </c>
      <c r="AH13" s="172">
        <f t="shared" si="19"/>
        <v>561882275.47411907</v>
      </c>
      <c r="AI13" s="170">
        <f t="shared" si="20"/>
        <v>7.1946639273431839E-2</v>
      </c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  <c r="AX13" s="117"/>
      <c r="AY13" s="117"/>
      <c r="AZ13" s="117"/>
      <c r="BA13" s="117"/>
      <c r="BB13" s="117"/>
      <c r="BC13" s="117"/>
      <c r="BD13" s="117"/>
      <c r="BE13" s="117"/>
      <c r="BF13" s="117"/>
      <c r="BG13" s="117"/>
      <c r="BH13" s="117"/>
      <c r="BI13" s="117"/>
      <c r="BJ13" s="117"/>
      <c r="BK13" s="117"/>
      <c r="BL13" s="117"/>
    </row>
    <row r="14" spans="1:64" ht="14.25">
      <c r="A14" s="110" t="s">
        <v>7</v>
      </c>
      <c r="B14" s="208">
        <v>1436942</v>
      </c>
      <c r="C14" s="208">
        <v>785811.45</v>
      </c>
      <c r="D14" s="209">
        <f t="shared" si="0"/>
        <v>0.54686372170901809</v>
      </c>
      <c r="E14" s="210">
        <f t="shared" si="14"/>
        <v>429731.77410855994</v>
      </c>
      <c r="F14" s="170">
        <f t="shared" si="1"/>
        <v>2.4709041936196599E-4</v>
      </c>
      <c r="G14" s="169">
        <f>+'CENSO POB 2020'!C10</f>
        <v>14992</v>
      </c>
      <c r="H14" s="211">
        <f t="shared" si="2"/>
        <v>2.5917798121236242E-3</v>
      </c>
      <c r="I14" s="212">
        <f t="shared" si="15"/>
        <v>2.2030128403050806E-3</v>
      </c>
      <c r="J14" s="208">
        <v>2664.8</v>
      </c>
      <c r="K14" s="213">
        <f t="shared" si="3"/>
        <v>4.149477095503061E-2</v>
      </c>
      <c r="L14" s="214">
        <f t="shared" si="16"/>
        <v>6.224215643254591E-3</v>
      </c>
      <c r="M14" s="170">
        <f t="shared" si="17"/>
        <v>8.4272284835596716E-3</v>
      </c>
      <c r="N14" s="215">
        <v>3888</v>
      </c>
      <c r="O14" s="216">
        <v>1372</v>
      </c>
      <c r="P14" s="216">
        <v>11340</v>
      </c>
      <c r="Q14" s="216">
        <v>3122</v>
      </c>
      <c r="R14" s="217">
        <f t="shared" si="4"/>
        <v>3.4598234920911047E-2</v>
      </c>
      <c r="S14" s="218">
        <v>3560.0000000065597</v>
      </c>
      <c r="T14" s="218">
        <v>1140</v>
      </c>
      <c r="U14" s="218">
        <v>7405</v>
      </c>
      <c r="V14" s="218">
        <v>920</v>
      </c>
      <c r="W14" s="217">
        <f t="shared" si="5"/>
        <v>3.8484178834662916E-2</v>
      </c>
      <c r="X14" s="219">
        <f t="shared" si="6"/>
        <v>3.2711552009463477E-2</v>
      </c>
      <c r="Y14" s="220">
        <f t="shared" si="7"/>
        <v>0.11231624742229894</v>
      </c>
      <c r="Z14" s="220">
        <f t="shared" si="8"/>
        <v>0</v>
      </c>
      <c r="AA14" s="212">
        <f t="shared" si="18"/>
        <v>0</v>
      </c>
      <c r="AB14" s="212">
        <f t="shared" si="9"/>
        <v>0</v>
      </c>
      <c r="AC14" s="170">
        <f t="shared" si="10"/>
        <v>3.2711552009463477E-2</v>
      </c>
      <c r="AD14" s="117"/>
      <c r="AE14" s="171">
        <f t="shared" si="11"/>
        <v>964852.06592703541</v>
      </c>
      <c r="AF14" s="172">
        <f t="shared" si="12"/>
        <v>16453549.339139808</v>
      </c>
      <c r="AG14" s="172">
        <f t="shared" si="13"/>
        <v>63866920.897841841</v>
      </c>
      <c r="AH14" s="172">
        <f t="shared" si="19"/>
        <v>81285322.302908689</v>
      </c>
      <c r="AI14" s="170">
        <f t="shared" si="20"/>
        <v>1.0408240332936771E-2</v>
      </c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7"/>
      <c r="BD14" s="117"/>
      <c r="BE14" s="117"/>
      <c r="BF14" s="117"/>
      <c r="BG14" s="117"/>
      <c r="BH14" s="117"/>
      <c r="BI14" s="117"/>
      <c r="BJ14" s="117"/>
      <c r="BK14" s="117"/>
      <c r="BL14" s="117"/>
    </row>
    <row r="15" spans="1:64" ht="14.25">
      <c r="A15" s="110" t="s">
        <v>8</v>
      </c>
      <c r="B15" s="208">
        <v>2146802</v>
      </c>
      <c r="C15" s="208">
        <v>927656</v>
      </c>
      <c r="D15" s="209">
        <f t="shared" si="0"/>
        <v>0.43211064644061259</v>
      </c>
      <c r="E15" s="210">
        <f t="shared" si="14"/>
        <v>400850.03383451293</v>
      </c>
      <c r="F15" s="170">
        <f t="shared" si="1"/>
        <v>2.304837783216997E-4</v>
      </c>
      <c r="G15" s="169">
        <f>+'CENSO POB 2020'!C11</f>
        <v>3661</v>
      </c>
      <c r="H15" s="211">
        <f t="shared" si="2"/>
        <v>6.329046086035611E-4</v>
      </c>
      <c r="I15" s="212">
        <f t="shared" si="15"/>
        <v>5.3796891731302697E-4</v>
      </c>
      <c r="J15" s="208">
        <v>465.62</v>
      </c>
      <c r="K15" s="213">
        <f t="shared" si="3"/>
        <v>7.2503734809671837E-3</v>
      </c>
      <c r="L15" s="214">
        <f t="shared" si="16"/>
        <v>1.0875560221450776E-3</v>
      </c>
      <c r="M15" s="170">
        <f t="shared" si="17"/>
        <v>1.6255249394581046E-3</v>
      </c>
      <c r="N15" s="215">
        <v>739</v>
      </c>
      <c r="O15" s="216">
        <v>153</v>
      </c>
      <c r="P15" s="216">
        <v>789</v>
      </c>
      <c r="Q15" s="216">
        <v>57</v>
      </c>
      <c r="R15" s="217">
        <f t="shared" si="4"/>
        <v>1.8214399438062257E-3</v>
      </c>
      <c r="S15" s="218">
        <v>518.99999999744</v>
      </c>
      <c r="T15" s="218">
        <v>104</v>
      </c>
      <c r="U15" s="218">
        <v>89</v>
      </c>
      <c r="V15" s="218">
        <v>41</v>
      </c>
      <c r="W15" s="217">
        <f t="shared" si="5"/>
        <v>1.6906448867138209E-3</v>
      </c>
      <c r="X15" s="219">
        <f t="shared" si="6"/>
        <v>1.4370481537067476E-3</v>
      </c>
      <c r="Y15" s="220">
        <f t="shared" si="7"/>
        <v>-7.1808602604313709E-2</v>
      </c>
      <c r="Z15" s="220">
        <f t="shared" si="8"/>
        <v>-7.1808602604313709E-2</v>
      </c>
      <c r="AA15" s="212">
        <f t="shared" si="18"/>
        <v>1.3380845347842557E-2</v>
      </c>
      <c r="AB15" s="212">
        <f t="shared" si="9"/>
        <v>2.0071268021763836E-3</v>
      </c>
      <c r="AC15" s="170">
        <f t="shared" si="10"/>
        <v>3.4441749558831313E-3</v>
      </c>
      <c r="AD15" s="117"/>
      <c r="AE15" s="171">
        <f t="shared" si="11"/>
        <v>900005.55363738898</v>
      </c>
      <c r="AF15" s="172">
        <f t="shared" si="12"/>
        <v>3173718.9570157202</v>
      </c>
      <c r="AG15" s="172">
        <f t="shared" si="13"/>
        <v>6724500.5495941835</v>
      </c>
      <c r="AH15" s="172">
        <f t="shared" si="19"/>
        <v>10798225.060247293</v>
      </c>
      <c r="AI15" s="170">
        <f t="shared" si="20"/>
        <v>1.3826668629961588E-3</v>
      </c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</row>
    <row r="16" spans="1:64" ht="14.25">
      <c r="A16" s="110" t="s">
        <v>9</v>
      </c>
      <c r="B16" s="208">
        <v>98384121</v>
      </c>
      <c r="C16" s="208">
        <v>28519495.5</v>
      </c>
      <c r="D16" s="209">
        <f t="shared" si="0"/>
        <v>0.28987904968932943</v>
      </c>
      <c r="E16" s="210">
        <f t="shared" si="14"/>
        <v>8267204.2531591067</v>
      </c>
      <c r="F16" s="170">
        <f t="shared" si="1"/>
        <v>4.7535395075256146E-3</v>
      </c>
      <c r="G16" s="169">
        <f>+'CENSO POB 2020'!C12</f>
        <v>122337</v>
      </c>
      <c r="H16" s="211">
        <f t="shared" si="2"/>
        <v>2.1149317427679282E-2</v>
      </c>
      <c r="I16" s="212">
        <f t="shared" si="15"/>
        <v>1.7976919813527389E-2</v>
      </c>
      <c r="J16" s="208">
        <v>1140.97</v>
      </c>
      <c r="K16" s="213">
        <f t="shared" si="3"/>
        <v>1.7766544887631817E-2</v>
      </c>
      <c r="L16" s="214">
        <f t="shared" si="16"/>
        <v>2.6649817331447726E-3</v>
      </c>
      <c r="M16" s="170">
        <f t="shared" si="17"/>
        <v>2.0641901546672163E-2</v>
      </c>
      <c r="N16" s="215">
        <v>6662</v>
      </c>
      <c r="O16" s="216">
        <v>2055</v>
      </c>
      <c r="P16" s="216">
        <v>14558</v>
      </c>
      <c r="Q16" s="216">
        <v>683</v>
      </c>
      <c r="R16" s="217">
        <f t="shared" si="4"/>
        <v>2.4992050690700995E-2</v>
      </c>
      <c r="S16" s="218">
        <v>5056.9999999440479</v>
      </c>
      <c r="T16" s="218">
        <v>1587</v>
      </c>
      <c r="U16" s="218">
        <v>3489</v>
      </c>
      <c r="V16" s="218">
        <v>461</v>
      </c>
      <c r="W16" s="217">
        <f t="shared" si="5"/>
        <v>2.4875384301981683E-2</v>
      </c>
      <c r="X16" s="219">
        <f t="shared" si="6"/>
        <v>2.114407665668443E-2</v>
      </c>
      <c r="Y16" s="220">
        <f t="shared" si="7"/>
        <v>-4.6681398882853836E-3</v>
      </c>
      <c r="Z16" s="220">
        <f t="shared" si="8"/>
        <v>-4.6681398882853836E-3</v>
      </c>
      <c r="AA16" s="212">
        <f t="shared" si="18"/>
        <v>8.6986315903450563E-4</v>
      </c>
      <c r="AB16" s="212">
        <f t="shared" si="9"/>
        <v>1.3047947385517585E-4</v>
      </c>
      <c r="AC16" s="170">
        <f t="shared" si="10"/>
        <v>2.1274556130539607E-2</v>
      </c>
      <c r="AD16" s="117"/>
      <c r="AE16" s="171">
        <f t="shared" si="11"/>
        <v>18561878.789736088</v>
      </c>
      <c r="AF16" s="172">
        <f t="shared" si="12"/>
        <v>40301808.14658244</v>
      </c>
      <c r="AG16" s="172">
        <f t="shared" si="13"/>
        <v>41537020.106315494</v>
      </c>
      <c r="AH16" s="172">
        <f t="shared" si="19"/>
        <v>100400707.04263403</v>
      </c>
      <c r="AI16" s="170">
        <f t="shared" si="20"/>
        <v>1.2855884173065751E-2</v>
      </c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7"/>
      <c r="BD16" s="117"/>
      <c r="BE16" s="117"/>
      <c r="BF16" s="117"/>
      <c r="BG16" s="117"/>
      <c r="BH16" s="117"/>
      <c r="BI16" s="117"/>
      <c r="BJ16" s="117"/>
      <c r="BK16" s="117"/>
      <c r="BL16" s="117"/>
    </row>
    <row r="17" spans="1:64" ht="14.25">
      <c r="A17" s="110" t="s">
        <v>10</v>
      </c>
      <c r="B17" s="208">
        <v>21304607</v>
      </c>
      <c r="C17" s="208">
        <v>6103961.7199999997</v>
      </c>
      <c r="D17" s="209">
        <f t="shared" si="0"/>
        <v>0.28650900342822561</v>
      </c>
      <c r="E17" s="210">
        <f t="shared" si="14"/>
        <v>1748839.9893612377</v>
      </c>
      <c r="F17" s="170">
        <f t="shared" si="1"/>
        <v>1.0055612184243113E-3</v>
      </c>
      <c r="G17" s="169">
        <f>+'CENSO POB 2020'!C19</f>
        <v>104478</v>
      </c>
      <c r="H17" s="211">
        <f t="shared" si="2"/>
        <v>1.8061897759541888E-2</v>
      </c>
      <c r="I17" s="212">
        <f t="shared" si="15"/>
        <v>1.5352613095610604E-2</v>
      </c>
      <c r="J17" s="208">
        <v>102.38</v>
      </c>
      <c r="K17" s="213">
        <f t="shared" si="3"/>
        <v>1.5942039366466652E-3</v>
      </c>
      <c r="L17" s="214">
        <f t="shared" si="16"/>
        <v>2.3913059049699976E-4</v>
      </c>
      <c r="M17" s="170">
        <f t="shared" si="17"/>
        <v>1.5591743686107603E-2</v>
      </c>
      <c r="N17" s="215">
        <v>981</v>
      </c>
      <c r="O17" s="216">
        <v>219</v>
      </c>
      <c r="P17" s="216">
        <v>1075</v>
      </c>
      <c r="Q17" s="216">
        <v>108</v>
      </c>
      <c r="R17" s="217">
        <f t="shared" si="4"/>
        <v>2.6902734400869759E-3</v>
      </c>
      <c r="S17" s="218">
        <v>716.99999998365001</v>
      </c>
      <c r="T17" s="218">
        <v>253</v>
      </c>
      <c r="U17" s="218">
        <v>273</v>
      </c>
      <c r="V17" s="218">
        <v>153</v>
      </c>
      <c r="W17" s="217">
        <f t="shared" si="5"/>
        <v>4.7685085778216962E-3</v>
      </c>
      <c r="X17" s="219">
        <f t="shared" si="6"/>
        <v>4.0532322911484417E-3</v>
      </c>
      <c r="Y17" s="220">
        <f t="shared" si="7"/>
        <v>0.77249959307762084</v>
      </c>
      <c r="Z17" s="220">
        <f t="shared" si="8"/>
        <v>0</v>
      </c>
      <c r="AA17" s="212">
        <f t="shared" si="18"/>
        <v>0</v>
      </c>
      <c r="AB17" s="212">
        <f t="shared" si="9"/>
        <v>0</v>
      </c>
      <c r="AC17" s="170">
        <f t="shared" si="10"/>
        <v>4.0532322911484417E-3</v>
      </c>
      <c r="AD17" s="117"/>
      <c r="AE17" s="171">
        <f t="shared" si="11"/>
        <v>3926569.9638136062</v>
      </c>
      <c r="AF17" s="172">
        <f t="shared" si="12"/>
        <v>30441743.038421858</v>
      </c>
      <c r="AG17" s="172">
        <f t="shared" si="13"/>
        <v>7913640.6014751373</v>
      </c>
      <c r="AH17" s="172">
        <f t="shared" si="19"/>
        <v>42281953.603710599</v>
      </c>
      <c r="AI17" s="170">
        <f t="shared" si="20"/>
        <v>5.4140246035261665E-3</v>
      </c>
      <c r="AJ17" s="117"/>
      <c r="AK17" s="117"/>
      <c r="AL17" s="117"/>
      <c r="AM17" s="117"/>
      <c r="AN17" s="117"/>
      <c r="AO17" s="117"/>
      <c r="AP17" s="117"/>
      <c r="AQ17" s="117"/>
      <c r="AR17" s="117"/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17"/>
      <c r="BD17" s="117"/>
      <c r="BE17" s="117"/>
      <c r="BF17" s="117"/>
      <c r="BG17" s="117"/>
      <c r="BH17" s="117"/>
      <c r="BI17" s="117"/>
      <c r="BJ17" s="117"/>
      <c r="BK17" s="117"/>
      <c r="BL17" s="117"/>
    </row>
    <row r="18" spans="1:64" ht="14.25">
      <c r="A18" s="110" t="s">
        <v>11</v>
      </c>
      <c r="B18" s="208">
        <v>2970608</v>
      </c>
      <c r="C18" s="208">
        <v>826855</v>
      </c>
      <c r="D18" s="209">
        <f t="shared" si="0"/>
        <v>0.27834537576146029</v>
      </c>
      <c r="E18" s="210">
        <f t="shared" si="14"/>
        <v>230151.26567524223</v>
      </c>
      <c r="F18" s="170">
        <f t="shared" si="1"/>
        <v>1.3233411206409112E-4</v>
      </c>
      <c r="G18" s="169">
        <f>+'CENSO POB 2020'!C13</f>
        <v>7340</v>
      </c>
      <c r="H18" s="211">
        <f t="shared" si="2"/>
        <v>1.2689210126058832E-3</v>
      </c>
      <c r="I18" s="212">
        <f t="shared" si="15"/>
        <v>1.0785828607150008E-3</v>
      </c>
      <c r="J18" s="208">
        <v>1006.89</v>
      </c>
      <c r="K18" s="213">
        <f t="shared" si="3"/>
        <v>1.5678726331023254E-2</v>
      </c>
      <c r="L18" s="214">
        <f t="shared" si="16"/>
        <v>2.3518089496534882E-3</v>
      </c>
      <c r="M18" s="170">
        <f t="shared" si="17"/>
        <v>3.430391810368489E-3</v>
      </c>
      <c r="N18" s="215">
        <v>1343</v>
      </c>
      <c r="O18" s="216">
        <v>344</v>
      </c>
      <c r="P18" s="216">
        <v>1532</v>
      </c>
      <c r="Q18" s="216">
        <v>359</v>
      </c>
      <c r="R18" s="217">
        <f t="shared" si="4"/>
        <v>5.2022887779602407E-3</v>
      </c>
      <c r="S18" s="218">
        <v>655.00000000354908</v>
      </c>
      <c r="T18" s="218">
        <v>319</v>
      </c>
      <c r="U18" s="218">
        <v>345</v>
      </c>
      <c r="V18" s="218">
        <v>110</v>
      </c>
      <c r="W18" s="217">
        <f t="shared" si="5"/>
        <v>4.3080466935839033E-3</v>
      </c>
      <c r="X18" s="219">
        <f t="shared" si="6"/>
        <v>3.6618396895463177E-3</v>
      </c>
      <c r="Y18" s="220">
        <f t="shared" si="7"/>
        <v>-0.17189397254624528</v>
      </c>
      <c r="Z18" s="220">
        <f t="shared" si="8"/>
        <v>-0.17189397254624528</v>
      </c>
      <c r="AA18" s="212">
        <f t="shared" si="18"/>
        <v>3.2030795468082691E-2</v>
      </c>
      <c r="AB18" s="212">
        <f t="shared" si="9"/>
        <v>4.8046193202124039E-3</v>
      </c>
      <c r="AC18" s="170">
        <f t="shared" si="10"/>
        <v>8.4664590097587207E-3</v>
      </c>
      <c r="AD18" s="117"/>
      <c r="AE18" s="171">
        <f t="shared" si="11"/>
        <v>516745.41549348325</v>
      </c>
      <c r="AF18" s="172">
        <f t="shared" si="12"/>
        <v>6697589.9626537524</v>
      </c>
      <c r="AG18" s="172">
        <f t="shared" si="13"/>
        <v>16530144.081963705</v>
      </c>
      <c r="AH18" s="172">
        <f t="shared" si="19"/>
        <v>23744479.46011094</v>
      </c>
      <c r="AI18" s="170">
        <f t="shared" si="20"/>
        <v>3.040379761063848E-3</v>
      </c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7"/>
      <c r="BD18" s="117"/>
      <c r="BE18" s="117"/>
      <c r="BF18" s="117"/>
      <c r="BG18" s="117"/>
      <c r="BH18" s="117"/>
      <c r="BI18" s="117"/>
      <c r="BJ18" s="117"/>
      <c r="BK18" s="117"/>
      <c r="BL18" s="117"/>
    </row>
    <row r="19" spans="1:64" ht="14.25">
      <c r="A19" s="110" t="s">
        <v>12</v>
      </c>
      <c r="B19" s="208">
        <v>4274726</v>
      </c>
      <c r="C19" s="208">
        <v>1648610</v>
      </c>
      <c r="D19" s="209">
        <f t="shared" si="0"/>
        <v>0.38566448469445763</v>
      </c>
      <c r="E19" s="210">
        <f t="shared" si="14"/>
        <v>635810.32611212984</v>
      </c>
      <c r="F19" s="170">
        <f t="shared" si="1"/>
        <v>3.6558302080317396E-4</v>
      </c>
      <c r="G19" s="169">
        <f>+'CENSO POB 2020'!C14</f>
        <v>9930</v>
      </c>
      <c r="H19" s="211">
        <f t="shared" si="2"/>
        <v>1.7166737949831634E-3</v>
      </c>
      <c r="I19" s="212">
        <f t="shared" si="15"/>
        <v>1.4591727257356889E-3</v>
      </c>
      <c r="J19" s="208">
        <v>4292.05</v>
      </c>
      <c r="K19" s="213">
        <f t="shared" si="3"/>
        <v>6.6833395255756198E-2</v>
      </c>
      <c r="L19" s="214">
        <f t="shared" si="16"/>
        <v>1.002500928836343E-2</v>
      </c>
      <c r="M19" s="170">
        <f t="shared" si="17"/>
        <v>1.1484182014099118E-2</v>
      </c>
      <c r="N19" s="215">
        <v>2046</v>
      </c>
      <c r="O19" s="216">
        <v>494</v>
      </c>
      <c r="P19" s="216">
        <v>4758</v>
      </c>
      <c r="Q19" s="216">
        <v>898</v>
      </c>
      <c r="R19" s="217">
        <f t="shared" si="4"/>
        <v>1.1896172975626618E-2</v>
      </c>
      <c r="S19" s="218">
        <v>787.99999998764804</v>
      </c>
      <c r="T19" s="218">
        <v>378</v>
      </c>
      <c r="U19" s="218">
        <v>1925</v>
      </c>
      <c r="V19" s="218">
        <v>123</v>
      </c>
      <c r="W19" s="217">
        <f t="shared" si="5"/>
        <v>8.0591670203057422E-3</v>
      </c>
      <c r="X19" s="219">
        <f t="shared" si="6"/>
        <v>6.8502919672598804E-3</v>
      </c>
      <c r="Y19" s="220">
        <f t="shared" si="7"/>
        <v>-0.32254120406472697</v>
      </c>
      <c r="Z19" s="220">
        <f t="shared" si="8"/>
        <v>-0.32254120406472697</v>
      </c>
      <c r="AA19" s="212">
        <f t="shared" si="18"/>
        <v>6.0102464236475396E-2</v>
      </c>
      <c r="AB19" s="212">
        <f t="shared" si="9"/>
        <v>9.0153696354713098E-3</v>
      </c>
      <c r="AC19" s="170">
        <f t="shared" si="10"/>
        <v>1.5865661602731191E-2</v>
      </c>
      <c r="AD19" s="117"/>
      <c r="AE19" s="171">
        <f t="shared" si="11"/>
        <v>1427548.4003006397</v>
      </c>
      <c r="AF19" s="172">
        <f t="shared" si="12"/>
        <v>22422028.280978415</v>
      </c>
      <c r="AG19" s="172">
        <f t="shared" si="13"/>
        <v>30976547.804286808</v>
      </c>
      <c r="AH19" s="172">
        <f t="shared" si="19"/>
        <v>54826124.485565864</v>
      </c>
      <c r="AI19" s="170">
        <f t="shared" si="20"/>
        <v>7.0202524146091641E-3</v>
      </c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7"/>
      <c r="BD19" s="117"/>
      <c r="BE19" s="117"/>
      <c r="BF19" s="117"/>
      <c r="BG19" s="117"/>
      <c r="BH19" s="117"/>
      <c r="BI19" s="117"/>
      <c r="BJ19" s="117"/>
      <c r="BK19" s="117"/>
      <c r="BL19" s="117"/>
    </row>
    <row r="20" spans="1:64" ht="14.25">
      <c r="A20" s="110" t="s">
        <v>13</v>
      </c>
      <c r="B20" s="208">
        <v>41956827</v>
      </c>
      <c r="C20" s="208">
        <v>14225141</v>
      </c>
      <c r="D20" s="209">
        <f t="shared" si="0"/>
        <v>0.33904234464631944</v>
      </c>
      <c r="E20" s="210">
        <f t="shared" si="14"/>
        <v>4822925.1575644892</v>
      </c>
      <c r="F20" s="170">
        <f t="shared" si="1"/>
        <v>2.7731219135612153E-3</v>
      </c>
      <c r="G20" s="169">
        <f>+'CENSO POB 2020'!C15</f>
        <v>68747</v>
      </c>
      <c r="H20" s="211">
        <f t="shared" si="2"/>
        <v>1.1884811015479108E-2</v>
      </c>
      <c r="I20" s="212">
        <f t="shared" si="15"/>
        <v>1.0102089363157242E-2</v>
      </c>
      <c r="J20" s="208">
        <v>146.56</v>
      </c>
      <c r="K20" s="213">
        <f t="shared" si="3"/>
        <v>2.2821501167702212E-3</v>
      </c>
      <c r="L20" s="214">
        <f t="shared" si="16"/>
        <v>3.4232251751553319E-4</v>
      </c>
      <c r="M20" s="170">
        <f t="shared" si="17"/>
        <v>1.0444411880672775E-2</v>
      </c>
      <c r="N20" s="215">
        <v>1162</v>
      </c>
      <c r="O20" s="216">
        <v>349</v>
      </c>
      <c r="P20" s="216">
        <v>489</v>
      </c>
      <c r="Q20" s="216">
        <v>43</v>
      </c>
      <c r="R20" s="217">
        <f t="shared" si="4"/>
        <v>2.3119536336203231E-3</v>
      </c>
      <c r="S20" s="218">
        <v>2032.9999999577099</v>
      </c>
      <c r="T20" s="218">
        <v>358</v>
      </c>
      <c r="U20" s="218">
        <v>131</v>
      </c>
      <c r="V20" s="218">
        <v>31</v>
      </c>
      <c r="W20" s="217">
        <f t="shared" si="5"/>
        <v>3.6514914876276086E-3</v>
      </c>
      <c r="X20" s="219">
        <f t="shared" si="6"/>
        <v>3.1037677644834673E-3</v>
      </c>
      <c r="Y20" s="220">
        <f t="shared" si="7"/>
        <v>0.57939650455259473</v>
      </c>
      <c r="Z20" s="220">
        <f t="shared" si="8"/>
        <v>0</v>
      </c>
      <c r="AA20" s="212">
        <f t="shared" si="18"/>
        <v>0</v>
      </c>
      <c r="AB20" s="212">
        <f t="shared" si="9"/>
        <v>0</v>
      </c>
      <c r="AC20" s="170">
        <f t="shared" si="10"/>
        <v>3.1037677644834673E-3</v>
      </c>
      <c r="AD20" s="117"/>
      <c r="AE20" s="171">
        <f t="shared" si="11"/>
        <v>10828636.797315374</v>
      </c>
      <c r="AF20" s="172">
        <f t="shared" si="12"/>
        <v>20391952.886076115</v>
      </c>
      <c r="AG20" s="172">
        <f t="shared" si="13"/>
        <v>6059880.321245213</v>
      </c>
      <c r="AH20" s="172">
        <f t="shared" si="19"/>
        <v>37280470.004636705</v>
      </c>
      <c r="AI20" s="170">
        <f t="shared" si="20"/>
        <v>4.7736058680696684E-3</v>
      </c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117"/>
      <c r="BD20" s="117"/>
      <c r="BE20" s="117"/>
      <c r="BF20" s="117"/>
      <c r="BG20" s="117"/>
      <c r="BH20" s="117"/>
      <c r="BI20" s="117"/>
      <c r="BJ20" s="117"/>
      <c r="BK20" s="117"/>
      <c r="BL20" s="117"/>
    </row>
    <row r="21" spans="1:64" ht="14.25">
      <c r="A21" s="110" t="s">
        <v>14</v>
      </c>
      <c r="B21" s="208">
        <v>6139487</v>
      </c>
      <c r="C21" s="208">
        <v>766514</v>
      </c>
      <c r="D21" s="209">
        <f t="shared" si="0"/>
        <v>0.12484984494632857</v>
      </c>
      <c r="E21" s="210">
        <f t="shared" si="14"/>
        <v>95699.154049190096</v>
      </c>
      <c r="F21" s="170">
        <f t="shared" si="1"/>
        <v>5.5025821992455618E-5</v>
      </c>
      <c r="G21" s="169">
        <f>+'CENSO POB 2020'!C16</f>
        <v>36088</v>
      </c>
      <c r="H21" s="211">
        <f t="shared" si="2"/>
        <v>6.2388040194715413E-3</v>
      </c>
      <c r="I21" s="212">
        <f t="shared" si="15"/>
        <v>5.3029834165508102E-3</v>
      </c>
      <c r="J21" s="208">
        <v>5091.18</v>
      </c>
      <c r="K21" s="213">
        <f t="shared" si="3"/>
        <v>7.9276999396139566E-2</v>
      </c>
      <c r="L21" s="214">
        <f t="shared" si="16"/>
        <v>1.1891549909420934E-2</v>
      </c>
      <c r="M21" s="170">
        <f t="shared" si="17"/>
        <v>1.7194533325971744E-2</v>
      </c>
      <c r="N21" s="215">
        <v>7369</v>
      </c>
      <c r="O21" s="216">
        <v>3474</v>
      </c>
      <c r="P21" s="216">
        <v>27910</v>
      </c>
      <c r="Q21" s="216">
        <v>2988</v>
      </c>
      <c r="R21" s="217">
        <f t="shared" si="4"/>
        <v>5.4151178076420683E-2</v>
      </c>
      <c r="S21" s="218">
        <v>7387.0000000238397</v>
      </c>
      <c r="T21" s="218">
        <v>3170</v>
      </c>
      <c r="U21" s="218">
        <v>23798</v>
      </c>
      <c r="V21" s="218">
        <v>1385</v>
      </c>
      <c r="W21" s="217">
        <f t="shared" si="5"/>
        <v>9.0180106426097695E-2</v>
      </c>
      <c r="X21" s="219">
        <f t="shared" si="6"/>
        <v>7.6653090462183035E-2</v>
      </c>
      <c r="Y21" s="220">
        <f t="shared" si="7"/>
        <v>0.66533969582030694</v>
      </c>
      <c r="Z21" s="220">
        <f t="shared" si="8"/>
        <v>0</v>
      </c>
      <c r="AA21" s="212">
        <f t="shared" si="18"/>
        <v>0</v>
      </c>
      <c r="AB21" s="212">
        <f t="shared" si="9"/>
        <v>0</v>
      </c>
      <c r="AC21" s="170">
        <f t="shared" si="10"/>
        <v>7.6653090462183035E-2</v>
      </c>
      <c r="AD21" s="117"/>
      <c r="AE21" s="171">
        <f t="shared" si="11"/>
        <v>214867.81302912137</v>
      </c>
      <c r="AF21" s="172">
        <f t="shared" si="12"/>
        <v>33571072.980195001</v>
      </c>
      <c r="AG21" s="172">
        <f t="shared" si="13"/>
        <v>149659571.75333837</v>
      </c>
      <c r="AH21" s="172">
        <f t="shared" si="19"/>
        <v>183445512.54656249</v>
      </c>
      <c r="AI21" s="170">
        <f t="shared" si="20"/>
        <v>2.3489418858034922E-2</v>
      </c>
      <c r="AJ21" s="117"/>
      <c r="AK21" s="117"/>
      <c r="AL21" s="117"/>
      <c r="AM21" s="117"/>
      <c r="AN21" s="117"/>
      <c r="AO21" s="117"/>
      <c r="AP21" s="117"/>
      <c r="AQ21" s="117"/>
      <c r="AR21" s="117"/>
      <c r="AS21" s="117"/>
      <c r="AT21" s="117"/>
      <c r="AU21" s="117"/>
      <c r="AV21" s="117"/>
      <c r="AW21" s="117"/>
      <c r="AX21" s="117"/>
      <c r="AY21" s="117"/>
      <c r="AZ21" s="117"/>
      <c r="BA21" s="117"/>
      <c r="BB21" s="117"/>
      <c r="BC21" s="117"/>
      <c r="BD21" s="117"/>
      <c r="BE21" s="117"/>
      <c r="BF21" s="117"/>
      <c r="BG21" s="117"/>
      <c r="BH21" s="117"/>
      <c r="BI21" s="117"/>
      <c r="BJ21" s="117"/>
      <c r="BK21" s="117"/>
      <c r="BL21" s="117"/>
    </row>
    <row r="22" spans="1:64" ht="14.25">
      <c r="A22" s="110" t="s">
        <v>15</v>
      </c>
      <c r="B22" s="208">
        <v>1456249</v>
      </c>
      <c r="C22" s="208">
        <v>328496</v>
      </c>
      <c r="D22" s="209">
        <f t="shared" si="0"/>
        <v>0.2255768072630436</v>
      </c>
      <c r="E22" s="210">
        <f t="shared" si="14"/>
        <v>74101.078878680768</v>
      </c>
      <c r="F22" s="170">
        <f t="shared" si="1"/>
        <v>4.2607197695095077E-5</v>
      </c>
      <c r="G22" s="169">
        <f>+'CENSO POB 2020'!C17</f>
        <v>1360</v>
      </c>
      <c r="H22" s="211">
        <f t="shared" si="2"/>
        <v>2.351134301286105E-4</v>
      </c>
      <c r="I22" s="212">
        <f t="shared" si="15"/>
        <v>1.9984641560931893E-4</v>
      </c>
      <c r="J22" s="208">
        <v>720.74</v>
      </c>
      <c r="K22" s="213">
        <f t="shared" si="3"/>
        <v>1.1222959028117967E-2</v>
      </c>
      <c r="L22" s="214">
        <f t="shared" si="16"/>
        <v>1.683443854217695E-3</v>
      </c>
      <c r="M22" s="170">
        <f t="shared" si="17"/>
        <v>1.883290269827014E-3</v>
      </c>
      <c r="N22" s="215">
        <v>381</v>
      </c>
      <c r="O22" s="216">
        <v>111</v>
      </c>
      <c r="P22" s="216">
        <v>881</v>
      </c>
      <c r="Q22" s="216">
        <v>100</v>
      </c>
      <c r="R22" s="217">
        <f t="shared" si="4"/>
        <v>1.8361963451452015E-3</v>
      </c>
      <c r="S22" s="218">
        <v>157.99999999728001</v>
      </c>
      <c r="T22" s="218">
        <v>83</v>
      </c>
      <c r="U22" s="218">
        <v>189</v>
      </c>
      <c r="V22" s="218">
        <v>25</v>
      </c>
      <c r="W22" s="217">
        <f t="shared" si="5"/>
        <v>1.2466935297393157E-3</v>
      </c>
      <c r="X22" s="219">
        <f t="shared" si="6"/>
        <v>1.0596895002784182E-3</v>
      </c>
      <c r="Y22" s="220">
        <f t="shared" si="7"/>
        <v>-0.32104563162022282</v>
      </c>
      <c r="Z22" s="220">
        <f t="shared" si="8"/>
        <v>-0.32104563162022282</v>
      </c>
      <c r="AA22" s="212">
        <f t="shared" si="18"/>
        <v>5.982377863529921E-2</v>
      </c>
      <c r="AB22" s="212">
        <f t="shared" si="9"/>
        <v>8.9735667952948808E-3</v>
      </c>
      <c r="AC22" s="170">
        <f t="shared" si="10"/>
        <v>1.0033256295573299E-2</v>
      </c>
      <c r="AD22" s="117"/>
      <c r="AE22" s="171">
        <f t="shared" si="11"/>
        <v>166374.89557720185</v>
      </c>
      <c r="AF22" s="172">
        <f t="shared" si="12"/>
        <v>3676986.9756078846</v>
      </c>
      <c r="AG22" s="172">
        <f t="shared" si="13"/>
        <v>19589201.575998951</v>
      </c>
      <c r="AH22" s="172">
        <f t="shared" si="19"/>
        <v>23432563.447184037</v>
      </c>
      <c r="AI22" s="170">
        <f t="shared" si="20"/>
        <v>3.0004402401976257E-3</v>
      </c>
      <c r="AJ22" s="117"/>
      <c r="AK22" s="117"/>
      <c r="AL22" s="117"/>
      <c r="AM22" s="117"/>
      <c r="AN22" s="117"/>
      <c r="AO22" s="117"/>
      <c r="AP22" s="117"/>
      <c r="AQ22" s="117"/>
      <c r="AR22" s="117"/>
      <c r="AS22" s="117"/>
      <c r="AT22" s="117"/>
      <c r="AU22" s="117"/>
      <c r="AV22" s="117"/>
      <c r="AW22" s="117"/>
      <c r="AX22" s="117"/>
      <c r="AY22" s="117"/>
      <c r="AZ22" s="117"/>
      <c r="BA22" s="117"/>
      <c r="BB22" s="117"/>
      <c r="BC22" s="117"/>
      <c r="BD22" s="117"/>
      <c r="BE22" s="117"/>
      <c r="BF22" s="117"/>
      <c r="BG22" s="117"/>
      <c r="BH22" s="117"/>
      <c r="BI22" s="117"/>
      <c r="BJ22" s="117"/>
      <c r="BK22" s="117"/>
      <c r="BL22" s="117"/>
    </row>
    <row r="23" spans="1:64" ht="14.25">
      <c r="A23" s="110" t="s">
        <v>16</v>
      </c>
      <c r="B23" s="208">
        <v>2045528</v>
      </c>
      <c r="C23" s="208">
        <v>704192</v>
      </c>
      <c r="D23" s="209">
        <f t="shared" si="0"/>
        <v>0.34425928171112791</v>
      </c>
      <c r="E23" s="210">
        <f t="shared" si="14"/>
        <v>242424.63210672259</v>
      </c>
      <c r="F23" s="170">
        <f t="shared" si="1"/>
        <v>1.3939114494193329E-4</v>
      </c>
      <c r="G23" s="169">
        <f>+'CENSO POB 2020'!C18</f>
        <v>3256</v>
      </c>
      <c r="H23" s="211">
        <f t="shared" si="2"/>
        <v>5.6288921213143808E-4</v>
      </c>
      <c r="I23" s="212">
        <f t="shared" si="15"/>
        <v>4.7845583031172234E-4</v>
      </c>
      <c r="J23" s="208">
        <v>615.78</v>
      </c>
      <c r="K23" s="213">
        <f t="shared" si="3"/>
        <v>9.5885807785532663E-3</v>
      </c>
      <c r="L23" s="214">
        <f t="shared" si="16"/>
        <v>1.4382871167829899E-3</v>
      </c>
      <c r="M23" s="170">
        <f t="shared" si="17"/>
        <v>1.9167429470947123E-3</v>
      </c>
      <c r="N23" s="215">
        <v>519</v>
      </c>
      <c r="O23" s="216">
        <v>176</v>
      </c>
      <c r="P23" s="216">
        <v>1034</v>
      </c>
      <c r="Q23" s="216">
        <v>145</v>
      </c>
      <c r="R23" s="217">
        <f t="shared" si="4"/>
        <v>2.5035278635428637E-3</v>
      </c>
      <c r="S23" s="218">
        <v>277.00000000287605</v>
      </c>
      <c r="T23" s="218">
        <v>136</v>
      </c>
      <c r="U23" s="218">
        <v>317</v>
      </c>
      <c r="V23" s="218">
        <v>84</v>
      </c>
      <c r="W23" s="217">
        <f t="shared" si="5"/>
        <v>2.8557104435277978E-3</v>
      </c>
      <c r="X23" s="219">
        <f t="shared" si="6"/>
        <v>2.4273538769986279E-3</v>
      </c>
      <c r="Y23" s="220">
        <f t="shared" si="7"/>
        <v>0.14067451979006276</v>
      </c>
      <c r="Z23" s="220">
        <f t="shared" si="8"/>
        <v>0</v>
      </c>
      <c r="AA23" s="212">
        <f t="shared" si="18"/>
        <v>0</v>
      </c>
      <c r="AB23" s="212">
        <f t="shared" si="9"/>
        <v>0</v>
      </c>
      <c r="AC23" s="170">
        <f t="shared" si="10"/>
        <v>2.4273538769986279E-3</v>
      </c>
      <c r="AD23" s="117"/>
      <c r="AE23" s="171">
        <f t="shared" si="11"/>
        <v>544302.10008321004</v>
      </c>
      <c r="AF23" s="172">
        <f t="shared" si="12"/>
        <v>3742300.8895505499</v>
      </c>
      <c r="AG23" s="172">
        <f t="shared" si="13"/>
        <v>4739231.5108892256</v>
      </c>
      <c r="AH23" s="172">
        <f t="shared" si="19"/>
        <v>9025834.5005229861</v>
      </c>
      <c r="AI23" s="170">
        <f t="shared" si="20"/>
        <v>1.1557197784943017E-3</v>
      </c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  <c r="AX23" s="117"/>
      <c r="AY23" s="117"/>
      <c r="AZ23" s="117"/>
      <c r="BA23" s="117"/>
      <c r="BB23" s="117"/>
      <c r="BC23" s="117"/>
      <c r="BD23" s="117"/>
      <c r="BE23" s="117"/>
      <c r="BF23" s="117"/>
      <c r="BG23" s="117"/>
      <c r="BH23" s="117"/>
      <c r="BI23" s="117"/>
      <c r="BJ23" s="117"/>
      <c r="BK23" s="117"/>
      <c r="BL23" s="117"/>
    </row>
    <row r="24" spans="1:64" ht="14.25">
      <c r="A24" s="110" t="s">
        <v>17</v>
      </c>
      <c r="B24" s="208">
        <v>9607239</v>
      </c>
      <c r="C24" s="208">
        <v>1253081</v>
      </c>
      <c r="D24" s="209">
        <f t="shared" si="0"/>
        <v>0.13043091776940285</v>
      </c>
      <c r="E24" s="210">
        <f t="shared" si="14"/>
        <v>163440.50486940111</v>
      </c>
      <c r="F24" s="170">
        <f t="shared" si="1"/>
        <v>9.397625524127455E-5</v>
      </c>
      <c r="G24" s="169">
        <f>+'CENSO POB 2020'!C20</f>
        <v>40903</v>
      </c>
      <c r="H24" s="211">
        <f t="shared" si="2"/>
        <v>7.0712092886401146E-3</v>
      </c>
      <c r="I24" s="212">
        <f t="shared" si="15"/>
        <v>6.0105278953440974E-3</v>
      </c>
      <c r="J24" s="208">
        <v>7010.79</v>
      </c>
      <c r="K24" s="213">
        <f t="shared" si="3"/>
        <v>0.1091680896366778</v>
      </c>
      <c r="L24" s="214">
        <f t="shared" si="16"/>
        <v>1.637521344550167E-2</v>
      </c>
      <c r="M24" s="170">
        <f t="shared" si="17"/>
        <v>2.2385741340845769E-2</v>
      </c>
      <c r="N24" s="215">
        <v>6824</v>
      </c>
      <c r="O24" s="216">
        <v>2866</v>
      </c>
      <c r="P24" s="216">
        <v>26645</v>
      </c>
      <c r="Q24" s="216">
        <v>2369</v>
      </c>
      <c r="R24" s="217">
        <f t="shared" si="4"/>
        <v>4.7204442280875711E-2</v>
      </c>
      <c r="S24" s="218">
        <v>7532.9999999958</v>
      </c>
      <c r="T24" s="218">
        <v>2466</v>
      </c>
      <c r="U24" s="218">
        <v>13627</v>
      </c>
      <c r="V24" s="218">
        <v>715</v>
      </c>
      <c r="W24" s="217">
        <f t="shared" si="5"/>
        <v>5.5035533032423221E-2</v>
      </c>
      <c r="X24" s="219">
        <f t="shared" si="6"/>
        <v>4.6780203077559736E-2</v>
      </c>
      <c r="Y24" s="220">
        <f t="shared" si="7"/>
        <v>0.16589732603874402</v>
      </c>
      <c r="Z24" s="220">
        <f t="shared" si="8"/>
        <v>0</v>
      </c>
      <c r="AA24" s="212">
        <f t="shared" si="18"/>
        <v>0</v>
      </c>
      <c r="AB24" s="212">
        <f t="shared" si="9"/>
        <v>0</v>
      </c>
      <c r="AC24" s="170">
        <f t="shared" si="10"/>
        <v>4.6780203077559736E-2</v>
      </c>
      <c r="AD24" s="117"/>
      <c r="AE24" s="171">
        <f t="shared" si="11"/>
        <v>366963.57653916883</v>
      </c>
      <c r="AF24" s="172">
        <f t="shared" si="12"/>
        <v>43706528.233259276</v>
      </c>
      <c r="AG24" s="172">
        <f t="shared" si="13"/>
        <v>91334936.620406732</v>
      </c>
      <c r="AH24" s="172">
        <f t="shared" si="19"/>
        <v>135408428.43020517</v>
      </c>
      <c r="AI24" s="170">
        <f t="shared" si="20"/>
        <v>1.7338474232222012E-2</v>
      </c>
      <c r="AJ24" s="117"/>
      <c r="AK24" s="117"/>
      <c r="AL24" s="117"/>
      <c r="AM24" s="117"/>
      <c r="AN24" s="117"/>
      <c r="AO24" s="117"/>
      <c r="AP24" s="117"/>
      <c r="AQ24" s="117"/>
      <c r="AR24" s="117"/>
      <c r="AS24" s="117"/>
      <c r="AT24" s="117"/>
      <c r="AU24" s="117"/>
      <c r="AV24" s="117"/>
      <c r="AW24" s="117"/>
      <c r="AX24" s="117"/>
      <c r="AY24" s="117"/>
      <c r="AZ24" s="117"/>
      <c r="BA24" s="117"/>
      <c r="BB24" s="117"/>
      <c r="BC24" s="117"/>
      <c r="BD24" s="117"/>
      <c r="BE24" s="117"/>
      <c r="BF24" s="117"/>
      <c r="BG24" s="117"/>
      <c r="BH24" s="117"/>
      <c r="BI24" s="117"/>
      <c r="BJ24" s="117"/>
      <c r="BK24" s="117"/>
      <c r="BL24" s="117"/>
    </row>
    <row r="25" spans="1:64" ht="14.25">
      <c r="A25" s="110" t="s">
        <v>18</v>
      </c>
      <c r="B25" s="208">
        <v>354652384</v>
      </c>
      <c r="C25" s="208">
        <v>89654721.319999993</v>
      </c>
      <c r="D25" s="209">
        <f t="shared" si="0"/>
        <v>0.25279604865140282</v>
      </c>
      <c r="E25" s="210">
        <f t="shared" si="14"/>
        <v>22664359.292638678</v>
      </c>
      <c r="F25" s="170">
        <f t="shared" si="1"/>
        <v>1.3031724390883972E-2</v>
      </c>
      <c r="G25" s="169">
        <f>+'CENSO POB 2020'!C21</f>
        <v>397205</v>
      </c>
      <c r="H25" s="211">
        <f t="shared" si="2"/>
        <v>6.8667816186937305E-2</v>
      </c>
      <c r="I25" s="212">
        <f t="shared" si="15"/>
        <v>5.8367643758896706E-2</v>
      </c>
      <c r="J25" s="208">
        <v>1040.01</v>
      </c>
      <c r="K25" s="213">
        <f t="shared" si="3"/>
        <v>1.6194452394529189E-2</v>
      </c>
      <c r="L25" s="214">
        <f t="shared" si="16"/>
        <v>2.4291678591793781E-3</v>
      </c>
      <c r="M25" s="170">
        <f t="shared" si="17"/>
        <v>6.0796811618076083E-2</v>
      </c>
      <c r="N25" s="215">
        <v>3671</v>
      </c>
      <c r="O25" s="216">
        <v>1263</v>
      </c>
      <c r="P25" s="216">
        <v>9334</v>
      </c>
      <c r="Q25" s="216">
        <v>932</v>
      </c>
      <c r="R25" s="217">
        <f t="shared" si="4"/>
        <v>1.8673316452561674E-2</v>
      </c>
      <c r="S25" s="218">
        <v>8688.9999999445354</v>
      </c>
      <c r="T25" s="218">
        <v>1809</v>
      </c>
      <c r="U25" s="218">
        <v>2369</v>
      </c>
      <c r="V25" s="218">
        <v>783</v>
      </c>
      <c r="W25" s="217">
        <f t="shared" si="5"/>
        <v>3.2080092269919827E-2</v>
      </c>
      <c r="X25" s="219">
        <f t="shared" si="6"/>
        <v>2.7268078429431852E-2</v>
      </c>
      <c r="Y25" s="220">
        <f t="shared" si="7"/>
        <v>0.71796436650217865</v>
      </c>
      <c r="Z25" s="220">
        <f t="shared" si="8"/>
        <v>0</v>
      </c>
      <c r="AA25" s="212">
        <f t="shared" si="18"/>
        <v>0</v>
      </c>
      <c r="AB25" s="212">
        <f t="shared" si="9"/>
        <v>0</v>
      </c>
      <c r="AC25" s="170">
        <f t="shared" si="10"/>
        <v>2.7268078429431852E-2</v>
      </c>
      <c r="AD25" s="117"/>
      <c r="AE25" s="171">
        <f t="shared" si="11"/>
        <v>50886983.937312357</v>
      </c>
      <c r="AF25" s="172">
        <f t="shared" si="12"/>
        <v>118701343.10134016</v>
      </c>
      <c r="AG25" s="172">
        <f t="shared" si="13"/>
        <v>53238935.516873248</v>
      </c>
      <c r="AH25" s="172">
        <f t="shared" si="19"/>
        <v>222827262.55552575</v>
      </c>
      <c r="AI25" s="170">
        <f t="shared" si="20"/>
        <v>2.853208470731897E-2</v>
      </c>
      <c r="AJ25" s="117"/>
      <c r="AK25" s="117"/>
      <c r="AL25" s="117"/>
      <c r="AM25" s="117"/>
      <c r="AN25" s="117"/>
      <c r="AO25" s="117"/>
      <c r="AP25" s="117"/>
      <c r="AQ25" s="117"/>
      <c r="AR25" s="117"/>
      <c r="AS25" s="117"/>
      <c r="AT25" s="117"/>
      <c r="AU25" s="117"/>
      <c r="AV25" s="117"/>
      <c r="AW25" s="117"/>
      <c r="AX25" s="117"/>
      <c r="AY25" s="117"/>
      <c r="AZ25" s="117"/>
      <c r="BA25" s="117"/>
      <c r="BB25" s="117"/>
      <c r="BC25" s="117"/>
      <c r="BD25" s="117"/>
      <c r="BE25" s="117"/>
      <c r="BF25" s="117"/>
      <c r="BG25" s="117"/>
      <c r="BH25" s="117"/>
      <c r="BI25" s="117"/>
      <c r="BJ25" s="117"/>
      <c r="BK25" s="117"/>
      <c r="BL25" s="117"/>
    </row>
    <row r="26" spans="1:64" ht="14.25">
      <c r="A26" s="110" t="s">
        <v>19</v>
      </c>
      <c r="B26" s="208">
        <v>4705374</v>
      </c>
      <c r="C26" s="208">
        <v>1101010</v>
      </c>
      <c r="D26" s="209">
        <f t="shared" si="0"/>
        <v>0.23398990175913753</v>
      </c>
      <c r="E26" s="210">
        <f t="shared" si="14"/>
        <v>257625.221735828</v>
      </c>
      <c r="F26" s="170">
        <f t="shared" si="1"/>
        <v>1.4813129471046303E-4</v>
      </c>
      <c r="G26" s="169">
        <f>+'CENSO POB 2020'!C22</f>
        <v>5506</v>
      </c>
      <c r="H26" s="211">
        <f t="shared" si="2"/>
        <v>9.5186363697656574E-4</v>
      </c>
      <c r="I26" s="212">
        <f t="shared" si="15"/>
        <v>8.0908409143008091E-4</v>
      </c>
      <c r="J26" s="208">
        <v>1894.8</v>
      </c>
      <c r="K26" s="213">
        <f t="shared" si="3"/>
        <v>2.9504762836082252E-2</v>
      </c>
      <c r="L26" s="214">
        <f t="shared" si="16"/>
        <v>4.425714425412338E-3</v>
      </c>
      <c r="M26" s="170">
        <f t="shared" si="17"/>
        <v>5.2347985168424193E-3</v>
      </c>
      <c r="N26" s="215">
        <v>814</v>
      </c>
      <c r="O26" s="216">
        <v>270</v>
      </c>
      <c r="P26" s="216">
        <v>1738</v>
      </c>
      <c r="Q26" s="216">
        <v>531</v>
      </c>
      <c r="R26" s="217">
        <f t="shared" si="4"/>
        <v>5.9353068366605382E-3</v>
      </c>
      <c r="S26" s="218">
        <v>320.00000000721394</v>
      </c>
      <c r="T26" s="218">
        <v>216</v>
      </c>
      <c r="U26" s="218">
        <v>671</v>
      </c>
      <c r="V26" s="218">
        <v>199</v>
      </c>
      <c r="W26" s="217">
        <f t="shared" si="5"/>
        <v>5.9759951440321521E-3</v>
      </c>
      <c r="X26" s="219">
        <f t="shared" si="6"/>
        <v>5.0795958724273293E-3</v>
      </c>
      <c r="Y26" s="220">
        <f t="shared" si="7"/>
        <v>6.8552997328284624E-3</v>
      </c>
      <c r="Z26" s="220">
        <f t="shared" si="8"/>
        <v>0</v>
      </c>
      <c r="AA26" s="212">
        <f t="shared" si="18"/>
        <v>0</v>
      </c>
      <c r="AB26" s="212">
        <f t="shared" si="9"/>
        <v>0</v>
      </c>
      <c r="AC26" s="170">
        <f t="shared" si="10"/>
        <v>5.0795958724273293E-3</v>
      </c>
      <c r="AD26" s="117"/>
      <c r="AE26" s="171">
        <f t="shared" si="11"/>
        <v>578431.11076056899</v>
      </c>
      <c r="AF26" s="172">
        <f t="shared" si="12"/>
        <v>10220562.530771775</v>
      </c>
      <c r="AG26" s="172">
        <f t="shared" si="13"/>
        <v>9917540.6805359088</v>
      </c>
      <c r="AH26" s="172">
        <f t="shared" si="19"/>
        <v>20716534.322068252</v>
      </c>
      <c r="AI26" s="170">
        <f t="shared" si="20"/>
        <v>2.6526642446726683E-3</v>
      </c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  <c r="AT26" s="117"/>
      <c r="AU26" s="117"/>
      <c r="AV26" s="117"/>
      <c r="AW26" s="117"/>
      <c r="AX26" s="117"/>
      <c r="AY26" s="117"/>
      <c r="AZ26" s="117"/>
      <c r="BA26" s="117"/>
      <c r="BB26" s="117"/>
      <c r="BC26" s="117"/>
      <c r="BD26" s="117"/>
      <c r="BE26" s="117"/>
      <c r="BF26" s="117"/>
      <c r="BG26" s="117"/>
      <c r="BH26" s="117"/>
      <c r="BI26" s="117"/>
      <c r="BJ26" s="117"/>
      <c r="BK26" s="117"/>
      <c r="BL26" s="117"/>
    </row>
    <row r="27" spans="1:64" ht="14.25">
      <c r="A27" s="110" t="s">
        <v>20</v>
      </c>
      <c r="B27" s="208">
        <v>422301629</v>
      </c>
      <c r="C27" s="208">
        <v>149244141.31999999</v>
      </c>
      <c r="D27" s="209">
        <f t="shared" si="0"/>
        <v>0.35340650158846532</v>
      </c>
      <c r="E27" s="210">
        <f t="shared" si="14"/>
        <v>52743849.866475716</v>
      </c>
      <c r="F27" s="170">
        <f t="shared" si="1"/>
        <v>3.0327056939894223E-2</v>
      </c>
      <c r="G27" s="169">
        <f>+'CENSO POB 2020'!C23</f>
        <v>481213</v>
      </c>
      <c r="H27" s="211">
        <f t="shared" si="2"/>
        <v>8.3190911067999293E-2</v>
      </c>
      <c r="I27" s="212">
        <f t="shared" si="15"/>
        <v>7.0712274407799397E-2</v>
      </c>
      <c r="J27" s="208">
        <v>151.27000000000001</v>
      </c>
      <c r="K27" s="213">
        <f t="shared" si="3"/>
        <v>2.3554915950043079E-3</v>
      </c>
      <c r="L27" s="214">
        <f t="shared" si="16"/>
        <v>3.5332373925064616E-4</v>
      </c>
      <c r="M27" s="170">
        <f t="shared" si="17"/>
        <v>7.1065598147050046E-2</v>
      </c>
      <c r="N27" s="215">
        <v>25525</v>
      </c>
      <c r="O27" s="216">
        <v>4815</v>
      </c>
      <c r="P27" s="216">
        <v>33044</v>
      </c>
      <c r="Q27" s="216">
        <v>5258</v>
      </c>
      <c r="R27" s="217">
        <f t="shared" si="4"/>
        <v>8.6919519735553008E-2</v>
      </c>
      <c r="S27" s="218">
        <v>20136.00000070727</v>
      </c>
      <c r="T27" s="218">
        <v>4791</v>
      </c>
      <c r="U27" s="218">
        <v>5994</v>
      </c>
      <c r="V27" s="218">
        <v>875</v>
      </c>
      <c r="W27" s="217">
        <f t="shared" si="5"/>
        <v>6.0297942215401121E-2</v>
      </c>
      <c r="X27" s="219">
        <f t="shared" si="6"/>
        <v>5.1253250883090955E-2</v>
      </c>
      <c r="Y27" s="220">
        <f t="shared" si="7"/>
        <v>-0.30627847002774872</v>
      </c>
      <c r="Z27" s="220">
        <f t="shared" si="8"/>
        <v>-0.30627847002774872</v>
      </c>
      <c r="AA27" s="212">
        <f t="shared" si="18"/>
        <v>5.7072059505151061E-2</v>
      </c>
      <c r="AB27" s="212">
        <f t="shared" si="9"/>
        <v>8.5608089257726595E-3</v>
      </c>
      <c r="AC27" s="170">
        <f t="shared" si="10"/>
        <v>5.9814059808863618E-2</v>
      </c>
      <c r="AD27" s="117"/>
      <c r="AE27" s="171">
        <f t="shared" si="11"/>
        <v>118422736.16881427</v>
      </c>
      <c r="AF27" s="172">
        <f t="shared" si="12"/>
        <v>138750400.28985479</v>
      </c>
      <c r="AG27" s="172">
        <f t="shared" si="13"/>
        <v>116782591.82830288</v>
      </c>
      <c r="AH27" s="172">
        <f t="shared" si="19"/>
        <v>373955728.28697193</v>
      </c>
      <c r="AI27" s="170">
        <f t="shared" si="20"/>
        <v>4.7883442958925528E-2</v>
      </c>
      <c r="AJ27" s="117"/>
      <c r="AK27" s="117"/>
      <c r="AL27" s="117"/>
      <c r="AM27" s="117"/>
      <c r="AN27" s="117"/>
      <c r="AO27" s="117"/>
      <c r="AP27" s="117"/>
      <c r="AQ27" s="117"/>
      <c r="AR27" s="117"/>
      <c r="AS27" s="117"/>
      <c r="AT27" s="117"/>
      <c r="AU27" s="117"/>
      <c r="AV27" s="117"/>
      <c r="AW27" s="117"/>
      <c r="AX27" s="117"/>
      <c r="AY27" s="117"/>
      <c r="AZ27" s="117"/>
      <c r="BA27" s="117"/>
      <c r="BB27" s="117"/>
      <c r="BC27" s="117"/>
      <c r="BD27" s="117"/>
      <c r="BE27" s="117"/>
      <c r="BF27" s="117"/>
      <c r="BG27" s="117"/>
      <c r="BH27" s="117"/>
      <c r="BI27" s="117"/>
      <c r="BJ27" s="117"/>
      <c r="BK27" s="117"/>
      <c r="BL27" s="117"/>
    </row>
    <row r="28" spans="1:64" ht="14.25">
      <c r="A28" s="110" t="s">
        <v>21</v>
      </c>
      <c r="B28" s="208">
        <v>12413879</v>
      </c>
      <c r="C28" s="208">
        <v>4417747</v>
      </c>
      <c r="D28" s="209">
        <f t="shared" si="0"/>
        <v>0.35587160145511326</v>
      </c>
      <c r="E28" s="210">
        <f t="shared" si="14"/>
        <v>1572150.6997135223</v>
      </c>
      <c r="F28" s="170">
        <f t="shared" si="1"/>
        <v>9.0396707690106233E-4</v>
      </c>
      <c r="G28" s="169">
        <f>+'CENSO POB 2020'!C24</f>
        <v>14109</v>
      </c>
      <c r="H28" s="211">
        <f t="shared" si="2"/>
        <v>2.4391289600621804E-3</v>
      </c>
      <c r="I28" s="212">
        <f t="shared" si="15"/>
        <v>2.0732596160528533E-3</v>
      </c>
      <c r="J28" s="208">
        <v>2479.16</v>
      </c>
      <c r="K28" s="213">
        <f t="shared" si="3"/>
        <v>3.8604088997625963E-2</v>
      </c>
      <c r="L28" s="214">
        <f t="shared" si="16"/>
        <v>5.7906133496438946E-3</v>
      </c>
      <c r="M28" s="170">
        <f t="shared" si="17"/>
        <v>7.8638729656967474E-3</v>
      </c>
      <c r="N28" s="215">
        <v>3166</v>
      </c>
      <c r="O28" s="216">
        <v>724</v>
      </c>
      <c r="P28" s="216">
        <v>6502</v>
      </c>
      <c r="Q28" s="216">
        <v>971</v>
      </c>
      <c r="R28" s="217">
        <f t="shared" si="4"/>
        <v>1.4976056308358143E-2</v>
      </c>
      <c r="S28" s="218">
        <v>1684.0000000044001</v>
      </c>
      <c r="T28" s="218">
        <v>572</v>
      </c>
      <c r="U28" s="218">
        <v>3480</v>
      </c>
      <c r="V28" s="218">
        <v>459</v>
      </c>
      <c r="W28" s="217">
        <f t="shared" si="5"/>
        <v>1.8703392153060629E-2</v>
      </c>
      <c r="X28" s="219">
        <f t="shared" si="6"/>
        <v>1.5897883330101534E-2</v>
      </c>
      <c r="Y28" s="220">
        <f t="shared" si="7"/>
        <v>0.24888634016568562</v>
      </c>
      <c r="Z28" s="220">
        <f t="shared" si="8"/>
        <v>0</v>
      </c>
      <c r="AA28" s="212">
        <f t="shared" si="18"/>
        <v>0</v>
      </c>
      <c r="AB28" s="212">
        <f t="shared" si="9"/>
        <v>0</v>
      </c>
      <c r="AC28" s="170">
        <f t="shared" si="10"/>
        <v>1.5897883330101534E-2</v>
      </c>
      <c r="AD28" s="117"/>
      <c r="AE28" s="171">
        <f t="shared" si="11"/>
        <v>3529859.6519046905</v>
      </c>
      <c r="AF28" s="172">
        <f t="shared" si="12"/>
        <v>15353638.754453849</v>
      </c>
      <c r="AG28" s="172">
        <f t="shared" si="13"/>
        <v>31039458.378280919</v>
      </c>
      <c r="AH28" s="172">
        <f t="shared" si="19"/>
        <v>49922956.784639463</v>
      </c>
      <c r="AI28" s="170">
        <f t="shared" si="20"/>
        <v>6.392422612400102E-3</v>
      </c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117"/>
      <c r="BD28" s="117"/>
      <c r="BE28" s="117"/>
      <c r="BF28" s="117"/>
      <c r="BG28" s="117"/>
      <c r="BH28" s="117"/>
      <c r="BI28" s="117"/>
      <c r="BJ28" s="117"/>
      <c r="BK28" s="117"/>
      <c r="BL28" s="117"/>
    </row>
    <row r="29" spans="1:64" ht="14.25">
      <c r="A29" s="110" t="s">
        <v>22</v>
      </c>
      <c r="B29" s="208">
        <v>784275</v>
      </c>
      <c r="C29" s="208">
        <v>320606.25</v>
      </c>
      <c r="D29" s="209">
        <f t="shared" si="0"/>
        <v>0.40879315291192503</v>
      </c>
      <c r="E29" s="210">
        <f t="shared" si="14"/>
        <v>131061.63978076886</v>
      </c>
      <c r="F29" s="170">
        <f t="shared" si="1"/>
        <v>7.5358810976625988E-5</v>
      </c>
      <c r="G29" s="169">
        <f>+'CENSO POB 2020'!C25</f>
        <v>1808</v>
      </c>
      <c r="H29" s="211">
        <f t="shared" si="2"/>
        <v>3.1256256005332924E-4</v>
      </c>
      <c r="I29" s="212">
        <f t="shared" si="15"/>
        <v>2.6567817604532983E-4</v>
      </c>
      <c r="J29" s="208">
        <v>388.05</v>
      </c>
      <c r="K29" s="213">
        <f t="shared" si="3"/>
        <v>6.0424969487765032E-3</v>
      </c>
      <c r="L29" s="214">
        <f t="shared" si="16"/>
        <v>9.0637454231647541E-4</v>
      </c>
      <c r="M29" s="170">
        <f t="shared" si="17"/>
        <v>1.1720527183618052E-3</v>
      </c>
      <c r="N29" s="215">
        <v>248</v>
      </c>
      <c r="O29" s="216">
        <v>63</v>
      </c>
      <c r="P29" s="216">
        <v>357</v>
      </c>
      <c r="Q29" s="216">
        <v>74</v>
      </c>
      <c r="R29" s="217">
        <f t="shared" si="4"/>
        <v>1.0638412639101531E-3</v>
      </c>
      <c r="S29" s="218">
        <v>138</v>
      </c>
      <c r="T29" s="218">
        <v>45</v>
      </c>
      <c r="U29" s="218">
        <v>165</v>
      </c>
      <c r="V29" s="218">
        <v>30</v>
      </c>
      <c r="W29" s="217">
        <f t="shared" si="5"/>
        <v>1.1435907453274151E-3</v>
      </c>
      <c r="X29" s="219">
        <f t="shared" si="6"/>
        <v>9.7205213352830283E-4</v>
      </c>
      <c r="Y29" s="220">
        <f t="shared" si="7"/>
        <v>7.4963703818126448E-2</v>
      </c>
      <c r="Z29" s="220">
        <f t="shared" si="8"/>
        <v>0</v>
      </c>
      <c r="AA29" s="212">
        <f t="shared" si="18"/>
        <v>0</v>
      </c>
      <c r="AB29" s="212">
        <f t="shared" si="9"/>
        <v>0</v>
      </c>
      <c r="AC29" s="170">
        <f t="shared" si="10"/>
        <v>9.7205213352830283E-4</v>
      </c>
      <c r="AD29" s="117"/>
      <c r="AE29" s="171">
        <f t="shared" si="11"/>
        <v>294265.17080004042</v>
      </c>
      <c r="AF29" s="172">
        <f t="shared" si="12"/>
        <v>2288347.4996862942</v>
      </c>
      <c r="AG29" s="172">
        <f t="shared" si="13"/>
        <v>1897860.9361815101</v>
      </c>
      <c r="AH29" s="172">
        <f t="shared" si="19"/>
        <v>4480473.6066678446</v>
      </c>
      <c r="AI29" s="170">
        <f t="shared" si="20"/>
        <v>5.7370561846084003E-4</v>
      </c>
      <c r="AJ29" s="117"/>
      <c r="AK29" s="117"/>
      <c r="AL29" s="117"/>
      <c r="AM29" s="117"/>
      <c r="AN29" s="117"/>
      <c r="AO29" s="117"/>
      <c r="AP29" s="117"/>
      <c r="AQ29" s="117"/>
      <c r="AR29" s="117"/>
      <c r="AS29" s="117"/>
      <c r="AT29" s="117"/>
      <c r="AU29" s="117"/>
      <c r="AV29" s="117"/>
      <c r="AW29" s="117"/>
      <c r="AX29" s="117"/>
      <c r="AY29" s="117"/>
      <c r="AZ29" s="117"/>
      <c r="BA29" s="117"/>
      <c r="BB29" s="117"/>
      <c r="BC29" s="117"/>
      <c r="BD29" s="117"/>
      <c r="BE29" s="117"/>
      <c r="BF29" s="117"/>
      <c r="BG29" s="117"/>
      <c r="BH29" s="117"/>
      <c r="BI29" s="117"/>
      <c r="BJ29" s="117"/>
      <c r="BK29" s="117"/>
      <c r="BL29" s="117"/>
    </row>
    <row r="30" spans="1:64" ht="14.25">
      <c r="A30" s="110" t="s">
        <v>23</v>
      </c>
      <c r="B30" s="208">
        <v>1405117</v>
      </c>
      <c r="C30" s="208">
        <v>194672</v>
      </c>
      <c r="D30" s="209">
        <f t="shared" si="0"/>
        <v>0.13854504642673884</v>
      </c>
      <c r="E30" s="210">
        <f t="shared" si="14"/>
        <v>26970.841277986103</v>
      </c>
      <c r="F30" s="170">
        <f t="shared" si="1"/>
        <v>1.5507897910846762E-5</v>
      </c>
      <c r="G30" s="169">
        <f>+'CENSO POB 2020'!C26</f>
        <v>6282</v>
      </c>
      <c r="H30" s="211">
        <f t="shared" si="2"/>
        <v>1.0860165941675964E-3</v>
      </c>
      <c r="I30" s="212">
        <f t="shared" si="15"/>
        <v>9.2311410504245688E-4</v>
      </c>
      <c r="J30" s="208">
        <v>1314.52</v>
      </c>
      <c r="K30" s="213">
        <f t="shared" si="3"/>
        <v>2.0468968146129852E-2</v>
      </c>
      <c r="L30" s="214">
        <f t="shared" si="16"/>
        <v>3.0703452219194775E-3</v>
      </c>
      <c r="M30" s="170">
        <f t="shared" si="17"/>
        <v>3.9934593269619345E-3</v>
      </c>
      <c r="N30" s="215">
        <v>1391</v>
      </c>
      <c r="O30" s="216">
        <v>407</v>
      </c>
      <c r="P30" s="216">
        <v>3581</v>
      </c>
      <c r="Q30" s="216">
        <v>1264</v>
      </c>
      <c r="R30" s="217">
        <f t="shared" si="4"/>
        <v>1.2722731945209571E-2</v>
      </c>
      <c r="S30" s="218">
        <v>1108.99999999377</v>
      </c>
      <c r="T30" s="218">
        <v>288</v>
      </c>
      <c r="U30" s="218">
        <v>3319</v>
      </c>
      <c r="V30" s="218">
        <v>607</v>
      </c>
      <c r="W30" s="217">
        <f t="shared" si="5"/>
        <v>1.9650472199698121E-2</v>
      </c>
      <c r="X30" s="219">
        <f t="shared" si="6"/>
        <v>1.6702901369743402E-2</v>
      </c>
      <c r="Y30" s="220">
        <f t="shared" si="7"/>
        <v>0.54451671891877107</v>
      </c>
      <c r="Z30" s="220">
        <f t="shared" si="8"/>
        <v>0</v>
      </c>
      <c r="AA30" s="212">
        <f t="shared" si="18"/>
        <v>0</v>
      </c>
      <c r="AB30" s="212">
        <f t="shared" si="9"/>
        <v>0</v>
      </c>
      <c r="AC30" s="170">
        <f t="shared" si="10"/>
        <v>1.6702901369743402E-2</v>
      </c>
      <c r="AD30" s="117"/>
      <c r="AE30" s="171">
        <f t="shared" si="11"/>
        <v>60556.080547772326</v>
      </c>
      <c r="AF30" s="172">
        <f t="shared" si="12"/>
        <v>7796938.2458539559</v>
      </c>
      <c r="AG30" s="172">
        <f t="shared" si="13"/>
        <v>32611197.421548225</v>
      </c>
      <c r="AH30" s="172">
        <f t="shared" si="19"/>
        <v>40468691.74794995</v>
      </c>
      <c r="AI30" s="170">
        <f t="shared" si="20"/>
        <v>5.1818441231317571E-3</v>
      </c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  <c r="AX30" s="117"/>
      <c r="AY30" s="117"/>
      <c r="AZ30" s="117"/>
      <c r="BA30" s="117"/>
      <c r="BB30" s="117"/>
      <c r="BC30" s="117"/>
      <c r="BD30" s="117"/>
      <c r="BE30" s="117"/>
      <c r="BF30" s="117"/>
      <c r="BG30" s="117"/>
      <c r="BH30" s="117"/>
      <c r="BI30" s="117"/>
      <c r="BJ30" s="117"/>
      <c r="BK30" s="117"/>
      <c r="BL30" s="117"/>
    </row>
    <row r="31" spans="1:64" ht="14.25">
      <c r="A31" s="110" t="s">
        <v>24</v>
      </c>
      <c r="B31" s="208">
        <v>58791281</v>
      </c>
      <c r="C31" s="208">
        <v>7133102</v>
      </c>
      <c r="D31" s="209">
        <f t="shared" si="0"/>
        <v>0.1213292494851405</v>
      </c>
      <c r="E31" s="210">
        <f t="shared" si="14"/>
        <v>865453.91216095467</v>
      </c>
      <c r="F31" s="170">
        <f t="shared" si="1"/>
        <v>4.9762522340338327E-4</v>
      </c>
      <c r="G31" s="169">
        <f>+'CENSO POB 2020'!C27</f>
        <v>102149</v>
      </c>
      <c r="H31" s="211">
        <f t="shared" si="2"/>
        <v>1.7659266010446643E-2</v>
      </c>
      <c r="I31" s="212">
        <f t="shared" si="15"/>
        <v>1.5010376108879647E-2</v>
      </c>
      <c r="J31" s="208">
        <v>184.87</v>
      </c>
      <c r="K31" s="213">
        <f t="shared" si="3"/>
        <v>2.8786919492856905E-3</v>
      </c>
      <c r="L31" s="214">
        <f t="shared" si="16"/>
        <v>4.3180379239285356E-4</v>
      </c>
      <c r="M31" s="170">
        <f t="shared" si="17"/>
        <v>1.5442179901272501E-2</v>
      </c>
      <c r="N31" s="215">
        <v>870</v>
      </c>
      <c r="O31" s="216">
        <v>295</v>
      </c>
      <c r="P31" s="216">
        <v>1873</v>
      </c>
      <c r="Q31" s="216">
        <v>57</v>
      </c>
      <c r="R31" s="217">
        <f t="shared" si="4"/>
        <v>3.1127641837955201E-3</v>
      </c>
      <c r="S31" s="218">
        <v>2629.9999999954803</v>
      </c>
      <c r="T31" s="218">
        <v>513</v>
      </c>
      <c r="U31" s="218">
        <v>350</v>
      </c>
      <c r="V31" s="218">
        <v>123</v>
      </c>
      <c r="W31" s="217">
        <f t="shared" si="5"/>
        <v>6.770433865754372E-3</v>
      </c>
      <c r="X31" s="219">
        <f t="shared" si="6"/>
        <v>5.7548687858912165E-3</v>
      </c>
      <c r="Y31" s="220">
        <f t="shared" si="7"/>
        <v>1.1750551811794834</v>
      </c>
      <c r="Z31" s="220">
        <f t="shared" si="8"/>
        <v>0</v>
      </c>
      <c r="AA31" s="212">
        <f t="shared" si="18"/>
        <v>0</v>
      </c>
      <c r="AB31" s="212">
        <f t="shared" si="9"/>
        <v>0</v>
      </c>
      <c r="AC31" s="170">
        <f t="shared" si="10"/>
        <v>5.7548687858912165E-3</v>
      </c>
      <c r="AD31" s="117"/>
      <c r="AE31" s="171">
        <f t="shared" si="11"/>
        <v>1943153.9518932186</v>
      </c>
      <c r="AF31" s="172">
        <f t="shared" si="12"/>
        <v>30149730.650489856</v>
      </c>
      <c r="AG31" s="172">
        <f t="shared" si="13"/>
        <v>11235961.822283521</v>
      </c>
      <c r="AH31" s="172">
        <f t="shared" si="19"/>
        <v>43328846.424666598</v>
      </c>
      <c r="AI31" s="170">
        <f t="shared" si="20"/>
        <v>5.5480747834926215E-3</v>
      </c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  <c r="AT31" s="117"/>
      <c r="AU31" s="117"/>
      <c r="AV31" s="117"/>
      <c r="AW31" s="117"/>
      <c r="AX31" s="117"/>
      <c r="AY31" s="117"/>
      <c r="AZ31" s="117"/>
      <c r="BA31" s="117"/>
      <c r="BB31" s="117"/>
      <c r="BC31" s="117"/>
      <c r="BD31" s="117"/>
      <c r="BE31" s="117"/>
      <c r="BF31" s="117"/>
      <c r="BG31" s="117"/>
      <c r="BH31" s="117"/>
      <c r="BI31" s="117"/>
      <c r="BJ31" s="117"/>
      <c r="BK31" s="117"/>
      <c r="BL31" s="117"/>
    </row>
    <row r="32" spans="1:64" ht="14.25">
      <c r="A32" s="110" t="s">
        <v>25</v>
      </c>
      <c r="B32" s="208">
        <v>531696647</v>
      </c>
      <c r="C32" s="208">
        <v>259353547.03000003</v>
      </c>
      <c r="D32" s="209">
        <f t="shared" si="0"/>
        <v>0.48778480829878174</v>
      </c>
      <c r="E32" s="210">
        <f t="shared" si="14"/>
        <v>126508720.21963763</v>
      </c>
      <c r="F32" s="170">
        <f t="shared" si="1"/>
        <v>7.27409389190736E-2</v>
      </c>
      <c r="G32" s="169">
        <f>+'CENSO POB 2020'!C28</f>
        <v>643143</v>
      </c>
      <c r="H32" s="211">
        <f t="shared" si="2"/>
        <v>0.11118496823029775</v>
      </c>
      <c r="I32" s="212">
        <f t="shared" si="15"/>
        <v>9.4507222995753079E-2</v>
      </c>
      <c r="J32" s="208">
        <v>117.79</v>
      </c>
      <c r="K32" s="213">
        <f t="shared" si="3"/>
        <v>1.8341598134167874E-3</v>
      </c>
      <c r="L32" s="214">
        <f t="shared" si="16"/>
        <v>2.7512397201251811E-4</v>
      </c>
      <c r="M32" s="170">
        <f t="shared" si="17"/>
        <v>9.4782346967765593E-2</v>
      </c>
      <c r="N32" s="215">
        <v>69698</v>
      </c>
      <c r="O32" s="216">
        <v>12447</v>
      </c>
      <c r="P32" s="216">
        <v>14729</v>
      </c>
      <c r="Q32" s="216">
        <v>1417</v>
      </c>
      <c r="R32" s="217">
        <f t="shared" si="4"/>
        <v>9.6205301106005142E-2</v>
      </c>
      <c r="S32" s="218">
        <v>32769.999999791457</v>
      </c>
      <c r="T32" s="218">
        <v>9468</v>
      </c>
      <c r="U32" s="218">
        <v>3881</v>
      </c>
      <c r="V32" s="218">
        <v>299</v>
      </c>
      <c r="W32" s="217">
        <f t="shared" si="5"/>
        <v>7.1416637155423596E-2</v>
      </c>
      <c r="X32" s="219">
        <f t="shared" si="6"/>
        <v>6.0704141582110058E-2</v>
      </c>
      <c r="Y32" s="220">
        <f t="shared" si="7"/>
        <v>-0.25766422084441909</v>
      </c>
      <c r="Z32" s="220">
        <f t="shared" si="8"/>
        <v>-0.25766422084441909</v>
      </c>
      <c r="AA32" s="212">
        <f t="shared" si="18"/>
        <v>4.80132597732017E-2</v>
      </c>
      <c r="AB32" s="212">
        <f t="shared" si="9"/>
        <v>7.2019889659802544E-3</v>
      </c>
      <c r="AC32" s="170">
        <f t="shared" si="10"/>
        <v>6.7906130548090318E-2</v>
      </c>
      <c r="AD32" s="117"/>
      <c r="AE32" s="171">
        <f t="shared" si="11"/>
        <v>284042762.05758768</v>
      </c>
      <c r="AF32" s="172">
        <f t="shared" si="12"/>
        <v>185055623.6081619</v>
      </c>
      <c r="AG32" s="172">
        <f t="shared" si="13"/>
        <v>132581770.1018503</v>
      </c>
      <c r="AH32" s="172">
        <f t="shared" si="19"/>
        <v>601680155.76759982</v>
      </c>
      <c r="AI32" s="170">
        <f t="shared" si="20"/>
        <v>7.7042588838500778E-2</v>
      </c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7"/>
      <c r="BA32" s="117"/>
      <c r="BB32" s="117"/>
      <c r="BC32" s="117"/>
      <c r="BD32" s="117"/>
      <c r="BE32" s="117"/>
      <c r="BF32" s="117"/>
      <c r="BG32" s="117"/>
      <c r="BH32" s="117"/>
      <c r="BI32" s="117"/>
      <c r="BJ32" s="117"/>
      <c r="BK32" s="117"/>
      <c r="BL32" s="117"/>
    </row>
    <row r="33" spans="1:64" ht="14.25">
      <c r="A33" s="110" t="s">
        <v>26</v>
      </c>
      <c r="B33" s="208">
        <v>818878</v>
      </c>
      <c r="C33" s="208">
        <v>294751</v>
      </c>
      <c r="D33" s="209">
        <f t="shared" si="0"/>
        <v>0.35994494906445162</v>
      </c>
      <c r="E33" s="210">
        <f t="shared" si="14"/>
        <v>106094.13368169618</v>
      </c>
      <c r="F33" s="170">
        <f t="shared" si="1"/>
        <v>6.1002805849381599E-5</v>
      </c>
      <c r="G33" s="169">
        <f>+'CENSO POB 2020'!C37</f>
        <v>1959</v>
      </c>
      <c r="H33" s="211">
        <f t="shared" si="2"/>
        <v>3.3866706589849116E-4</v>
      </c>
      <c r="I33" s="212">
        <f t="shared" si="15"/>
        <v>2.8786700601371749E-4</v>
      </c>
      <c r="J33" s="208">
        <v>497.27</v>
      </c>
      <c r="K33" s="213">
        <f t="shared" si="3"/>
        <v>7.743209528973307E-3</v>
      </c>
      <c r="L33" s="214">
        <f t="shared" si="16"/>
        <v>1.1614814293459961E-3</v>
      </c>
      <c r="M33" s="170">
        <f t="shared" si="17"/>
        <v>1.4493484353597136E-3</v>
      </c>
      <c r="N33" s="215">
        <v>525</v>
      </c>
      <c r="O33" s="216">
        <v>111</v>
      </c>
      <c r="P33" s="216">
        <v>654</v>
      </c>
      <c r="Q33" s="216">
        <v>69</v>
      </c>
      <c r="R33" s="217">
        <f t="shared" si="4"/>
        <v>1.5525523861855471E-3</v>
      </c>
      <c r="S33" s="218">
        <v>374.99999999594002</v>
      </c>
      <c r="T33" s="218">
        <v>98</v>
      </c>
      <c r="U33" s="218">
        <v>163</v>
      </c>
      <c r="V33" s="218">
        <v>24</v>
      </c>
      <c r="W33" s="217">
        <f t="shared" si="5"/>
        <v>1.397547272996221E-3</v>
      </c>
      <c r="X33" s="219">
        <f t="shared" si="6"/>
        <v>1.1879151820467877E-3</v>
      </c>
      <c r="Y33" s="220">
        <f t="shared" si="7"/>
        <v>-9.983889404862975E-2</v>
      </c>
      <c r="Z33" s="220">
        <f t="shared" si="8"/>
        <v>-9.983889404862975E-2</v>
      </c>
      <c r="AA33" s="212">
        <f t="shared" si="18"/>
        <v>1.8604021698148197E-2</v>
      </c>
      <c r="AB33" s="212">
        <f t="shared" si="9"/>
        <v>2.7906032547222294E-3</v>
      </c>
      <c r="AC33" s="170">
        <f t="shared" si="10"/>
        <v>3.9785184367690171E-3</v>
      </c>
      <c r="AD33" s="117"/>
      <c r="AE33" s="171">
        <f t="shared" si="11"/>
        <v>238207.06364538893</v>
      </c>
      <c r="AF33" s="172">
        <f t="shared" si="12"/>
        <v>2829747.1745684957</v>
      </c>
      <c r="AG33" s="172">
        <f t="shared" si="13"/>
        <v>7767767.2468191702</v>
      </c>
      <c r="AH33" s="172">
        <f t="shared" si="19"/>
        <v>10835721.485033054</v>
      </c>
      <c r="AI33" s="170">
        <f t="shared" si="20"/>
        <v>1.3874681209568734E-3</v>
      </c>
      <c r="AJ33" s="117"/>
      <c r="AK33" s="117"/>
      <c r="AL33" s="117"/>
      <c r="AM33" s="117"/>
      <c r="AN33" s="117"/>
      <c r="AO33" s="117"/>
      <c r="AP33" s="117"/>
      <c r="AQ33" s="117"/>
      <c r="AR33" s="117"/>
      <c r="AS33" s="117"/>
      <c r="AT33" s="117"/>
      <c r="AU33" s="117"/>
      <c r="AV33" s="117"/>
      <c r="AW33" s="117"/>
      <c r="AX33" s="117"/>
      <c r="AY33" s="117"/>
      <c r="AZ33" s="117"/>
      <c r="BA33" s="117"/>
      <c r="BB33" s="117"/>
      <c r="BC33" s="117"/>
      <c r="BD33" s="117"/>
      <c r="BE33" s="117"/>
      <c r="BF33" s="117"/>
      <c r="BG33" s="117"/>
      <c r="BH33" s="117"/>
      <c r="BI33" s="117"/>
      <c r="BJ33" s="117"/>
      <c r="BK33" s="117"/>
      <c r="BL33" s="117"/>
    </row>
    <row r="34" spans="1:64" ht="14.25">
      <c r="A34" s="110" t="s">
        <v>27</v>
      </c>
      <c r="B34" s="208">
        <v>2180533</v>
      </c>
      <c r="C34" s="208">
        <v>501704</v>
      </c>
      <c r="D34" s="209">
        <f t="shared" si="0"/>
        <v>0.23008319525547194</v>
      </c>
      <c r="E34" s="210">
        <f t="shared" si="14"/>
        <v>115433.6593924513</v>
      </c>
      <c r="F34" s="170">
        <f t="shared" si="1"/>
        <v>6.637291684315086E-5</v>
      </c>
      <c r="G34" s="169">
        <f>+'CENSO POB 2020'!C29</f>
        <v>16086</v>
      </c>
      <c r="H34" s="211">
        <f t="shared" si="2"/>
        <v>2.7809078213594327E-3</v>
      </c>
      <c r="I34" s="212">
        <f t="shared" si="15"/>
        <v>2.3637716481555177E-3</v>
      </c>
      <c r="J34" s="208">
        <v>170.12</v>
      </c>
      <c r="K34" s="213">
        <f t="shared" si="3"/>
        <v>2.6490132223318096E-3</v>
      </c>
      <c r="L34" s="214">
        <f t="shared" si="16"/>
        <v>3.9735198334977145E-4</v>
      </c>
      <c r="M34" s="170">
        <f t="shared" si="17"/>
        <v>2.7611236315052893E-3</v>
      </c>
      <c r="N34" s="215">
        <v>1777</v>
      </c>
      <c r="O34" s="216">
        <v>482</v>
      </c>
      <c r="P34" s="216">
        <v>1571</v>
      </c>
      <c r="Q34" s="216">
        <v>193</v>
      </c>
      <c r="R34" s="217">
        <f t="shared" si="4"/>
        <v>4.8172617237070628E-3</v>
      </c>
      <c r="S34" s="218">
        <v>887.9999999826681</v>
      </c>
      <c r="T34" s="218">
        <v>349</v>
      </c>
      <c r="U34" s="218">
        <v>145</v>
      </c>
      <c r="V34" s="218">
        <v>79</v>
      </c>
      <c r="W34" s="217">
        <f t="shared" si="5"/>
        <v>3.6229504163855729E-3</v>
      </c>
      <c r="X34" s="219">
        <f t="shared" si="6"/>
        <v>3.0795078539277371E-3</v>
      </c>
      <c r="Y34" s="220">
        <f t="shared" si="7"/>
        <v>-0.24792327588180588</v>
      </c>
      <c r="Z34" s="220">
        <f t="shared" si="8"/>
        <v>-0.24792327588180588</v>
      </c>
      <c r="AA34" s="212">
        <f t="shared" si="18"/>
        <v>4.6198127973397771E-2</v>
      </c>
      <c r="AB34" s="212">
        <f t="shared" si="9"/>
        <v>6.9297191960096651E-3</v>
      </c>
      <c r="AC34" s="170">
        <f t="shared" si="10"/>
        <v>1.0009227049937402E-2</v>
      </c>
      <c r="AD34" s="117"/>
      <c r="AE34" s="171">
        <f t="shared" si="11"/>
        <v>259176.56420301885</v>
      </c>
      <c r="AF34" s="172">
        <f t="shared" si="12"/>
        <v>5390892.6275186678</v>
      </c>
      <c r="AG34" s="172">
        <f t="shared" si="13"/>
        <v>19542286.225427426</v>
      </c>
      <c r="AH34" s="172">
        <f t="shared" si="19"/>
        <v>25192355.417149112</v>
      </c>
      <c r="AI34" s="170">
        <f t="shared" si="20"/>
        <v>3.2257741287822481E-3</v>
      </c>
      <c r="AJ34" s="117"/>
      <c r="AK34" s="117"/>
      <c r="AL34" s="117"/>
      <c r="AM34" s="117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  <c r="AX34" s="117"/>
      <c r="AY34" s="117"/>
      <c r="AZ34" s="117"/>
      <c r="BA34" s="117"/>
      <c r="BB34" s="117"/>
      <c r="BC34" s="117"/>
      <c r="BD34" s="117"/>
      <c r="BE34" s="117"/>
      <c r="BF34" s="117"/>
      <c r="BG34" s="117"/>
      <c r="BH34" s="117"/>
      <c r="BI34" s="117"/>
      <c r="BJ34" s="117"/>
      <c r="BK34" s="117"/>
      <c r="BL34" s="117"/>
    </row>
    <row r="35" spans="1:64" ht="14.25">
      <c r="A35" s="110" t="s">
        <v>28</v>
      </c>
      <c r="B35" s="208">
        <v>678268</v>
      </c>
      <c r="C35" s="208">
        <v>314751</v>
      </c>
      <c r="D35" s="209">
        <f t="shared" si="0"/>
        <v>0.46405108305271664</v>
      </c>
      <c r="E35" s="210">
        <f t="shared" si="14"/>
        <v>146060.54244192562</v>
      </c>
      <c r="F35" s="170">
        <f t="shared" si="1"/>
        <v>8.3982993249864853E-5</v>
      </c>
      <c r="G35" s="169">
        <f>+'CENSO POB 2020'!C30</f>
        <v>1386</v>
      </c>
      <c r="H35" s="211">
        <f t="shared" si="2"/>
        <v>2.3960824570459864E-4</v>
      </c>
      <c r="I35" s="212">
        <f t="shared" si="15"/>
        <v>2.0366700884890884E-4</v>
      </c>
      <c r="J35" s="208">
        <v>444.11</v>
      </c>
      <c r="K35" s="213">
        <f t="shared" si="3"/>
        <v>6.9154318255924057E-3</v>
      </c>
      <c r="L35" s="214">
        <f t="shared" si="16"/>
        <v>1.0373147738388607E-3</v>
      </c>
      <c r="M35" s="170">
        <f t="shared" si="17"/>
        <v>1.2409817826877696E-3</v>
      </c>
      <c r="N35" s="215">
        <v>236</v>
      </c>
      <c r="O35" s="216">
        <v>70</v>
      </c>
      <c r="P35" s="216">
        <v>392</v>
      </c>
      <c r="Q35" s="216">
        <v>106</v>
      </c>
      <c r="R35" s="217">
        <f t="shared" si="4"/>
        <v>1.3072873655381025E-3</v>
      </c>
      <c r="S35" s="218">
        <v>156.00000000186</v>
      </c>
      <c r="T35" s="218">
        <v>60</v>
      </c>
      <c r="U35" s="218">
        <v>117</v>
      </c>
      <c r="V35" s="218">
        <v>25</v>
      </c>
      <c r="W35" s="217">
        <f t="shared" si="5"/>
        <v>1.0204101512400637E-3</v>
      </c>
      <c r="X35" s="219">
        <f t="shared" si="6"/>
        <v>8.6734862855405406E-4</v>
      </c>
      <c r="Y35" s="220">
        <f t="shared" si="7"/>
        <v>-0.21944464687758616</v>
      </c>
      <c r="Z35" s="220">
        <f t="shared" si="8"/>
        <v>-0.21944464687758616</v>
      </c>
      <c r="AA35" s="212">
        <f t="shared" si="18"/>
        <v>4.0891408212760681E-2</v>
      </c>
      <c r="AB35" s="212">
        <f t="shared" si="9"/>
        <v>6.1337112319141017E-3</v>
      </c>
      <c r="AC35" s="170">
        <f t="shared" si="10"/>
        <v>7.0010598604681555E-3</v>
      </c>
      <c r="AD35" s="117"/>
      <c r="AE35" s="171">
        <f t="shared" si="11"/>
        <v>327941.34531442419</v>
      </c>
      <c r="AF35" s="172">
        <f t="shared" si="12"/>
        <v>2422926.4734260617</v>
      </c>
      <c r="AG35" s="172">
        <f t="shared" si="13"/>
        <v>13669059.058409045</v>
      </c>
      <c r="AH35" s="172">
        <f t="shared" si="19"/>
        <v>16419926.87714953</v>
      </c>
      <c r="AI35" s="170">
        <f t="shared" si="20"/>
        <v>2.1025019074139136E-3</v>
      </c>
      <c r="AJ35" s="117"/>
      <c r="AK35" s="117"/>
      <c r="AL35" s="117"/>
      <c r="AM35" s="117"/>
      <c r="AN35" s="117"/>
      <c r="AO35" s="117"/>
      <c r="AP35" s="117"/>
      <c r="AQ35" s="117"/>
      <c r="AR35" s="117"/>
      <c r="AS35" s="117"/>
      <c r="AT35" s="117"/>
      <c r="AU35" s="117"/>
      <c r="AV35" s="117"/>
      <c r="AW35" s="117"/>
      <c r="AX35" s="117"/>
      <c r="AY35" s="117"/>
      <c r="AZ35" s="117"/>
      <c r="BA35" s="117"/>
      <c r="BB35" s="117"/>
      <c r="BC35" s="117"/>
      <c r="BD35" s="117"/>
      <c r="BE35" s="117"/>
      <c r="BF35" s="117"/>
      <c r="BG35" s="117"/>
      <c r="BH35" s="117"/>
      <c r="BI35" s="117"/>
      <c r="BJ35" s="117"/>
      <c r="BK35" s="117"/>
      <c r="BL35" s="117"/>
    </row>
    <row r="36" spans="1:64" ht="14.25">
      <c r="A36" s="110" t="s">
        <v>29</v>
      </c>
      <c r="B36" s="208">
        <v>1784944</v>
      </c>
      <c r="C36" s="208">
        <v>586273</v>
      </c>
      <c r="D36" s="209">
        <f t="shared" si="0"/>
        <v>0.32845456215993329</v>
      </c>
      <c r="E36" s="210">
        <f t="shared" si="14"/>
        <v>192564.04152119058</v>
      </c>
      <c r="F36" s="170">
        <f t="shared" si="1"/>
        <v>1.1072192618804596E-4</v>
      </c>
      <c r="G36" s="169">
        <f>+'CENSO POB 2020'!C31</f>
        <v>7026</v>
      </c>
      <c r="H36" s="211">
        <f t="shared" si="2"/>
        <v>1.2146374706497186E-3</v>
      </c>
      <c r="I36" s="212">
        <f t="shared" si="15"/>
        <v>1.0324418500522608E-3</v>
      </c>
      <c r="J36" s="208">
        <v>127.8</v>
      </c>
      <c r="K36" s="213">
        <f t="shared" si="3"/>
        <v>1.990029918963116E-3</v>
      </c>
      <c r="L36" s="214">
        <f t="shared" si="16"/>
        <v>2.9850448784446741E-4</v>
      </c>
      <c r="M36" s="170">
        <f t="shared" si="17"/>
        <v>1.3309463378967283E-3</v>
      </c>
      <c r="N36" s="215">
        <v>1201</v>
      </c>
      <c r="O36" s="216">
        <v>234</v>
      </c>
      <c r="P36" s="216">
        <v>2745</v>
      </c>
      <c r="Q36" s="216">
        <v>176</v>
      </c>
      <c r="R36" s="217">
        <f t="shared" si="4"/>
        <v>4.5454949869131846E-3</v>
      </c>
      <c r="S36" s="218">
        <v>649.99999999475995</v>
      </c>
      <c r="T36" s="218">
        <v>185</v>
      </c>
      <c r="U36" s="218">
        <v>941</v>
      </c>
      <c r="V36" s="218">
        <v>42</v>
      </c>
      <c r="W36" s="217">
        <f t="shared" si="5"/>
        <v>3.8184418521229071E-3</v>
      </c>
      <c r="X36" s="219">
        <f t="shared" si="6"/>
        <v>3.2456755743044711E-3</v>
      </c>
      <c r="Y36" s="220">
        <f t="shared" si="7"/>
        <v>-0.15995026655700142</v>
      </c>
      <c r="Z36" s="220">
        <f t="shared" si="8"/>
        <v>-0.15995026655700142</v>
      </c>
      <c r="AA36" s="212">
        <f t="shared" si="18"/>
        <v>2.9805200247927655E-2</v>
      </c>
      <c r="AB36" s="212">
        <f t="shared" si="9"/>
        <v>4.4707800371891482E-3</v>
      </c>
      <c r="AC36" s="170">
        <f t="shared" si="10"/>
        <v>7.7164556114936193E-3</v>
      </c>
      <c r="AD36" s="117"/>
      <c r="AE36" s="171">
        <f t="shared" si="11"/>
        <v>432352.98034546536</v>
      </c>
      <c r="AF36" s="172">
        <f t="shared" si="12"/>
        <v>2598575.7098021847</v>
      </c>
      <c r="AG36" s="172">
        <f t="shared" si="13"/>
        <v>15065817.115873799</v>
      </c>
      <c r="AH36" s="172">
        <f t="shared" si="19"/>
        <v>18096745.806021448</v>
      </c>
      <c r="AI36" s="170">
        <f t="shared" si="20"/>
        <v>2.3172114504416098E-3</v>
      </c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117"/>
      <c r="BD36" s="117"/>
      <c r="BE36" s="117"/>
      <c r="BF36" s="117"/>
      <c r="BG36" s="117"/>
      <c r="BH36" s="117"/>
      <c r="BI36" s="117"/>
      <c r="BJ36" s="117"/>
      <c r="BK36" s="117"/>
      <c r="BL36" s="117"/>
    </row>
    <row r="37" spans="1:64" ht="14.25">
      <c r="A37" s="110" t="s">
        <v>30</v>
      </c>
      <c r="B37" s="208">
        <v>550784</v>
      </c>
      <c r="C37" s="208">
        <v>107675</v>
      </c>
      <c r="D37" s="209">
        <f t="shared" si="0"/>
        <v>0.1954940593771787</v>
      </c>
      <c r="E37" s="210">
        <f t="shared" si="14"/>
        <v>21049.822843437716</v>
      </c>
      <c r="F37" s="170">
        <f t="shared" si="1"/>
        <v>1.2103386035788394E-5</v>
      </c>
      <c r="G37" s="169">
        <f>+'CENSO POB 2020'!C32</f>
        <v>3298</v>
      </c>
      <c r="H37" s="211">
        <f t="shared" si="2"/>
        <v>5.7015006806188052E-4</v>
      </c>
      <c r="I37" s="212">
        <f t="shared" si="15"/>
        <v>4.8462755785259843E-4</v>
      </c>
      <c r="J37" s="208">
        <v>561.88</v>
      </c>
      <c r="K37" s="213">
        <f t="shared" si="3"/>
        <v>8.7492802102268827E-3</v>
      </c>
      <c r="L37" s="214">
        <f t="shared" si="16"/>
        <v>1.3123920315340324E-3</v>
      </c>
      <c r="M37" s="170">
        <f t="shared" si="17"/>
        <v>1.7970195893866308E-3</v>
      </c>
      <c r="N37" s="215">
        <v>779</v>
      </c>
      <c r="O37" s="216">
        <v>226</v>
      </c>
      <c r="P37" s="216">
        <v>2400</v>
      </c>
      <c r="Q37" s="216">
        <v>462</v>
      </c>
      <c r="R37" s="217">
        <f t="shared" si="4"/>
        <v>5.8444587616490332E-3</v>
      </c>
      <c r="S37" s="218">
        <v>671.99999999645991</v>
      </c>
      <c r="T37" s="218">
        <v>188</v>
      </c>
      <c r="U37" s="218">
        <v>1437</v>
      </c>
      <c r="V37" s="218">
        <v>355</v>
      </c>
      <c r="W37" s="217">
        <f t="shared" si="5"/>
        <v>1.0554024016422515E-2</v>
      </c>
      <c r="X37" s="219">
        <f t="shared" si="6"/>
        <v>8.9709204139591381E-3</v>
      </c>
      <c r="Y37" s="220">
        <f t="shared" si="7"/>
        <v>0.80581717603644487</v>
      </c>
      <c r="Z37" s="220">
        <f t="shared" si="8"/>
        <v>0</v>
      </c>
      <c r="AA37" s="212">
        <f t="shared" si="18"/>
        <v>0</v>
      </c>
      <c r="AB37" s="212">
        <f t="shared" si="9"/>
        <v>0</v>
      </c>
      <c r="AC37" s="170">
        <f t="shared" si="10"/>
        <v>8.9709204139591381E-3</v>
      </c>
      <c r="AD37" s="117"/>
      <c r="AE37" s="171">
        <f t="shared" si="11"/>
        <v>47261.957996985882</v>
      </c>
      <c r="AF37" s="172">
        <f t="shared" si="12"/>
        <v>3508549.7604645938</v>
      </c>
      <c r="AG37" s="172">
        <f t="shared" si="13"/>
        <v>17515068.202615682</v>
      </c>
      <c r="AH37" s="172">
        <f t="shared" si="19"/>
        <v>21070879.921077263</v>
      </c>
      <c r="AI37" s="170">
        <f t="shared" si="20"/>
        <v>2.6980366938543364E-3</v>
      </c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  <c r="AT37" s="117"/>
      <c r="AU37" s="117"/>
      <c r="AV37" s="117"/>
      <c r="AW37" s="117"/>
      <c r="AX37" s="117"/>
      <c r="AY37" s="117"/>
      <c r="AZ37" s="117"/>
      <c r="BA37" s="117"/>
      <c r="BB37" s="117"/>
      <c r="BC37" s="117"/>
      <c r="BD37" s="117"/>
      <c r="BE37" s="117"/>
      <c r="BF37" s="117"/>
      <c r="BG37" s="117"/>
      <c r="BH37" s="117"/>
      <c r="BI37" s="117"/>
      <c r="BJ37" s="117"/>
      <c r="BK37" s="117"/>
      <c r="BL37" s="117"/>
    </row>
    <row r="38" spans="1:64" ht="14.25">
      <c r="A38" s="110" t="s">
        <v>31</v>
      </c>
      <c r="B38" s="208">
        <v>229270347</v>
      </c>
      <c r="C38" s="208">
        <v>81896056.420000002</v>
      </c>
      <c r="D38" s="209">
        <f t="shared" si="0"/>
        <v>0.35720300288113577</v>
      </c>
      <c r="E38" s="210">
        <f t="shared" si="14"/>
        <v>29253517.277346916</v>
      </c>
      <c r="F38" s="170">
        <f t="shared" si="1"/>
        <v>1.682040818802974E-2</v>
      </c>
      <c r="G38" s="169">
        <f>+'CENSO POB 2020'!C33</f>
        <v>471523</v>
      </c>
      <c r="H38" s="211">
        <f t="shared" si="2"/>
        <v>8.1515727878332944E-2</v>
      </c>
      <c r="I38" s="212">
        <f t="shared" si="15"/>
        <v>6.9288368696583003E-2</v>
      </c>
      <c r="J38" s="208">
        <v>247</v>
      </c>
      <c r="K38" s="213">
        <f t="shared" si="3"/>
        <v>3.8461454615327825E-3</v>
      </c>
      <c r="L38" s="214">
        <f t="shared" si="16"/>
        <v>5.769218192299174E-4</v>
      </c>
      <c r="M38" s="170">
        <f t="shared" si="17"/>
        <v>6.9865290515812917E-2</v>
      </c>
      <c r="N38" s="215">
        <v>7826</v>
      </c>
      <c r="O38" s="216">
        <v>1628</v>
      </c>
      <c r="P38" s="216">
        <v>22499</v>
      </c>
      <c r="Q38" s="216">
        <v>705</v>
      </c>
      <c r="R38" s="217">
        <f t="shared" si="4"/>
        <v>3.0541785709629822E-2</v>
      </c>
      <c r="S38" s="218">
        <v>16068.000000124277</v>
      </c>
      <c r="T38" s="218">
        <v>2619</v>
      </c>
      <c r="U38" s="218">
        <v>3702</v>
      </c>
      <c r="V38" s="218">
        <v>260</v>
      </c>
      <c r="W38" s="217">
        <f t="shared" si="5"/>
        <v>3.3829305636440522E-2</v>
      </c>
      <c r="X38" s="219">
        <f t="shared" si="6"/>
        <v>2.8754909790974444E-2</v>
      </c>
      <c r="Y38" s="220">
        <f t="shared" si="7"/>
        <v>0.10764006918476104</v>
      </c>
      <c r="Z38" s="220">
        <f t="shared" si="8"/>
        <v>0</v>
      </c>
      <c r="AA38" s="212">
        <f t="shared" si="18"/>
        <v>0</v>
      </c>
      <c r="AB38" s="212">
        <f t="shared" si="9"/>
        <v>0</v>
      </c>
      <c r="AC38" s="170">
        <f t="shared" si="10"/>
        <v>2.8754909790974444E-2</v>
      </c>
      <c r="AD38" s="117"/>
      <c r="AE38" s="171">
        <f t="shared" si="11"/>
        <v>65681241.837961107</v>
      </c>
      <c r="AF38" s="172">
        <f t="shared" si="12"/>
        <v>136406887.13232806</v>
      </c>
      <c r="AG38" s="172">
        <f t="shared" si="13"/>
        <v>56141865.372619607</v>
      </c>
      <c r="AH38" s="172">
        <f t="shared" si="19"/>
        <v>258229994.34290877</v>
      </c>
      <c r="AI38" s="170">
        <f t="shared" si="20"/>
        <v>3.3065254170711711E-2</v>
      </c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</row>
    <row r="39" spans="1:64" ht="14.25">
      <c r="A39" s="110" t="s">
        <v>32</v>
      </c>
      <c r="B39" s="208">
        <v>3683050</v>
      </c>
      <c r="C39" s="208">
        <v>1383880</v>
      </c>
      <c r="D39" s="209">
        <f t="shared" si="0"/>
        <v>0.37574293045166368</v>
      </c>
      <c r="E39" s="210">
        <f t="shared" si="14"/>
        <v>519983.12659344834</v>
      </c>
      <c r="F39" s="170">
        <f t="shared" si="1"/>
        <v>2.9898382328755554E-4</v>
      </c>
      <c r="G39" s="169">
        <f>+'CENSO POB 2020'!C34</f>
        <v>5351</v>
      </c>
      <c r="H39" s="211">
        <f t="shared" si="2"/>
        <v>9.2506762104279034E-4</v>
      </c>
      <c r="I39" s="212">
        <f t="shared" si="15"/>
        <v>7.8630747788637173E-4</v>
      </c>
      <c r="J39" s="208">
        <v>3428.68</v>
      </c>
      <c r="K39" s="213">
        <f t="shared" si="3"/>
        <v>5.3389481866591988E-2</v>
      </c>
      <c r="L39" s="214">
        <f t="shared" si="16"/>
        <v>8.0084222799887972E-3</v>
      </c>
      <c r="M39" s="170">
        <f t="shared" si="17"/>
        <v>8.7947297578751683E-3</v>
      </c>
      <c r="N39" s="215">
        <v>900</v>
      </c>
      <c r="O39" s="216">
        <v>209</v>
      </c>
      <c r="P39" s="216">
        <v>2198</v>
      </c>
      <c r="Q39" s="216">
        <v>203</v>
      </c>
      <c r="R39" s="217">
        <f t="shared" si="4"/>
        <v>4.0615571082199316E-3</v>
      </c>
      <c r="S39" s="218">
        <v>711.99999999240003</v>
      </c>
      <c r="T39" s="218">
        <v>170</v>
      </c>
      <c r="U39" s="218">
        <v>749</v>
      </c>
      <c r="V39" s="218">
        <v>32</v>
      </c>
      <c r="W39" s="217">
        <f t="shared" si="5"/>
        <v>3.2439902600152671E-3</v>
      </c>
      <c r="X39" s="219">
        <f t="shared" si="6"/>
        <v>2.7573917210129768E-3</v>
      </c>
      <c r="Y39" s="220">
        <f t="shared" si="7"/>
        <v>-0.20129394378083273</v>
      </c>
      <c r="Z39" s="220">
        <f t="shared" si="8"/>
        <v>-0.20129394378083273</v>
      </c>
      <c r="AA39" s="212">
        <f t="shared" si="18"/>
        <v>3.7509198529186154E-2</v>
      </c>
      <c r="AB39" s="212">
        <f t="shared" si="9"/>
        <v>5.6263797793779232E-3</v>
      </c>
      <c r="AC39" s="170">
        <f t="shared" si="10"/>
        <v>8.3837715003909005E-3</v>
      </c>
      <c r="AD39" s="117"/>
      <c r="AE39" s="171">
        <f t="shared" si="11"/>
        <v>1167488.2430596007</v>
      </c>
      <c r="AF39" s="172">
        <f t="shared" si="12"/>
        <v>17171068.789448179</v>
      </c>
      <c r="AG39" s="172">
        <f t="shared" si="13"/>
        <v>16368702.747156162</v>
      </c>
      <c r="AH39" s="172">
        <f t="shared" si="19"/>
        <v>34707259.779663943</v>
      </c>
      <c r="AI39" s="170">
        <f t="shared" si="20"/>
        <v>4.4441172262102953E-3</v>
      </c>
      <c r="AJ39" s="117"/>
      <c r="AK39" s="117"/>
      <c r="AL39" s="117"/>
      <c r="AM39" s="117"/>
      <c r="AN39" s="117"/>
      <c r="AO39" s="117"/>
      <c r="AP39" s="117"/>
      <c r="AQ39" s="117"/>
      <c r="AR39" s="117"/>
      <c r="AS39" s="117"/>
      <c r="AT39" s="117"/>
      <c r="AU39" s="117"/>
      <c r="AV39" s="117"/>
      <c r="AW39" s="117"/>
      <c r="AX39" s="117"/>
      <c r="AY39" s="117"/>
      <c r="AZ39" s="117"/>
      <c r="BA39" s="117"/>
      <c r="BB39" s="117"/>
      <c r="BC39" s="117"/>
      <c r="BD39" s="117"/>
      <c r="BE39" s="117"/>
      <c r="BF39" s="117"/>
      <c r="BG39" s="117"/>
      <c r="BH39" s="117"/>
      <c r="BI39" s="117"/>
      <c r="BJ39" s="117"/>
      <c r="BK39" s="117"/>
      <c r="BL39" s="117"/>
    </row>
    <row r="40" spans="1:64" ht="14.25">
      <c r="A40" s="110" t="s">
        <v>33</v>
      </c>
      <c r="B40" s="208">
        <v>38008782</v>
      </c>
      <c r="C40" s="208">
        <v>10865396</v>
      </c>
      <c r="D40" s="209">
        <f t="shared" ref="D40:D59" si="21">+C40/B40</f>
        <v>0.28586540868370897</v>
      </c>
      <c r="E40" s="210">
        <f t="shared" si="14"/>
        <v>3106040.8680503368</v>
      </c>
      <c r="F40" s="170">
        <f t="shared" ref="F40:F58" si="22">+E40/E$59</f>
        <v>1.7859348246566512E-3</v>
      </c>
      <c r="G40" s="169">
        <f>+'CENSO POB 2020'!C35</f>
        <v>84666</v>
      </c>
      <c r="H40" s="211">
        <f t="shared" ref="H40:H58" si="23">+G40/$G$59</f>
        <v>1.4636848290638924E-2</v>
      </c>
      <c r="I40" s="212">
        <f t="shared" si="15"/>
        <v>1.2441321047043085E-2</v>
      </c>
      <c r="J40" s="208">
        <v>2539.67</v>
      </c>
      <c r="K40" s="213">
        <f t="shared" ref="K40:K59" si="24">+J40/$J$59</f>
        <v>3.9546316778505917E-2</v>
      </c>
      <c r="L40" s="214">
        <f t="shared" si="16"/>
        <v>5.9319475167758876E-3</v>
      </c>
      <c r="M40" s="170">
        <f t="shared" si="17"/>
        <v>1.8373268563818972E-2</v>
      </c>
      <c r="N40" s="215">
        <v>12929</v>
      </c>
      <c r="O40" s="216">
        <v>2053</v>
      </c>
      <c r="P40" s="216">
        <v>23315</v>
      </c>
      <c r="Q40" s="216">
        <v>2592</v>
      </c>
      <c r="R40" s="217">
        <f t="shared" ref="R40:R58" si="25">(0.25*(N40/N$59))+(0.25*(O40/O$59))+(0.25*(P40/P$59))+(0.25*(Q40/Q$59))</f>
        <v>4.7396376278714986E-2</v>
      </c>
      <c r="S40" s="218">
        <v>10671.999999957041</v>
      </c>
      <c r="T40" s="218">
        <v>1702</v>
      </c>
      <c r="U40" s="218">
        <v>11424</v>
      </c>
      <c r="V40" s="218">
        <v>888</v>
      </c>
      <c r="W40" s="217">
        <f t="shared" ref="W40:W58" si="26">(0.25*(S40/S$59))+(0.25*(T40/T$59))+(0.25*(U40/U$59))+(0.25*(V40/V$59))</f>
        <v>5.3573985057324913E-2</v>
      </c>
      <c r="X40" s="219">
        <f t="shared" ref="X40:X58" si="27">+W40*X$4</f>
        <v>4.5537887298726175E-2</v>
      </c>
      <c r="Y40" s="220">
        <f t="shared" ref="Y40:Y58" si="28">+(W40-R40)/R40</f>
        <v>0.13033926353952507</v>
      </c>
      <c r="Z40" s="220">
        <f t="shared" si="8"/>
        <v>0</v>
      </c>
      <c r="AA40" s="212">
        <f t="shared" si="18"/>
        <v>0</v>
      </c>
      <c r="AB40" s="212">
        <f t="shared" ref="AB40:AB58" si="29">+AA40*AB$4</f>
        <v>0</v>
      </c>
      <c r="AC40" s="170">
        <f t="shared" si="10"/>
        <v>4.5537887298726175E-2</v>
      </c>
      <c r="AD40" s="117"/>
      <c r="AE40" s="171">
        <f t="shared" ref="AE40:AE58" si="30">+F40*AE$6</f>
        <v>6973815.1306333076</v>
      </c>
      <c r="AF40" s="172">
        <f t="shared" ref="AF40:AF58" si="31">+M40*AF$6</f>
        <v>35872467.612076379</v>
      </c>
      <c r="AG40" s="172">
        <f t="shared" ref="AG40:AG58" si="32">+AC40*AG$6</f>
        <v>88909405.616743267</v>
      </c>
      <c r="AH40" s="172">
        <f t="shared" si="19"/>
        <v>131755688.35945296</v>
      </c>
      <c r="AI40" s="170">
        <f t="shared" si="20"/>
        <v>1.6870756377964615E-2</v>
      </c>
      <c r="AJ40" s="117"/>
      <c r="AK40" s="117"/>
      <c r="AL40" s="117"/>
      <c r="AM40" s="117"/>
      <c r="AN40" s="117"/>
      <c r="AO40" s="117"/>
      <c r="AP40" s="117"/>
      <c r="AQ40" s="117"/>
      <c r="AR40" s="117"/>
      <c r="AS40" s="117"/>
      <c r="AT40" s="117"/>
      <c r="AU40" s="117"/>
      <c r="AV40" s="117"/>
      <c r="AW40" s="117"/>
      <c r="AX40" s="117"/>
      <c r="AY40" s="117"/>
      <c r="AZ40" s="117"/>
      <c r="BA40" s="117"/>
      <c r="BB40" s="117"/>
      <c r="BC40" s="117"/>
      <c r="BD40" s="117"/>
      <c r="BE40" s="117"/>
      <c r="BF40" s="117"/>
      <c r="BG40" s="117"/>
      <c r="BH40" s="117"/>
      <c r="BI40" s="117"/>
      <c r="BJ40" s="117"/>
      <c r="BK40" s="117"/>
      <c r="BL40" s="117"/>
    </row>
    <row r="41" spans="1:64" ht="14.25">
      <c r="A41" s="110" t="s">
        <v>34</v>
      </c>
      <c r="B41" s="208">
        <v>1478492</v>
      </c>
      <c r="C41" s="208">
        <v>1126052</v>
      </c>
      <c r="D41" s="209">
        <f t="shared" si="21"/>
        <v>0.76162197698736278</v>
      </c>
      <c r="E41" s="210">
        <f t="shared" si="14"/>
        <v>857625.95043057378</v>
      </c>
      <c r="F41" s="170">
        <f t="shared" si="22"/>
        <v>4.931242428772828E-4</v>
      </c>
      <c r="G41" s="169">
        <f>+'CENSO POB 2020'!C39</f>
        <v>5119</v>
      </c>
      <c r="H41" s="211">
        <f t="shared" si="23"/>
        <v>8.8496003590320376E-4</v>
      </c>
      <c r="I41" s="212">
        <f t="shared" si="15"/>
        <v>7.5221603051772322E-4</v>
      </c>
      <c r="J41" s="208">
        <v>264.23</v>
      </c>
      <c r="K41" s="213">
        <f t="shared" si="24"/>
        <v>4.114441357493147E-3</v>
      </c>
      <c r="L41" s="214">
        <f t="shared" si="16"/>
        <v>6.1716620362397201E-4</v>
      </c>
      <c r="M41" s="170">
        <f t="shared" si="17"/>
        <v>1.3693822341416953E-3</v>
      </c>
      <c r="N41" s="215">
        <v>549</v>
      </c>
      <c r="O41" s="216">
        <v>170</v>
      </c>
      <c r="P41" s="216">
        <v>368</v>
      </c>
      <c r="Q41" s="216">
        <v>141</v>
      </c>
      <c r="R41" s="217">
        <f t="shared" si="25"/>
        <v>1.9801145257961881E-3</v>
      </c>
      <c r="S41" s="218">
        <v>273.99999999933596</v>
      </c>
      <c r="T41" s="218">
        <v>118</v>
      </c>
      <c r="U41" s="218">
        <v>143</v>
      </c>
      <c r="V41" s="218">
        <v>8</v>
      </c>
      <c r="W41" s="217">
        <f t="shared" si="26"/>
        <v>1.0543512714151413E-3</v>
      </c>
      <c r="X41" s="219">
        <f t="shared" si="27"/>
        <v>8.9619858070287008E-4</v>
      </c>
      <c r="Y41" s="220">
        <f t="shared" si="28"/>
        <v>-0.46753015662505931</v>
      </c>
      <c r="Z41" s="220">
        <f t="shared" si="8"/>
        <v>-0.46753015662505931</v>
      </c>
      <c r="AA41" s="212">
        <f t="shared" si="18"/>
        <v>8.7119766913229382E-2</v>
      </c>
      <c r="AB41" s="212">
        <f t="shared" si="29"/>
        <v>1.3067965036984408E-2</v>
      </c>
      <c r="AC41" s="170">
        <f t="shared" si="10"/>
        <v>1.3964163617687278E-2</v>
      </c>
      <c r="AD41" s="117"/>
      <c r="AE41" s="171">
        <f t="shared" si="30"/>
        <v>1925578.2791070407</v>
      </c>
      <c r="AF41" s="172">
        <f t="shared" si="31"/>
        <v>2673618.9955626642</v>
      </c>
      <c r="AG41" s="172">
        <f t="shared" si="32"/>
        <v>27264011.591909245</v>
      </c>
      <c r="AH41" s="172">
        <f t="shared" si="19"/>
        <v>31863208.866578951</v>
      </c>
      <c r="AI41" s="170">
        <f t="shared" si="20"/>
        <v>4.0799485843958849E-3</v>
      </c>
      <c r="AJ41" s="117"/>
      <c r="AK41" s="117"/>
      <c r="AL41" s="117"/>
      <c r="AM41" s="117"/>
      <c r="AN41" s="117"/>
      <c r="AO41" s="117"/>
      <c r="AP41" s="117"/>
      <c r="AQ41" s="117"/>
      <c r="AR41" s="117"/>
      <c r="AS41" s="117"/>
      <c r="AT41" s="117"/>
      <c r="AU41" s="117"/>
      <c r="AV41" s="117"/>
      <c r="AW41" s="117"/>
      <c r="AX41" s="117"/>
      <c r="AY41" s="117"/>
      <c r="AZ41" s="117"/>
      <c r="BA41" s="117"/>
      <c r="BB41" s="117"/>
      <c r="BC41" s="117"/>
      <c r="BD41" s="117"/>
      <c r="BE41" s="117"/>
      <c r="BF41" s="117"/>
      <c r="BG41" s="117"/>
      <c r="BH41" s="117"/>
      <c r="BI41" s="117"/>
      <c r="BJ41" s="117"/>
      <c r="BK41" s="117"/>
      <c r="BL41" s="117"/>
    </row>
    <row r="42" spans="1:64" ht="14.25">
      <c r="A42" s="110" t="s">
        <v>35</v>
      </c>
      <c r="B42" s="208">
        <v>737314</v>
      </c>
      <c r="C42" s="208">
        <v>319251</v>
      </c>
      <c r="D42" s="209">
        <f t="shared" si="21"/>
        <v>0.43299191389285974</v>
      </c>
      <c r="E42" s="210">
        <f t="shared" si="14"/>
        <v>138233.10150220938</v>
      </c>
      <c r="F42" s="170">
        <f t="shared" si="22"/>
        <v>7.9482312171911987E-5</v>
      </c>
      <c r="G42" s="169">
        <f>+'CENSO POB 2020'!C40</f>
        <v>1483</v>
      </c>
      <c r="H42" s="211">
        <f t="shared" si="23"/>
        <v>2.5637736535347747E-4</v>
      </c>
      <c r="I42" s="212">
        <f t="shared" si="15"/>
        <v>2.1792076055045584E-4</v>
      </c>
      <c r="J42" s="208">
        <v>207.92</v>
      </c>
      <c r="K42" s="213">
        <f t="shared" si="24"/>
        <v>3.2376136208983647E-3</v>
      </c>
      <c r="L42" s="214">
        <f t="shared" si="16"/>
        <v>4.8564204313475466E-4</v>
      </c>
      <c r="M42" s="170">
        <f t="shared" si="17"/>
        <v>7.0356280368521053E-4</v>
      </c>
      <c r="N42" s="215">
        <v>166</v>
      </c>
      <c r="O42" s="216">
        <v>24</v>
      </c>
      <c r="P42" s="216">
        <v>127</v>
      </c>
      <c r="Q42" s="216">
        <v>48</v>
      </c>
      <c r="R42" s="217">
        <f t="shared" si="25"/>
        <v>5.668842439924349E-4</v>
      </c>
      <c r="S42" s="218">
        <v>122.00000000265999</v>
      </c>
      <c r="T42" s="218">
        <v>28</v>
      </c>
      <c r="U42" s="218">
        <v>16</v>
      </c>
      <c r="V42" s="218">
        <v>3</v>
      </c>
      <c r="W42" s="217">
        <f t="shared" si="26"/>
        <v>2.7865285037301604E-4</v>
      </c>
      <c r="X42" s="219">
        <f t="shared" si="27"/>
        <v>2.3685492281706362E-4</v>
      </c>
      <c r="Y42" s="220">
        <f t="shared" si="28"/>
        <v>-0.50844841195350865</v>
      </c>
      <c r="Z42" s="220">
        <f t="shared" si="8"/>
        <v>-0.50844841195350865</v>
      </c>
      <c r="AA42" s="212">
        <f t="shared" si="18"/>
        <v>9.474449189876509E-2</v>
      </c>
      <c r="AB42" s="212">
        <f t="shared" si="29"/>
        <v>1.4211673784814763E-2</v>
      </c>
      <c r="AC42" s="170">
        <f t="shared" si="10"/>
        <v>1.4448528707631827E-2</v>
      </c>
      <c r="AD42" s="117"/>
      <c r="AE42" s="171">
        <f t="shared" si="30"/>
        <v>310366.84182960808</v>
      </c>
      <c r="AF42" s="172">
        <f t="shared" si="31"/>
        <v>1373655.0903065566</v>
      </c>
      <c r="AG42" s="172">
        <f t="shared" si="32"/>
        <v>28209699.123831149</v>
      </c>
      <c r="AH42" s="172">
        <f t="shared" si="19"/>
        <v>29893721.055967312</v>
      </c>
      <c r="AI42" s="170">
        <f t="shared" si="20"/>
        <v>3.8277640339152152E-3</v>
      </c>
      <c r="AJ42" s="117"/>
      <c r="AK42" s="117"/>
      <c r="AL42" s="117"/>
      <c r="AM42" s="117"/>
      <c r="AN42" s="117"/>
      <c r="AO42" s="117"/>
      <c r="AP42" s="117"/>
      <c r="AQ42" s="117"/>
      <c r="AR42" s="117"/>
      <c r="AS42" s="117"/>
      <c r="AT42" s="117"/>
      <c r="AU42" s="117"/>
      <c r="AV42" s="117"/>
      <c r="AW42" s="117"/>
      <c r="AX42" s="117"/>
      <c r="AY42" s="117"/>
      <c r="AZ42" s="117"/>
      <c r="BA42" s="117"/>
      <c r="BB42" s="117"/>
      <c r="BC42" s="117"/>
      <c r="BD42" s="117"/>
      <c r="BE42" s="117"/>
      <c r="BF42" s="117"/>
      <c r="BG42" s="117"/>
      <c r="BH42" s="117"/>
      <c r="BI42" s="117"/>
      <c r="BJ42" s="117"/>
      <c r="BK42" s="117"/>
      <c r="BL42" s="117"/>
    </row>
    <row r="43" spans="1:64" ht="14.25">
      <c r="A43" s="110" t="s">
        <v>36</v>
      </c>
      <c r="B43" s="208">
        <v>752319</v>
      </c>
      <c r="C43" s="208">
        <v>69817</v>
      </c>
      <c r="D43" s="209">
        <f t="shared" si="21"/>
        <v>9.2802388348559584E-2</v>
      </c>
      <c r="E43" s="210">
        <f t="shared" si="14"/>
        <v>6479.1843473313847</v>
      </c>
      <c r="F43" s="170">
        <f t="shared" si="22"/>
        <v>3.7254503249768149E-6</v>
      </c>
      <c r="G43" s="169">
        <f>+'CENSO POB 2020'!C41</f>
        <v>7652</v>
      </c>
      <c r="H43" s="211">
        <f t="shared" si="23"/>
        <v>1.322858799517741E-3</v>
      </c>
      <c r="I43" s="212">
        <f t="shared" si="15"/>
        <v>1.1244299795900798E-3</v>
      </c>
      <c r="J43" s="208">
        <v>1006.78</v>
      </c>
      <c r="K43" s="213">
        <f t="shared" si="24"/>
        <v>1.5677013472720547E-2</v>
      </c>
      <c r="L43" s="214">
        <f t="shared" si="16"/>
        <v>2.3515520209080819E-3</v>
      </c>
      <c r="M43" s="170">
        <f t="shared" si="17"/>
        <v>3.4759820004981617E-3</v>
      </c>
      <c r="N43" s="215">
        <v>1457</v>
      </c>
      <c r="O43" s="216">
        <v>857</v>
      </c>
      <c r="P43" s="216">
        <v>6591</v>
      </c>
      <c r="Q43" s="216">
        <v>540</v>
      </c>
      <c r="R43" s="217">
        <f t="shared" si="25"/>
        <v>1.1668536705942888E-2</v>
      </c>
      <c r="S43" s="218">
        <v>1103.9999999949041</v>
      </c>
      <c r="T43" s="218">
        <v>656</v>
      </c>
      <c r="U43" s="218">
        <v>3161</v>
      </c>
      <c r="V43" s="218">
        <v>242</v>
      </c>
      <c r="W43" s="217">
        <f t="shared" si="26"/>
        <v>1.3933846759870267E-2</v>
      </c>
      <c r="X43" s="219">
        <f t="shared" si="27"/>
        <v>1.1843769745889727E-2</v>
      </c>
      <c r="Y43" s="220">
        <f t="shared" si="28"/>
        <v>0.19413831494172162</v>
      </c>
      <c r="Z43" s="220">
        <f t="shared" si="8"/>
        <v>0</v>
      </c>
      <c r="AA43" s="212">
        <f t="shared" si="18"/>
        <v>0</v>
      </c>
      <c r="AB43" s="212">
        <f t="shared" si="29"/>
        <v>0</v>
      </c>
      <c r="AC43" s="170">
        <f t="shared" si="10"/>
        <v>1.1843769745889727E-2</v>
      </c>
      <c r="AD43" s="117"/>
      <c r="AE43" s="171">
        <f t="shared" si="30"/>
        <v>14547.340410219558</v>
      </c>
      <c r="AF43" s="172">
        <f t="shared" si="31"/>
        <v>6786601.4857354769</v>
      </c>
      <c r="AG43" s="172">
        <f t="shared" si="32"/>
        <v>23124097.11633851</v>
      </c>
      <c r="AH43" s="172">
        <f t="shared" si="19"/>
        <v>29925245.942484207</v>
      </c>
      <c r="AI43" s="170">
        <f t="shared" si="20"/>
        <v>3.8318006617594608E-3</v>
      </c>
      <c r="AJ43" s="117"/>
      <c r="AK43" s="117"/>
      <c r="AL43" s="117"/>
      <c r="AM43" s="117"/>
      <c r="AN43" s="117"/>
      <c r="AO43" s="117"/>
      <c r="AP43" s="117"/>
      <c r="AQ43" s="117"/>
      <c r="AR43" s="117"/>
      <c r="AS43" s="117"/>
      <c r="AT43" s="117"/>
      <c r="AU43" s="117"/>
      <c r="AV43" s="117"/>
      <c r="AW43" s="117"/>
      <c r="AX43" s="117"/>
      <c r="AY43" s="117"/>
      <c r="AZ43" s="117"/>
      <c r="BA43" s="117"/>
      <c r="BB43" s="117"/>
      <c r="BC43" s="117"/>
      <c r="BD43" s="117"/>
      <c r="BE43" s="117"/>
      <c r="BF43" s="117"/>
      <c r="BG43" s="117"/>
      <c r="BH43" s="117"/>
      <c r="BI43" s="117"/>
      <c r="BJ43" s="117"/>
      <c r="BK43" s="117"/>
      <c r="BL43" s="117"/>
    </row>
    <row r="44" spans="1:64" ht="14.25">
      <c r="A44" s="110" t="s">
        <v>37</v>
      </c>
      <c r="B44" s="208">
        <v>4368244</v>
      </c>
      <c r="C44" s="208">
        <v>875732</v>
      </c>
      <c r="D44" s="209">
        <f t="shared" si="21"/>
        <v>0.20047689643710379</v>
      </c>
      <c r="E44" s="210">
        <f t="shared" si="14"/>
        <v>175564.03347065777</v>
      </c>
      <c r="F44" s="170">
        <f t="shared" si="22"/>
        <v>1.0094713323242477E-4</v>
      </c>
      <c r="G44" s="169">
        <f>+'CENSO POB 2020'!C42</f>
        <v>6048</v>
      </c>
      <c r="H44" s="211">
        <f t="shared" si="23"/>
        <v>1.0455632539837032E-3</v>
      </c>
      <c r="I44" s="212">
        <f t="shared" si="15"/>
        <v>8.8872876588614767E-4</v>
      </c>
      <c r="J44" s="208">
        <v>3872.26</v>
      </c>
      <c r="K44" s="213">
        <f t="shared" si="24"/>
        <v>6.0296660829453175E-2</v>
      </c>
      <c r="L44" s="214">
        <f t="shared" si="16"/>
        <v>9.0444991244179752E-3</v>
      </c>
      <c r="M44" s="170">
        <f t="shared" si="17"/>
        <v>9.9332278903041232E-3</v>
      </c>
      <c r="N44" s="215">
        <v>871</v>
      </c>
      <c r="O44" s="216">
        <v>298</v>
      </c>
      <c r="P44" s="216">
        <v>2364</v>
      </c>
      <c r="Q44" s="216">
        <v>407</v>
      </c>
      <c r="R44" s="217">
        <f t="shared" si="25"/>
        <v>5.7246757457106359E-3</v>
      </c>
      <c r="S44" s="218">
        <v>541.99999999184001</v>
      </c>
      <c r="T44" s="218">
        <v>247</v>
      </c>
      <c r="U44" s="218">
        <v>493</v>
      </c>
      <c r="V44" s="218">
        <v>128</v>
      </c>
      <c r="W44" s="217">
        <f t="shared" si="26"/>
        <v>4.6017900390551651E-3</v>
      </c>
      <c r="X44" s="219">
        <f t="shared" si="27"/>
        <v>3.9115215331968906E-3</v>
      </c>
      <c r="Y44" s="220">
        <f t="shared" si="28"/>
        <v>-0.19614835084708904</v>
      </c>
      <c r="Z44" s="220">
        <f t="shared" si="8"/>
        <v>-0.19614835084708904</v>
      </c>
      <c r="AA44" s="212">
        <f t="shared" si="18"/>
        <v>3.655036656794089E-2</v>
      </c>
      <c r="AB44" s="212">
        <f t="shared" si="29"/>
        <v>5.4825549851911333E-3</v>
      </c>
      <c r="AC44" s="170">
        <f t="shared" si="10"/>
        <v>9.3940765183880247E-3</v>
      </c>
      <c r="AD44" s="117"/>
      <c r="AE44" s="171">
        <f t="shared" si="30"/>
        <v>394183.83885631594</v>
      </c>
      <c r="AF44" s="172">
        <f t="shared" si="31"/>
        <v>19393903.405951392</v>
      </c>
      <c r="AG44" s="172">
        <f t="shared" si="32"/>
        <v>18341249.651945267</v>
      </c>
      <c r="AH44" s="172">
        <f t="shared" si="19"/>
        <v>38129336.896752976</v>
      </c>
      <c r="AI44" s="170">
        <f t="shared" si="20"/>
        <v>4.8822996687892493E-3</v>
      </c>
      <c r="AJ44" s="117"/>
      <c r="AK44" s="117"/>
      <c r="AL44" s="117"/>
      <c r="AM44" s="117"/>
      <c r="AN44" s="117"/>
      <c r="AO44" s="117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117"/>
      <c r="BA44" s="117"/>
      <c r="BB44" s="117"/>
      <c r="BC44" s="117"/>
      <c r="BD44" s="117"/>
      <c r="BE44" s="117"/>
      <c r="BF44" s="117"/>
      <c r="BG44" s="117"/>
      <c r="BH44" s="117"/>
      <c r="BI44" s="117"/>
      <c r="BJ44" s="117"/>
      <c r="BK44" s="117"/>
      <c r="BL44" s="117"/>
    </row>
    <row r="45" spans="1:64" ht="14.25">
      <c r="A45" s="110" t="s">
        <v>38</v>
      </c>
      <c r="B45" s="208">
        <v>54997682</v>
      </c>
      <c r="C45" s="208">
        <v>15135193.17</v>
      </c>
      <c r="D45" s="209">
        <f t="shared" si="21"/>
        <v>0.27519692866328438</v>
      </c>
      <c r="E45" s="210">
        <f t="shared" si="14"/>
        <v>4165158.6751095192</v>
      </c>
      <c r="F45" s="170">
        <f t="shared" si="22"/>
        <v>2.3949143762451927E-3</v>
      </c>
      <c r="G45" s="169">
        <f>+'CENSO POB 2020'!C43</f>
        <v>67428</v>
      </c>
      <c r="H45" s="211">
        <f t="shared" si="23"/>
        <v>1.1656785563758786E-2</v>
      </c>
      <c r="I45" s="212">
        <f t="shared" si="15"/>
        <v>9.9082677291949667E-3</v>
      </c>
      <c r="J45" s="208">
        <v>1869.3</v>
      </c>
      <c r="K45" s="213">
        <f t="shared" si="24"/>
        <v>2.9107691138636562E-2</v>
      </c>
      <c r="L45" s="214">
        <f t="shared" si="16"/>
        <v>4.3661536707954845E-3</v>
      </c>
      <c r="M45" s="170">
        <f t="shared" si="17"/>
        <v>1.4274421399990451E-2</v>
      </c>
      <c r="N45" s="215">
        <v>9097</v>
      </c>
      <c r="O45" s="216">
        <v>1608</v>
      </c>
      <c r="P45" s="216">
        <v>18077</v>
      </c>
      <c r="Q45" s="216">
        <v>1611</v>
      </c>
      <c r="R45" s="217">
        <f t="shared" si="25"/>
        <v>3.3705765227310995E-2</v>
      </c>
      <c r="S45" s="218">
        <v>5867.9999999965466</v>
      </c>
      <c r="T45" s="218">
        <v>1434</v>
      </c>
      <c r="U45" s="218">
        <v>7372</v>
      </c>
      <c r="V45" s="218">
        <v>494</v>
      </c>
      <c r="W45" s="217">
        <f t="shared" si="26"/>
        <v>3.3476855698049306E-2</v>
      </c>
      <c r="X45" s="219">
        <f t="shared" si="27"/>
        <v>2.8455327343341909E-2</v>
      </c>
      <c r="Y45" s="220">
        <f t="shared" si="28"/>
        <v>-6.7914057941698752E-3</v>
      </c>
      <c r="Z45" s="220">
        <f t="shared" si="8"/>
        <v>-6.7914057941698752E-3</v>
      </c>
      <c r="AA45" s="212">
        <f t="shared" si="18"/>
        <v>1.2655134249997214E-3</v>
      </c>
      <c r="AB45" s="212">
        <f t="shared" si="29"/>
        <v>1.898270137499582E-4</v>
      </c>
      <c r="AC45" s="170">
        <f t="shared" si="10"/>
        <v>2.8645154357091869E-2</v>
      </c>
      <c r="AD45" s="117"/>
      <c r="AE45" s="171">
        <f t="shared" si="30"/>
        <v>9351791.5004770011</v>
      </c>
      <c r="AF45" s="172">
        <f t="shared" si="31"/>
        <v>27869767.296638999</v>
      </c>
      <c r="AG45" s="172">
        <f t="shared" si="32"/>
        <v>55927575.888224036</v>
      </c>
      <c r="AH45" s="172">
        <f t="shared" si="19"/>
        <v>93149134.685340032</v>
      </c>
      <c r="AI45" s="170">
        <f t="shared" si="20"/>
        <v>1.1927351127393175E-2</v>
      </c>
      <c r="AJ45" s="117"/>
      <c r="AK45" s="117"/>
      <c r="AL45" s="117"/>
      <c r="AM45" s="117"/>
      <c r="AN45" s="117"/>
      <c r="AO45" s="117"/>
      <c r="AP45" s="117"/>
      <c r="AQ45" s="117"/>
      <c r="AR45" s="117"/>
      <c r="AS45" s="117"/>
      <c r="AT45" s="117"/>
      <c r="AU45" s="117"/>
      <c r="AV45" s="117"/>
      <c r="AW45" s="117"/>
      <c r="AX45" s="117"/>
      <c r="AY45" s="117"/>
      <c r="AZ45" s="117"/>
      <c r="BA45" s="117"/>
      <c r="BB45" s="117"/>
      <c r="BC45" s="117"/>
      <c r="BD45" s="117"/>
      <c r="BE45" s="117"/>
      <c r="BF45" s="117"/>
      <c r="BG45" s="117"/>
      <c r="BH45" s="117"/>
      <c r="BI45" s="117"/>
      <c r="BJ45" s="117"/>
      <c r="BK45" s="117"/>
      <c r="BL45" s="117"/>
    </row>
    <row r="46" spans="1:64" ht="14.25">
      <c r="A46" s="110" t="s">
        <v>39</v>
      </c>
      <c r="B46" s="208">
        <v>2401041388</v>
      </c>
      <c r="C46" s="208">
        <v>1234436745.7600002</v>
      </c>
      <c r="D46" s="209">
        <f t="shared" si="21"/>
        <v>0.51412555898849011</v>
      </c>
      <c r="E46" s="210">
        <f t="shared" si="14"/>
        <v>634655481.94979274</v>
      </c>
      <c r="F46" s="170">
        <f t="shared" si="22"/>
        <v>0.36491899978922515</v>
      </c>
      <c r="G46" s="169">
        <f>+'CENSO POB 2020'!C44</f>
        <v>1142994</v>
      </c>
      <c r="H46" s="211">
        <f t="shared" si="23"/>
        <v>0.19759797055619194</v>
      </c>
      <c r="I46" s="212">
        <f t="shared" si="15"/>
        <v>0.16795827497276314</v>
      </c>
      <c r="J46" s="208">
        <v>323.60000000000002</v>
      </c>
      <c r="K46" s="213">
        <f t="shared" si="24"/>
        <v>5.0389176977814112E-3</v>
      </c>
      <c r="L46" s="214">
        <f t="shared" si="16"/>
        <v>7.558376546672117E-4</v>
      </c>
      <c r="M46" s="170">
        <f t="shared" si="17"/>
        <v>0.16871411262743036</v>
      </c>
      <c r="N46" s="215">
        <v>123398</v>
      </c>
      <c r="O46" s="216">
        <v>25536</v>
      </c>
      <c r="P46" s="216">
        <v>28126</v>
      </c>
      <c r="Q46" s="216">
        <v>2378</v>
      </c>
      <c r="R46" s="217">
        <f t="shared" si="25"/>
        <v>0.18097080651961275</v>
      </c>
      <c r="S46" s="218">
        <v>88873.999998769097</v>
      </c>
      <c r="T46" s="218">
        <v>19246</v>
      </c>
      <c r="U46" s="218">
        <v>4982</v>
      </c>
      <c r="V46" s="218">
        <v>694</v>
      </c>
      <c r="W46" s="217">
        <f t="shared" si="26"/>
        <v>0.15834621423966655</v>
      </c>
      <c r="X46" s="219">
        <f t="shared" si="27"/>
        <v>0.13459428210371657</v>
      </c>
      <c r="Y46" s="220">
        <f t="shared" si="28"/>
        <v>-0.12501791153532965</v>
      </c>
      <c r="Z46" s="220">
        <f t="shared" si="8"/>
        <v>-0.12501791153532965</v>
      </c>
      <c r="AA46" s="212">
        <f t="shared" si="18"/>
        <v>2.329589045455142E-2</v>
      </c>
      <c r="AB46" s="212">
        <f t="shared" si="29"/>
        <v>3.4943835681827129E-3</v>
      </c>
      <c r="AC46" s="170">
        <f t="shared" si="10"/>
        <v>0.13808866567189929</v>
      </c>
      <c r="AD46" s="117"/>
      <c r="AE46" s="171">
        <f t="shared" si="30"/>
        <v>1424955495.0444107</v>
      </c>
      <c r="AF46" s="172">
        <f t="shared" si="31"/>
        <v>329402007.04657441</v>
      </c>
      <c r="AG46" s="172">
        <f t="shared" si="32"/>
        <v>269608054.20679188</v>
      </c>
      <c r="AH46" s="172">
        <f t="shared" si="19"/>
        <v>2023965556.2977769</v>
      </c>
      <c r="AI46" s="170">
        <f t="shared" si="20"/>
        <v>0.25916019446944499</v>
      </c>
      <c r="AJ46" s="117"/>
      <c r="AK46" s="117"/>
      <c r="AL46" s="117"/>
      <c r="AM46" s="117"/>
      <c r="AN46" s="117"/>
      <c r="AO46" s="117"/>
      <c r="AP46" s="117"/>
      <c r="AQ46" s="117"/>
      <c r="AR46" s="117"/>
      <c r="AS46" s="117"/>
      <c r="AT46" s="117"/>
      <c r="AU46" s="117"/>
      <c r="AV46" s="117"/>
      <c r="AW46" s="117"/>
      <c r="AX46" s="117"/>
      <c r="AY46" s="117"/>
      <c r="AZ46" s="117"/>
      <c r="BA46" s="117"/>
      <c r="BB46" s="117"/>
      <c r="BC46" s="117"/>
      <c r="BD46" s="117"/>
      <c r="BE46" s="117"/>
      <c r="BF46" s="117"/>
      <c r="BG46" s="117"/>
      <c r="BH46" s="117"/>
      <c r="BI46" s="117"/>
      <c r="BJ46" s="117"/>
      <c r="BK46" s="117"/>
      <c r="BL46" s="117"/>
    </row>
    <row r="47" spans="1:64" ht="14.25">
      <c r="A47" s="110" t="s">
        <v>40</v>
      </c>
      <c r="B47" s="208">
        <v>1283549</v>
      </c>
      <c r="C47" s="208">
        <v>468889</v>
      </c>
      <c r="D47" s="209">
        <f t="shared" si="21"/>
        <v>0.36530666145195861</v>
      </c>
      <c r="E47" s="210">
        <f t="shared" si="14"/>
        <v>171288.27518154742</v>
      </c>
      <c r="F47" s="170">
        <f t="shared" si="22"/>
        <v>9.8488625455246104E-5</v>
      </c>
      <c r="G47" s="169">
        <f>+'CENSO POB 2020'!C45</f>
        <v>906</v>
      </c>
      <c r="H47" s="211">
        <f t="shared" si="23"/>
        <v>1.5662703507097141E-4</v>
      </c>
      <c r="I47" s="212">
        <f t="shared" si="15"/>
        <v>1.331329798103257E-4</v>
      </c>
      <c r="J47" s="208">
        <v>1172.6600000000001</v>
      </c>
      <c r="K47" s="213">
        <f t="shared" si="24"/>
        <v>1.8260003793202563E-2</v>
      </c>
      <c r="L47" s="214">
        <f t="shared" si="16"/>
        <v>2.7390005689803842E-3</v>
      </c>
      <c r="M47" s="170">
        <f t="shared" si="17"/>
        <v>2.8721335487907097E-3</v>
      </c>
      <c r="N47" s="215">
        <v>244</v>
      </c>
      <c r="O47" s="216">
        <v>60</v>
      </c>
      <c r="P47" s="216">
        <v>375</v>
      </c>
      <c r="Q47" s="216">
        <v>47</v>
      </c>
      <c r="R47" s="217">
        <f t="shared" si="25"/>
        <v>8.9400030637785065E-4</v>
      </c>
      <c r="S47" s="218">
        <v>95.999999999399989</v>
      </c>
      <c r="T47" s="218">
        <v>43</v>
      </c>
      <c r="U47" s="218">
        <v>84</v>
      </c>
      <c r="V47" s="218">
        <v>27</v>
      </c>
      <c r="W47" s="217">
        <f t="shared" si="26"/>
        <v>8.8461266524612078E-4</v>
      </c>
      <c r="X47" s="219">
        <f t="shared" si="27"/>
        <v>7.5192076545920264E-4</v>
      </c>
      <c r="Y47" s="220">
        <f t="shared" si="28"/>
        <v>-1.0500713550943872E-2</v>
      </c>
      <c r="Z47" s="220">
        <f t="shared" si="8"/>
        <v>-1.0500713550943872E-2</v>
      </c>
      <c r="AA47" s="212">
        <f t="shared" si="18"/>
        <v>1.9567073995495625E-3</v>
      </c>
      <c r="AB47" s="212">
        <f t="shared" si="29"/>
        <v>2.9350610993243438E-4</v>
      </c>
      <c r="AC47" s="170">
        <f t="shared" si="10"/>
        <v>1.0454268753916371E-3</v>
      </c>
      <c r="AD47" s="117"/>
      <c r="AE47" s="171">
        <f t="shared" si="30"/>
        <v>384583.72439605591</v>
      </c>
      <c r="AF47" s="172">
        <f t="shared" si="31"/>
        <v>5607631.3993168632</v>
      </c>
      <c r="AG47" s="172">
        <f t="shared" si="32"/>
        <v>2041119.7712599989</v>
      </c>
      <c r="AH47" s="172">
        <f t="shared" si="19"/>
        <v>8033334.8949729176</v>
      </c>
      <c r="AI47" s="170">
        <f t="shared" si="20"/>
        <v>1.0286344187732097E-3</v>
      </c>
      <c r="AJ47" s="117"/>
      <c r="AK47" s="117"/>
      <c r="AL47" s="117"/>
      <c r="AM47" s="117"/>
      <c r="AN47" s="117"/>
      <c r="AO47" s="117"/>
      <c r="AP47" s="117"/>
      <c r="AQ47" s="117"/>
      <c r="AR47" s="117"/>
      <c r="AS47" s="117"/>
      <c r="AT47" s="117"/>
      <c r="AU47" s="117"/>
      <c r="AV47" s="117"/>
      <c r="AW47" s="117"/>
      <c r="AX47" s="117"/>
      <c r="AY47" s="117"/>
      <c r="AZ47" s="117"/>
      <c r="BA47" s="117"/>
      <c r="BB47" s="117"/>
      <c r="BC47" s="117"/>
      <c r="BD47" s="117"/>
      <c r="BE47" s="117"/>
      <c r="BF47" s="117"/>
      <c r="BG47" s="117"/>
      <c r="BH47" s="117"/>
      <c r="BI47" s="117"/>
      <c r="BJ47" s="117"/>
      <c r="BK47" s="117"/>
      <c r="BL47" s="117"/>
    </row>
    <row r="48" spans="1:64" ht="14.25">
      <c r="A48" s="110" t="s">
        <v>41</v>
      </c>
      <c r="B48" s="208">
        <v>73375379</v>
      </c>
      <c r="C48" s="208">
        <v>15857010</v>
      </c>
      <c r="D48" s="209">
        <f t="shared" si="21"/>
        <v>0.21610804899556293</v>
      </c>
      <c r="E48" s="210">
        <f t="shared" si="14"/>
        <v>3426827.4940031315</v>
      </c>
      <c r="F48" s="170">
        <f t="shared" si="22"/>
        <v>1.9703831403456895E-3</v>
      </c>
      <c r="G48" s="169">
        <f>+'CENSO POB 2020'!C46</f>
        <v>147624</v>
      </c>
      <c r="H48" s="211">
        <f t="shared" si="23"/>
        <v>2.5520871330372057E-2</v>
      </c>
      <c r="I48" s="212">
        <f t="shared" si="15"/>
        <v>2.1692740630816248E-2</v>
      </c>
      <c r="J48" s="208">
        <v>308.89</v>
      </c>
      <c r="K48" s="213">
        <f t="shared" si="24"/>
        <v>4.8098618283921504E-3</v>
      </c>
      <c r="L48" s="214">
        <f t="shared" si="16"/>
        <v>7.2147927425882249E-4</v>
      </c>
      <c r="M48" s="170">
        <f t="shared" si="17"/>
        <v>2.241421990507507E-2</v>
      </c>
      <c r="N48" s="215">
        <v>1423</v>
      </c>
      <c r="O48" s="216">
        <v>462</v>
      </c>
      <c r="P48" s="216">
        <v>3867</v>
      </c>
      <c r="Q48" s="216">
        <v>358</v>
      </c>
      <c r="R48" s="217">
        <f t="shared" si="25"/>
        <v>7.3252944690219944E-3</v>
      </c>
      <c r="S48" s="218">
        <v>502.9999955589883</v>
      </c>
      <c r="T48" s="218">
        <v>435</v>
      </c>
      <c r="U48" s="218">
        <v>1115</v>
      </c>
      <c r="V48" s="218">
        <v>155</v>
      </c>
      <c r="W48" s="217">
        <f t="shared" si="26"/>
        <v>6.9676301349024189E-3</v>
      </c>
      <c r="X48" s="219">
        <f t="shared" si="27"/>
        <v>5.9224856146670559E-3</v>
      </c>
      <c r="Y48" s="220">
        <f t="shared" si="28"/>
        <v>-4.8825932613645158E-2</v>
      </c>
      <c r="Z48" s="220">
        <f t="shared" si="8"/>
        <v>-4.8825932613645158E-2</v>
      </c>
      <c r="AA48" s="212">
        <f t="shared" si="18"/>
        <v>9.0982449117888945E-3</v>
      </c>
      <c r="AB48" s="212">
        <f t="shared" si="29"/>
        <v>1.3647367367683341E-3</v>
      </c>
      <c r="AC48" s="170">
        <f t="shared" si="10"/>
        <v>7.2872223514353898E-3</v>
      </c>
      <c r="AD48" s="117"/>
      <c r="AE48" s="171">
        <f t="shared" si="30"/>
        <v>7694058.9138964172</v>
      </c>
      <c r="AF48" s="172">
        <f t="shared" si="31"/>
        <v>43762130.554066025</v>
      </c>
      <c r="AG48" s="172">
        <f t="shared" si="32"/>
        <v>14227770.463152127</v>
      </c>
      <c r="AH48" s="172">
        <f t="shared" si="19"/>
        <v>65683959.931114569</v>
      </c>
      <c r="AI48" s="170">
        <f t="shared" si="20"/>
        <v>8.4105521343004596E-3</v>
      </c>
      <c r="AJ48" s="117"/>
      <c r="AK48" s="117"/>
      <c r="AL48" s="117"/>
      <c r="AM48" s="117"/>
      <c r="AN48" s="117"/>
      <c r="AO48" s="117"/>
      <c r="AP48" s="117"/>
      <c r="AQ48" s="117"/>
      <c r="AR48" s="117"/>
      <c r="AS48" s="117"/>
      <c r="AT48" s="117"/>
      <c r="AU48" s="117"/>
      <c r="AV48" s="117"/>
      <c r="AW48" s="117"/>
      <c r="AX48" s="117"/>
      <c r="AY48" s="117"/>
      <c r="AZ48" s="117"/>
      <c r="BA48" s="117"/>
      <c r="BB48" s="117"/>
      <c r="BC48" s="117"/>
      <c r="BD48" s="117"/>
      <c r="BE48" s="117"/>
      <c r="BF48" s="117"/>
      <c r="BG48" s="117"/>
      <c r="BH48" s="117"/>
      <c r="BI48" s="117"/>
      <c r="BJ48" s="117"/>
      <c r="BK48" s="117"/>
      <c r="BL48" s="117"/>
    </row>
    <row r="49" spans="1:64" ht="14.25">
      <c r="A49" s="110" t="s">
        <v>42</v>
      </c>
      <c r="B49" s="208">
        <v>5999815</v>
      </c>
      <c r="C49" s="208">
        <v>1139783</v>
      </c>
      <c r="D49" s="209">
        <f t="shared" si="21"/>
        <v>0.18996969073213091</v>
      </c>
      <c r="E49" s="210">
        <f t="shared" si="14"/>
        <v>216524.22401174036</v>
      </c>
      <c r="F49" s="170">
        <f t="shared" si="22"/>
        <v>1.244987327829513E-4</v>
      </c>
      <c r="G49" s="169">
        <f>+'CENSO POB 2020'!C38</f>
        <v>5389</v>
      </c>
      <c r="H49" s="211">
        <f t="shared" si="23"/>
        <v>9.3163696688461914E-4</v>
      </c>
      <c r="I49" s="212">
        <f t="shared" si="15"/>
        <v>7.918914218519263E-4</v>
      </c>
      <c r="J49" s="208">
        <v>1341.58</v>
      </c>
      <c r="K49" s="213">
        <f t="shared" si="24"/>
        <v>2.089033128859575E-2</v>
      </c>
      <c r="L49" s="214">
        <f t="shared" si="16"/>
        <v>3.1335496932893623E-3</v>
      </c>
      <c r="M49" s="170">
        <f t="shared" si="17"/>
        <v>3.9254411151412889E-3</v>
      </c>
      <c r="N49" s="215">
        <v>1104</v>
      </c>
      <c r="O49" s="216">
        <v>274</v>
      </c>
      <c r="P49" s="216">
        <v>2326</v>
      </c>
      <c r="Q49" s="216">
        <v>140</v>
      </c>
      <c r="R49" s="217">
        <f t="shared" si="25"/>
        <v>4.0589985343422721E-3</v>
      </c>
      <c r="S49" s="218">
        <v>511.00000000414997</v>
      </c>
      <c r="T49" s="218">
        <v>264</v>
      </c>
      <c r="U49" s="218">
        <v>999</v>
      </c>
      <c r="V49" s="218">
        <v>49</v>
      </c>
      <c r="W49" s="217">
        <f t="shared" si="26"/>
        <v>4.2240475772149242E-3</v>
      </c>
      <c r="X49" s="219">
        <f t="shared" si="27"/>
        <v>3.5904404406326856E-3</v>
      </c>
      <c r="Y49" s="220">
        <f t="shared" si="28"/>
        <v>4.066250368809185E-2</v>
      </c>
      <c r="Z49" s="220">
        <f t="shared" si="8"/>
        <v>0</v>
      </c>
      <c r="AA49" s="212">
        <f t="shared" si="18"/>
        <v>0</v>
      </c>
      <c r="AB49" s="212">
        <f t="shared" si="29"/>
        <v>0</v>
      </c>
      <c r="AC49" s="170">
        <f t="shared" si="10"/>
        <v>3.5904404406326856E-3</v>
      </c>
      <c r="AD49" s="117"/>
      <c r="AE49" s="171">
        <f t="shared" si="30"/>
        <v>486149.40166886413</v>
      </c>
      <c r="AF49" s="172">
        <f t="shared" si="31"/>
        <v>7664137.6452372354</v>
      </c>
      <c r="AG49" s="172">
        <f t="shared" si="32"/>
        <v>7010073.2470278535</v>
      </c>
      <c r="AH49" s="172">
        <f t="shared" si="19"/>
        <v>15160360.293933954</v>
      </c>
      <c r="AI49" s="170">
        <f t="shared" si="20"/>
        <v>1.9412197553349694E-3</v>
      </c>
      <c r="AJ49" s="117"/>
      <c r="AK49" s="117"/>
      <c r="AL49" s="117"/>
      <c r="AM49" s="117"/>
      <c r="AN49" s="117"/>
      <c r="AO49" s="117"/>
      <c r="AP49" s="117"/>
      <c r="AQ49" s="117"/>
      <c r="AR49" s="117"/>
      <c r="AS49" s="117"/>
      <c r="AT49" s="117"/>
      <c r="AU49" s="117"/>
      <c r="AV49" s="117"/>
      <c r="AW49" s="117"/>
      <c r="AX49" s="117"/>
      <c r="AY49" s="117"/>
      <c r="AZ49" s="117"/>
      <c r="BA49" s="117"/>
      <c r="BB49" s="117"/>
      <c r="BC49" s="117"/>
      <c r="BD49" s="117"/>
      <c r="BE49" s="117"/>
      <c r="BF49" s="117"/>
      <c r="BG49" s="117"/>
      <c r="BH49" s="117"/>
      <c r="BI49" s="117"/>
      <c r="BJ49" s="117"/>
      <c r="BK49" s="117"/>
      <c r="BL49" s="117"/>
    </row>
    <row r="50" spans="1:64" ht="14.25">
      <c r="A50" s="110" t="s">
        <v>43</v>
      </c>
      <c r="B50" s="208">
        <v>1019262</v>
      </c>
      <c r="C50" s="208">
        <v>622808</v>
      </c>
      <c r="D50" s="209">
        <f t="shared" si="21"/>
        <v>0.6110381825281429</v>
      </c>
      <c r="E50" s="210">
        <f t="shared" si="14"/>
        <v>380559.46838398761</v>
      </c>
      <c r="F50" s="170">
        <f t="shared" si="22"/>
        <v>2.188169558330392E-4</v>
      </c>
      <c r="G50" s="169">
        <f>+'CENSO POB 2020'!C47</f>
        <v>2377</v>
      </c>
      <c r="H50" s="211">
        <f t="shared" si="23"/>
        <v>4.1092987015860824E-4</v>
      </c>
      <c r="I50" s="212">
        <f t="shared" si="15"/>
        <v>3.4929038963481702E-4</v>
      </c>
      <c r="J50" s="208">
        <v>673.76</v>
      </c>
      <c r="K50" s="213">
        <f t="shared" si="24"/>
        <v>1.0491412818470961E-2</v>
      </c>
      <c r="L50" s="214">
        <f t="shared" si="16"/>
        <v>1.5737119227706442E-3</v>
      </c>
      <c r="M50" s="170">
        <f t="shared" si="17"/>
        <v>1.9230023124054611E-3</v>
      </c>
      <c r="N50" s="215">
        <v>671</v>
      </c>
      <c r="O50" s="216">
        <v>247</v>
      </c>
      <c r="P50" s="216">
        <v>1766</v>
      </c>
      <c r="Q50" s="216">
        <v>574</v>
      </c>
      <c r="R50" s="217">
        <f t="shared" si="25"/>
        <v>6.0819008342956988E-3</v>
      </c>
      <c r="S50" s="218">
        <v>600.99999999995009</v>
      </c>
      <c r="T50" s="218">
        <v>212</v>
      </c>
      <c r="U50" s="218">
        <v>872</v>
      </c>
      <c r="V50" s="218">
        <v>90</v>
      </c>
      <c r="W50" s="217">
        <f t="shared" si="26"/>
        <v>4.6062067684282618E-3</v>
      </c>
      <c r="X50" s="219">
        <f t="shared" si="27"/>
        <v>3.9152757531640226E-3</v>
      </c>
      <c r="Y50" s="220">
        <f t="shared" si="28"/>
        <v>-0.24263698242924844</v>
      </c>
      <c r="Z50" s="220">
        <f t="shared" si="8"/>
        <v>-0.24263698242924844</v>
      </c>
      <c r="AA50" s="212">
        <f t="shared" si="18"/>
        <v>4.5213077818031917E-2</v>
      </c>
      <c r="AB50" s="212">
        <f t="shared" si="29"/>
        <v>6.7819616727047873E-3</v>
      </c>
      <c r="AC50" s="170">
        <f t="shared" si="10"/>
        <v>1.0697237425868811E-2</v>
      </c>
      <c r="AD50" s="117"/>
      <c r="AE50" s="171">
        <f t="shared" si="30"/>
        <v>854448.31264821929</v>
      </c>
      <c r="AF50" s="172">
        <f t="shared" si="31"/>
        <v>3754521.8440640084</v>
      </c>
      <c r="AG50" s="172">
        <f t="shared" si="32"/>
        <v>20885576.334187582</v>
      </c>
      <c r="AH50" s="172">
        <f t="shared" si="19"/>
        <v>25494546.490899809</v>
      </c>
      <c r="AI50" s="170">
        <f t="shared" si="20"/>
        <v>3.2644684124850873E-3</v>
      </c>
      <c r="AJ50" s="117"/>
      <c r="AK50" s="117"/>
      <c r="AL50" s="117"/>
      <c r="AM50" s="117"/>
      <c r="AN50" s="117"/>
      <c r="AO50" s="117"/>
      <c r="AP50" s="117"/>
      <c r="AQ50" s="117"/>
      <c r="AR50" s="117"/>
      <c r="AS50" s="117"/>
      <c r="AT50" s="117"/>
      <c r="AU50" s="117"/>
      <c r="AV50" s="117"/>
      <c r="AW50" s="117"/>
      <c r="AX50" s="117"/>
      <c r="AY50" s="117"/>
      <c r="AZ50" s="117"/>
      <c r="BA50" s="117"/>
      <c r="BB50" s="117"/>
      <c r="BC50" s="117"/>
      <c r="BD50" s="117"/>
      <c r="BE50" s="117"/>
      <c r="BF50" s="117"/>
      <c r="BG50" s="117"/>
      <c r="BH50" s="117"/>
      <c r="BI50" s="117"/>
      <c r="BJ50" s="117"/>
      <c r="BK50" s="117"/>
      <c r="BL50" s="117"/>
    </row>
    <row r="51" spans="1:64" ht="14.25">
      <c r="A51" s="110" t="s">
        <v>44</v>
      </c>
      <c r="B51" s="208">
        <v>18416508</v>
      </c>
      <c r="C51" s="208">
        <v>9313018</v>
      </c>
      <c r="D51" s="209">
        <f t="shared" si="21"/>
        <v>0.50568859199583327</v>
      </c>
      <c r="E51" s="210">
        <f t="shared" si="14"/>
        <v>4709486.9596518511</v>
      </c>
      <c r="F51" s="170">
        <f t="shared" si="22"/>
        <v>2.7078963622227223E-3</v>
      </c>
      <c r="G51" s="169">
        <f>+'CENSO POB 2020'!C48</f>
        <v>34709</v>
      </c>
      <c r="H51" s="211">
        <f t="shared" si="23"/>
        <v>6.0004059164220159E-3</v>
      </c>
      <c r="I51" s="212">
        <f t="shared" si="15"/>
        <v>5.1003450289587131E-3</v>
      </c>
      <c r="J51" s="208">
        <v>1542.15</v>
      </c>
      <c r="K51" s="213">
        <f t="shared" si="24"/>
        <v>2.4013494831995066E-2</v>
      </c>
      <c r="L51" s="214">
        <f t="shared" si="16"/>
        <v>3.6020242247992596E-3</v>
      </c>
      <c r="M51" s="170">
        <f t="shared" si="17"/>
        <v>8.7023692537579727E-3</v>
      </c>
      <c r="N51" s="215">
        <v>4789</v>
      </c>
      <c r="O51" s="216">
        <v>909</v>
      </c>
      <c r="P51" s="216">
        <v>4749</v>
      </c>
      <c r="Q51" s="216">
        <v>258</v>
      </c>
      <c r="R51" s="217">
        <f t="shared" si="25"/>
        <v>1.0585387582953843E-2</v>
      </c>
      <c r="S51" s="218">
        <v>3480.0000000606401</v>
      </c>
      <c r="T51" s="218">
        <v>841</v>
      </c>
      <c r="U51" s="218">
        <v>1534</v>
      </c>
      <c r="V51" s="218">
        <v>182</v>
      </c>
      <c r="W51" s="217">
        <f t="shared" si="26"/>
        <v>1.2037345123968266E-2</v>
      </c>
      <c r="X51" s="219">
        <f t="shared" si="27"/>
        <v>1.0231743355373026E-2</v>
      </c>
      <c r="Y51" s="220">
        <f t="shared" si="28"/>
        <v>0.1371662142397676</v>
      </c>
      <c r="Z51" s="220">
        <f t="shared" si="8"/>
        <v>0</v>
      </c>
      <c r="AA51" s="212">
        <f t="shared" si="18"/>
        <v>0</v>
      </c>
      <c r="AB51" s="212">
        <f t="shared" si="29"/>
        <v>0</v>
      </c>
      <c r="AC51" s="170">
        <f t="shared" si="10"/>
        <v>1.0231743355373026E-2</v>
      </c>
      <c r="AD51" s="117"/>
      <c r="AE51" s="171">
        <f t="shared" si="30"/>
        <v>10573940.528141201</v>
      </c>
      <c r="AF51" s="172">
        <f t="shared" si="31"/>
        <v>16990741.637473512</v>
      </c>
      <c r="AG51" s="172">
        <f t="shared" si="32"/>
        <v>19976733.0921987</v>
      </c>
      <c r="AH51" s="172">
        <f t="shared" si="19"/>
        <v>47541415.257813409</v>
      </c>
      <c r="AI51" s="170">
        <f t="shared" si="20"/>
        <v>6.0874763333941106E-3</v>
      </c>
      <c r="AJ51" s="117"/>
      <c r="AK51" s="117"/>
      <c r="AL51" s="117"/>
      <c r="AM51" s="117"/>
      <c r="AN51" s="117"/>
      <c r="AO51" s="117"/>
      <c r="AP51" s="117"/>
      <c r="AQ51" s="117"/>
      <c r="AR51" s="117"/>
      <c r="AS51" s="117"/>
      <c r="AT51" s="117"/>
      <c r="AU51" s="117"/>
      <c r="AV51" s="117"/>
      <c r="AW51" s="117"/>
      <c r="AX51" s="117"/>
      <c r="AY51" s="117"/>
      <c r="AZ51" s="117"/>
      <c r="BA51" s="117"/>
      <c r="BB51" s="117"/>
      <c r="BC51" s="117"/>
      <c r="BD51" s="117"/>
      <c r="BE51" s="117"/>
      <c r="BF51" s="117"/>
      <c r="BG51" s="117"/>
      <c r="BH51" s="117"/>
      <c r="BI51" s="117"/>
      <c r="BJ51" s="117"/>
      <c r="BK51" s="117"/>
      <c r="BL51" s="117"/>
    </row>
    <row r="52" spans="1:64" ht="14.25">
      <c r="A52" s="110" t="s">
        <v>45</v>
      </c>
      <c r="B52" s="208">
        <v>345400602</v>
      </c>
      <c r="C52" s="208">
        <v>20380807.240000002</v>
      </c>
      <c r="D52" s="209">
        <f t="shared" si="21"/>
        <v>5.9006287545497686E-2</v>
      </c>
      <c r="E52" s="210">
        <f t="shared" si="14"/>
        <v>1202595.7724128012</v>
      </c>
      <c r="F52" s="170">
        <f t="shared" si="22"/>
        <v>6.9147759516925949E-4</v>
      </c>
      <c r="G52" s="169">
        <f>+'CENSO POB 2020'!C49</f>
        <v>86766</v>
      </c>
      <c r="H52" s="211">
        <f t="shared" si="23"/>
        <v>1.4999891087161044E-2</v>
      </c>
      <c r="I52" s="212">
        <f t="shared" si="15"/>
        <v>1.2749907424086887E-2</v>
      </c>
      <c r="J52" s="208">
        <v>1658.08</v>
      </c>
      <c r="K52" s="213">
        <f t="shared" si="24"/>
        <v>2.5818691768656987E-2</v>
      </c>
      <c r="L52" s="214">
        <f t="shared" si="16"/>
        <v>3.8728037652985478E-3</v>
      </c>
      <c r="M52" s="170">
        <f t="shared" si="17"/>
        <v>1.6622711189385436E-2</v>
      </c>
      <c r="N52" s="215">
        <v>2382</v>
      </c>
      <c r="O52" s="216">
        <v>572</v>
      </c>
      <c r="P52" s="216">
        <v>6969</v>
      </c>
      <c r="Q52" s="216">
        <v>1381</v>
      </c>
      <c r="R52" s="217">
        <f t="shared" si="25"/>
        <v>1.7053640702108089E-2</v>
      </c>
      <c r="S52" s="218">
        <v>1795.99999997852</v>
      </c>
      <c r="T52" s="218">
        <v>775</v>
      </c>
      <c r="U52" s="218">
        <v>2276</v>
      </c>
      <c r="V52" s="218">
        <v>675</v>
      </c>
      <c r="W52" s="217">
        <f t="shared" si="26"/>
        <v>2.09736755298758E-2</v>
      </c>
      <c r="X52" s="219">
        <f t="shared" si="27"/>
        <v>1.782762420039443E-2</v>
      </c>
      <c r="Y52" s="220">
        <f t="shared" si="28"/>
        <v>0.22986498286451734</v>
      </c>
      <c r="Z52" s="220">
        <f t="shared" si="8"/>
        <v>0</v>
      </c>
      <c r="AA52" s="212">
        <f t="shared" si="18"/>
        <v>0</v>
      </c>
      <c r="AB52" s="212">
        <f t="shared" si="29"/>
        <v>0</v>
      </c>
      <c r="AC52" s="170">
        <f t="shared" si="10"/>
        <v>1.782762420039443E-2</v>
      </c>
      <c r="AD52" s="117"/>
      <c r="AE52" s="171">
        <f t="shared" si="30"/>
        <v>2700119.2031811113</v>
      </c>
      <c r="AF52" s="172">
        <f t="shared" si="31"/>
        <v>32454631.939597867</v>
      </c>
      <c r="AG52" s="172">
        <f t="shared" si="32"/>
        <v>34807136.765435204</v>
      </c>
      <c r="AH52" s="172">
        <f t="shared" si="19"/>
        <v>69961887.908214182</v>
      </c>
      <c r="AI52" s="170">
        <f t="shared" si="20"/>
        <v>8.9583226450295969E-3</v>
      </c>
      <c r="AJ52" s="117"/>
      <c r="AK52" s="117"/>
      <c r="AL52" s="117"/>
      <c r="AM52" s="117"/>
      <c r="AN52" s="117"/>
      <c r="AO52" s="117"/>
      <c r="AP52" s="117"/>
      <c r="AQ52" s="117"/>
      <c r="AR52" s="117"/>
      <c r="AS52" s="117"/>
      <c r="AT52" s="117"/>
      <c r="AU52" s="117"/>
      <c r="AV52" s="117"/>
      <c r="AW52" s="117"/>
      <c r="AX52" s="117"/>
      <c r="AY52" s="117"/>
      <c r="AZ52" s="117"/>
      <c r="BA52" s="117"/>
      <c r="BB52" s="117"/>
      <c r="BC52" s="117"/>
      <c r="BD52" s="117"/>
      <c r="BE52" s="117"/>
      <c r="BF52" s="117"/>
      <c r="BG52" s="117"/>
      <c r="BH52" s="117"/>
      <c r="BI52" s="117"/>
      <c r="BJ52" s="117"/>
      <c r="BK52" s="117"/>
      <c r="BL52" s="117"/>
    </row>
    <row r="53" spans="1:64" ht="14.25">
      <c r="A53" s="110" t="s">
        <v>46</v>
      </c>
      <c r="B53" s="208">
        <v>628178081</v>
      </c>
      <c r="C53" s="208">
        <v>291911120</v>
      </c>
      <c r="D53" s="209">
        <f t="shared" si="21"/>
        <v>0.46469485139517308</v>
      </c>
      <c r="E53" s="210">
        <f t="shared" si="14"/>
        <v>135649594.52899852</v>
      </c>
      <c r="F53" s="170">
        <f t="shared" si="22"/>
        <v>7.7996827830523807E-2</v>
      </c>
      <c r="G53" s="169">
        <f>+'CENSO POB 2020'!C50</f>
        <v>412199</v>
      </c>
      <c r="H53" s="211">
        <f t="shared" si="23"/>
        <v>7.125994175410523E-2</v>
      </c>
      <c r="I53" s="212">
        <f t="shared" si="15"/>
        <v>6.0570950490989442E-2</v>
      </c>
      <c r="J53" s="208">
        <v>60.1</v>
      </c>
      <c r="K53" s="213">
        <f t="shared" si="24"/>
        <v>9.3584349084259205E-4</v>
      </c>
      <c r="L53" s="214">
        <f t="shared" si="16"/>
        <v>1.403765236263888E-4</v>
      </c>
      <c r="M53" s="170">
        <f t="shared" si="17"/>
        <v>6.0711327014615832E-2</v>
      </c>
      <c r="N53" s="215">
        <v>40580</v>
      </c>
      <c r="O53" s="216">
        <v>5745</v>
      </c>
      <c r="P53" s="216">
        <v>2165</v>
      </c>
      <c r="Q53" s="216">
        <v>472</v>
      </c>
      <c r="R53" s="217">
        <f t="shared" si="25"/>
        <v>4.4692892588453548E-2</v>
      </c>
      <c r="S53" s="218">
        <v>18155.999999995089</v>
      </c>
      <c r="T53" s="218">
        <v>4217</v>
      </c>
      <c r="U53" s="218">
        <v>161</v>
      </c>
      <c r="V53" s="218">
        <v>91</v>
      </c>
      <c r="W53" s="217">
        <f t="shared" si="26"/>
        <v>3.0657492440983779E-2</v>
      </c>
      <c r="X53" s="219">
        <f t="shared" si="27"/>
        <v>2.6058868574836212E-2</v>
      </c>
      <c r="Y53" s="220">
        <f t="shared" si="28"/>
        <v>-0.3140409880540117</v>
      </c>
      <c r="Z53" s="220">
        <f t="shared" si="8"/>
        <v>-0.3140409880540117</v>
      </c>
      <c r="AA53" s="212">
        <f t="shared" si="18"/>
        <v>5.8518530393766088E-2</v>
      </c>
      <c r="AB53" s="212">
        <f t="shared" si="29"/>
        <v>8.7777795590649136E-3</v>
      </c>
      <c r="AC53" s="170">
        <f t="shared" si="10"/>
        <v>3.4836648133901124E-2</v>
      </c>
      <c r="AD53" s="117"/>
      <c r="AE53" s="171">
        <f t="shared" si="30"/>
        <v>304566242.03544521</v>
      </c>
      <c r="AF53" s="172">
        <f t="shared" si="31"/>
        <v>118534440.64420208</v>
      </c>
      <c r="AG53" s="172">
        <f t="shared" si="32"/>
        <v>68016016.178937182</v>
      </c>
      <c r="AH53" s="172">
        <f t="shared" si="19"/>
        <v>491116698.85858452</v>
      </c>
      <c r="AI53" s="170">
        <f t="shared" si="20"/>
        <v>6.288540770239115E-2</v>
      </c>
      <c r="AJ53" s="117"/>
      <c r="AK53" s="117"/>
      <c r="AL53" s="117"/>
      <c r="AM53" s="117"/>
      <c r="AN53" s="117"/>
      <c r="AO53" s="117"/>
      <c r="AP53" s="117"/>
      <c r="AQ53" s="117"/>
      <c r="AR53" s="117"/>
      <c r="AS53" s="117"/>
      <c r="AT53" s="117"/>
      <c r="AU53" s="117"/>
      <c r="AV53" s="117"/>
      <c r="AW53" s="117"/>
      <c r="AX53" s="117"/>
      <c r="AY53" s="117"/>
      <c r="AZ53" s="117"/>
      <c r="BA53" s="117"/>
      <c r="BB53" s="117"/>
      <c r="BC53" s="117"/>
      <c r="BD53" s="117"/>
      <c r="BE53" s="117"/>
      <c r="BF53" s="117"/>
      <c r="BG53" s="117"/>
      <c r="BH53" s="117"/>
      <c r="BI53" s="117"/>
      <c r="BJ53" s="117"/>
      <c r="BK53" s="117"/>
      <c r="BL53" s="117"/>
    </row>
    <row r="54" spans="1:64" ht="14.25">
      <c r="A54" s="110" t="s">
        <v>47</v>
      </c>
      <c r="B54" s="208">
        <v>1066601268</v>
      </c>
      <c r="C54" s="208">
        <v>707374780.13</v>
      </c>
      <c r="D54" s="209">
        <f t="shared" si="21"/>
        <v>0.66320451826989579</v>
      </c>
      <c r="E54" s="210">
        <f t="shared" si="14"/>
        <v>469134150.29239011</v>
      </c>
      <c r="F54" s="170">
        <f t="shared" si="22"/>
        <v>0.2697462950539995</v>
      </c>
      <c r="G54" s="169">
        <f>+'CENSO POB 2020'!C51</f>
        <v>132169</v>
      </c>
      <c r="H54" s="211">
        <f t="shared" si="23"/>
        <v>2.2849049225491413E-2</v>
      </c>
      <c r="I54" s="212">
        <f t="shared" si="15"/>
        <v>1.9421691841667702E-2</v>
      </c>
      <c r="J54" s="208">
        <v>72.010000000000005</v>
      </c>
      <c r="K54" s="213">
        <f t="shared" si="24"/>
        <v>1.1212993307084037E-3</v>
      </c>
      <c r="L54" s="214">
        <f t="shared" si="16"/>
        <v>1.6819489960626053E-4</v>
      </c>
      <c r="M54" s="170">
        <f t="shared" si="17"/>
        <v>1.9589886741273963E-2</v>
      </c>
      <c r="N54" s="215">
        <v>9903</v>
      </c>
      <c r="O54" s="216">
        <v>1776</v>
      </c>
      <c r="P54" s="216">
        <v>642</v>
      </c>
      <c r="Q54" s="216">
        <v>85</v>
      </c>
      <c r="R54" s="217">
        <f t="shared" si="25"/>
        <v>1.186193507945096E-2</v>
      </c>
      <c r="S54" s="218">
        <v>4908.0000000006539</v>
      </c>
      <c r="T54" s="218">
        <v>1283</v>
      </c>
      <c r="U54" s="218">
        <v>140</v>
      </c>
      <c r="V54" s="218">
        <v>21</v>
      </c>
      <c r="W54" s="217">
        <f t="shared" si="26"/>
        <v>8.9060598463427572E-3</v>
      </c>
      <c r="X54" s="219">
        <f t="shared" si="27"/>
        <v>7.5701508693913431E-3</v>
      </c>
      <c r="Y54" s="220">
        <f t="shared" si="28"/>
        <v>-0.24918996886341233</v>
      </c>
      <c r="Z54" s="220">
        <f t="shared" si="8"/>
        <v>-0.24918996886341233</v>
      </c>
      <c r="AA54" s="212">
        <f t="shared" si="18"/>
        <v>4.6434164078757868E-2</v>
      </c>
      <c r="AB54" s="212">
        <f t="shared" si="29"/>
        <v>6.9651246118136801E-3</v>
      </c>
      <c r="AC54" s="170">
        <f t="shared" si="10"/>
        <v>1.4535275481205024E-2</v>
      </c>
      <c r="AD54" s="117"/>
      <c r="AE54" s="171">
        <f t="shared" si="30"/>
        <v>1053319957.6538379</v>
      </c>
      <c r="AF54" s="172">
        <f t="shared" si="31"/>
        <v>38247825.92219004</v>
      </c>
      <c r="AG54" s="172">
        <f t="shared" si="32"/>
        <v>28379065.876113024</v>
      </c>
      <c r="AH54" s="172">
        <f t="shared" si="19"/>
        <v>1119946849.4521408</v>
      </c>
      <c r="AI54" s="170">
        <f t="shared" si="20"/>
        <v>0.14340443808261949</v>
      </c>
      <c r="AJ54" s="117"/>
      <c r="AK54" s="117"/>
      <c r="AL54" s="117"/>
      <c r="AM54" s="117"/>
      <c r="AN54" s="117"/>
      <c r="AO54" s="117"/>
      <c r="AP54" s="117"/>
      <c r="AQ54" s="117"/>
      <c r="AR54" s="117"/>
      <c r="AS54" s="117"/>
      <c r="AT54" s="117"/>
      <c r="AU54" s="117"/>
      <c r="AV54" s="117"/>
      <c r="AW54" s="117"/>
      <c r="AX54" s="117"/>
      <c r="AY54" s="117"/>
      <c r="AZ54" s="117"/>
      <c r="BA54" s="117"/>
      <c r="BB54" s="117"/>
      <c r="BC54" s="117"/>
      <c r="BD54" s="117"/>
      <c r="BE54" s="117"/>
      <c r="BF54" s="117"/>
      <c r="BG54" s="117"/>
      <c r="BH54" s="117"/>
      <c r="BI54" s="117"/>
      <c r="BJ54" s="117"/>
      <c r="BK54" s="117"/>
      <c r="BL54" s="117"/>
    </row>
    <row r="55" spans="1:64" ht="14.25">
      <c r="A55" s="110" t="s">
        <v>48</v>
      </c>
      <c r="B55" s="208">
        <v>260271541</v>
      </c>
      <c r="C55" s="208">
        <v>114179634.2</v>
      </c>
      <c r="D55" s="209">
        <f t="shared" si="21"/>
        <v>0.4386942719949547</v>
      </c>
      <c r="E55" s="210">
        <f t="shared" si="14"/>
        <v>50089951.502019234</v>
      </c>
      <c r="F55" s="170">
        <f t="shared" si="22"/>
        <v>2.880109842500924E-2</v>
      </c>
      <c r="G55" s="169">
        <f>+'CENSO POB 2020'!C52</f>
        <v>306322</v>
      </c>
      <c r="H55" s="211">
        <f t="shared" si="23"/>
        <v>5.2956188341070756E-2</v>
      </c>
      <c r="I55" s="212">
        <f t="shared" si="15"/>
        <v>4.5012760089910141E-2</v>
      </c>
      <c r="J55" s="208">
        <v>885.01</v>
      </c>
      <c r="K55" s="213">
        <f t="shared" si="24"/>
        <v>1.3780879331624E-2</v>
      </c>
      <c r="L55" s="214">
        <f t="shared" si="16"/>
        <v>2.0671318997435998E-3</v>
      </c>
      <c r="M55" s="170">
        <f t="shared" si="17"/>
        <v>4.707989198965374E-2</v>
      </c>
      <c r="N55" s="215">
        <v>25924</v>
      </c>
      <c r="O55" s="216">
        <v>5313</v>
      </c>
      <c r="P55" s="216">
        <v>11983</v>
      </c>
      <c r="Q55" s="216">
        <v>721</v>
      </c>
      <c r="R55" s="217">
        <f t="shared" si="25"/>
        <v>4.3831533381636548E-2</v>
      </c>
      <c r="S55" s="218">
        <v>21053.000000219407</v>
      </c>
      <c r="T55" s="218">
        <v>4306</v>
      </c>
      <c r="U55" s="218">
        <v>2328</v>
      </c>
      <c r="V55" s="218">
        <v>359</v>
      </c>
      <c r="W55" s="217">
        <f t="shared" si="26"/>
        <v>4.2521238623903848E-2</v>
      </c>
      <c r="X55" s="219">
        <f t="shared" si="27"/>
        <v>3.6143052830318267E-2</v>
      </c>
      <c r="Y55" s="220">
        <f t="shared" si="28"/>
        <v>-2.9893883618537846E-2</v>
      </c>
      <c r="Z55" s="220">
        <f t="shared" si="8"/>
        <v>-2.9893883618537846E-2</v>
      </c>
      <c r="AA55" s="212">
        <f t="shared" si="18"/>
        <v>5.5704389034027758E-3</v>
      </c>
      <c r="AB55" s="212">
        <f t="shared" si="29"/>
        <v>8.3556583551041631E-4</v>
      </c>
      <c r="AC55" s="170">
        <f t="shared" si="10"/>
        <v>3.6978618665828682E-2</v>
      </c>
      <c r="AD55" s="117"/>
      <c r="AE55" s="171">
        <f t="shared" si="30"/>
        <v>112464090.62760897</v>
      </c>
      <c r="AF55" s="172">
        <f t="shared" si="31"/>
        <v>91920057.37643601</v>
      </c>
      <c r="AG55" s="172">
        <f t="shared" si="32"/>
        <v>72198057.510652319</v>
      </c>
      <c r="AH55" s="172">
        <f t="shared" si="19"/>
        <v>276582205.51469731</v>
      </c>
      <c r="AI55" s="170">
        <f t="shared" si="20"/>
        <v>3.5415176876375229E-2</v>
      </c>
      <c r="AJ55" s="117"/>
      <c r="AK55" s="117"/>
      <c r="AL55" s="117"/>
      <c r="AM55" s="117"/>
      <c r="AN55" s="117"/>
      <c r="AO55" s="117"/>
      <c r="AP55" s="117"/>
      <c r="AQ55" s="117"/>
      <c r="AR55" s="117"/>
      <c r="AS55" s="117"/>
      <c r="AT55" s="117"/>
      <c r="AU55" s="117"/>
      <c r="AV55" s="117"/>
      <c r="AW55" s="117"/>
      <c r="AX55" s="117"/>
      <c r="AY55" s="117"/>
      <c r="AZ55" s="117"/>
      <c r="BA55" s="117"/>
      <c r="BB55" s="117"/>
      <c r="BC55" s="117"/>
      <c r="BD55" s="117"/>
      <c r="BE55" s="117"/>
      <c r="BF55" s="117"/>
      <c r="BG55" s="117"/>
      <c r="BH55" s="117"/>
      <c r="BI55" s="117"/>
      <c r="BJ55" s="117"/>
      <c r="BK55" s="117"/>
      <c r="BL55" s="117"/>
    </row>
    <row r="56" spans="1:64" ht="14.25">
      <c r="A56" s="110" t="s">
        <v>49</v>
      </c>
      <c r="B56" s="208">
        <v>164659580</v>
      </c>
      <c r="C56" s="208">
        <v>77757928.799999997</v>
      </c>
      <c r="D56" s="209">
        <f t="shared" si="21"/>
        <v>0.47223446579907463</v>
      </c>
      <c r="E56" s="210">
        <f t="shared" si="14"/>
        <v>36719973.968510479</v>
      </c>
      <c r="F56" s="170">
        <f t="shared" si="22"/>
        <v>2.1113527817814202E-2</v>
      </c>
      <c r="G56" s="169">
        <f>+'CENSO POB 2020'!C53</f>
        <v>46784</v>
      </c>
      <c r="H56" s="211">
        <f t="shared" si="23"/>
        <v>8.0879019964242016E-3</v>
      </c>
      <c r="I56" s="212">
        <f t="shared" si="15"/>
        <v>6.8747166969605712E-3</v>
      </c>
      <c r="J56" s="208">
        <v>746.48</v>
      </c>
      <c r="K56" s="213">
        <f t="shared" si="24"/>
        <v>1.1623767870951384E-2</v>
      </c>
      <c r="L56" s="214">
        <f t="shared" si="16"/>
        <v>1.7435651806427075E-3</v>
      </c>
      <c r="M56" s="170">
        <f t="shared" si="17"/>
        <v>8.6182818776032784E-3</v>
      </c>
      <c r="N56" s="215">
        <v>4577</v>
      </c>
      <c r="O56" s="216">
        <v>1003</v>
      </c>
      <c r="P56" s="216">
        <v>3403</v>
      </c>
      <c r="Q56" s="216">
        <v>757</v>
      </c>
      <c r="R56" s="217">
        <f t="shared" si="25"/>
        <v>1.2908414603821229E-2</v>
      </c>
      <c r="S56" s="218">
        <v>2792.0000000464884</v>
      </c>
      <c r="T56" s="218">
        <v>666</v>
      </c>
      <c r="U56" s="218">
        <v>1225</v>
      </c>
      <c r="V56" s="218">
        <v>325</v>
      </c>
      <c r="W56" s="217">
        <f t="shared" si="26"/>
        <v>1.2876011255505039E-2</v>
      </c>
      <c r="X56" s="219">
        <f t="shared" si="27"/>
        <v>1.0944609567179282E-2</v>
      </c>
      <c r="Y56" s="220">
        <f t="shared" si="28"/>
        <v>-2.5102500431461333E-3</v>
      </c>
      <c r="Z56" s="220">
        <f t="shared" si="8"/>
        <v>-2.5102500431461333E-3</v>
      </c>
      <c r="AA56" s="212">
        <f t="shared" si="18"/>
        <v>4.6776105360022324E-4</v>
      </c>
      <c r="AB56" s="212">
        <f t="shared" si="29"/>
        <v>7.0164158040033481E-5</v>
      </c>
      <c r="AC56" s="170">
        <f t="shared" si="10"/>
        <v>1.1014773725219315E-2</v>
      </c>
      <c r="AD56" s="117"/>
      <c r="AE56" s="171">
        <f t="shared" si="30"/>
        <v>82445248.126693204</v>
      </c>
      <c r="AF56" s="172">
        <f t="shared" si="31"/>
        <v>16826567.164803267</v>
      </c>
      <c r="AG56" s="172">
        <f t="shared" si="32"/>
        <v>21505542.812908772</v>
      </c>
      <c r="AH56" s="172">
        <f t="shared" si="19"/>
        <v>120777358.10440524</v>
      </c>
      <c r="AI56" s="170">
        <f t="shared" si="20"/>
        <v>1.5465027809612749E-2</v>
      </c>
      <c r="AJ56" s="117"/>
      <c r="AK56" s="117"/>
      <c r="AL56" s="117"/>
      <c r="AM56" s="117"/>
      <c r="AN56" s="117"/>
      <c r="AO56" s="117"/>
      <c r="AP56" s="117"/>
      <c r="AQ56" s="117"/>
      <c r="AR56" s="117"/>
      <c r="AS56" s="117"/>
      <c r="AT56" s="117"/>
      <c r="AU56" s="117"/>
      <c r="AV56" s="117"/>
      <c r="AW56" s="117"/>
      <c r="AX56" s="117"/>
      <c r="AY56" s="117"/>
      <c r="AZ56" s="117"/>
      <c r="BA56" s="117"/>
      <c r="BB56" s="117"/>
      <c r="BC56" s="117"/>
      <c r="BD56" s="117"/>
      <c r="BE56" s="117"/>
      <c r="BF56" s="117"/>
      <c r="BG56" s="117"/>
      <c r="BH56" s="117"/>
      <c r="BI56" s="117"/>
      <c r="BJ56" s="117"/>
      <c r="BK56" s="117"/>
      <c r="BL56" s="117"/>
    </row>
    <row r="57" spans="1:64" ht="14.25">
      <c r="A57" s="110" t="s">
        <v>50</v>
      </c>
      <c r="B57" s="208">
        <v>4336101</v>
      </c>
      <c r="C57" s="208">
        <v>1324391</v>
      </c>
      <c r="D57" s="209">
        <f t="shared" si="21"/>
        <v>0.30543361420778714</v>
      </c>
      <c r="E57" s="210">
        <f t="shared" si="14"/>
        <v>404513.52975426544</v>
      </c>
      <c r="F57" s="170">
        <f t="shared" si="22"/>
        <v>2.3259024286000453E-4</v>
      </c>
      <c r="G57" s="169">
        <f>+'CENSO POB 2020'!C54</f>
        <v>1552</v>
      </c>
      <c r="H57" s="211">
        <f t="shared" si="23"/>
        <v>2.6830591438206137E-4</v>
      </c>
      <c r="I57" s="212">
        <f t="shared" si="15"/>
        <v>2.2806002722475217E-4</v>
      </c>
      <c r="J57" s="208">
        <v>1766.28</v>
      </c>
      <c r="K57" s="213">
        <f t="shared" si="24"/>
        <v>2.7503521480955966E-2</v>
      </c>
      <c r="L57" s="214">
        <f t="shared" si="16"/>
        <v>4.1255282221433947E-3</v>
      </c>
      <c r="M57" s="170">
        <f t="shared" si="17"/>
        <v>4.353588249368147E-3</v>
      </c>
      <c r="N57" s="215">
        <v>477</v>
      </c>
      <c r="O57" s="216">
        <v>88</v>
      </c>
      <c r="P57" s="216">
        <v>1037</v>
      </c>
      <c r="Q57" s="216">
        <v>127</v>
      </c>
      <c r="R57" s="217">
        <f t="shared" si="25"/>
        <v>2.1161437003937465E-3</v>
      </c>
      <c r="S57" s="218">
        <v>265.99999999676999</v>
      </c>
      <c r="T57" s="218">
        <v>85</v>
      </c>
      <c r="U57" s="218">
        <v>641</v>
      </c>
      <c r="V57" s="218">
        <v>46</v>
      </c>
      <c r="W57" s="217">
        <f t="shared" si="26"/>
        <v>2.6387778418526363E-3</v>
      </c>
      <c r="X57" s="219">
        <f t="shared" si="27"/>
        <v>2.2429611655747409E-3</v>
      </c>
      <c r="Y57" s="220">
        <f t="shared" si="28"/>
        <v>0.24697478784717899</v>
      </c>
      <c r="Z57" s="220">
        <f t="shared" si="8"/>
        <v>0</v>
      </c>
      <c r="AA57" s="212">
        <f t="shared" si="18"/>
        <v>0</v>
      </c>
      <c r="AB57" s="212">
        <f t="shared" si="29"/>
        <v>0</v>
      </c>
      <c r="AC57" s="170">
        <f t="shared" si="10"/>
        <v>2.2429611655747409E-3</v>
      </c>
      <c r="AD57" s="117"/>
      <c r="AE57" s="171">
        <f t="shared" si="30"/>
        <v>908230.99057190691</v>
      </c>
      <c r="AF57" s="172">
        <f t="shared" si="31"/>
        <v>8500063.7164427117</v>
      </c>
      <c r="AG57" s="172">
        <f t="shared" si="32"/>
        <v>4379218.18253229</v>
      </c>
      <c r="AH57" s="172">
        <f t="shared" si="19"/>
        <v>13787512.889546908</v>
      </c>
      <c r="AI57" s="170">
        <f t="shared" si="20"/>
        <v>1.7654324751657242E-3</v>
      </c>
      <c r="AJ57" s="117"/>
      <c r="AK57" s="117"/>
      <c r="AL57" s="117"/>
      <c r="AM57" s="117"/>
      <c r="AN57" s="117"/>
      <c r="AO57" s="117"/>
      <c r="AP57" s="117"/>
      <c r="AQ57" s="117"/>
      <c r="AR57" s="117"/>
      <c r="AS57" s="117"/>
      <c r="AT57" s="117"/>
      <c r="AU57" s="117"/>
      <c r="AV57" s="117"/>
      <c r="AW57" s="117"/>
      <c r="AX57" s="117"/>
      <c r="AY57" s="117"/>
      <c r="AZ57" s="117"/>
      <c r="BA57" s="117"/>
      <c r="BB57" s="117"/>
      <c r="BC57" s="117"/>
      <c r="BD57" s="117"/>
      <c r="BE57" s="117"/>
      <c r="BF57" s="117"/>
      <c r="BG57" s="117"/>
      <c r="BH57" s="117"/>
      <c r="BI57" s="117"/>
      <c r="BJ57" s="117"/>
      <c r="BK57" s="117"/>
      <c r="BL57" s="117"/>
    </row>
    <row r="58" spans="1:64" ht="14.25">
      <c r="A58" s="110" t="s">
        <v>51</v>
      </c>
      <c r="B58" s="208">
        <v>2885796</v>
      </c>
      <c r="C58" s="208">
        <v>606247</v>
      </c>
      <c r="D58" s="209">
        <f t="shared" si="21"/>
        <v>0.21007964526945078</v>
      </c>
      <c r="E58" s="210">
        <f t="shared" si="14"/>
        <v>127360.15470566873</v>
      </c>
      <c r="F58" s="170">
        <f t="shared" si="22"/>
        <v>7.3230503147013408E-5</v>
      </c>
      <c r="G58" s="169">
        <f>+'CENSO POB 2020'!C55</f>
        <v>3573</v>
      </c>
      <c r="H58" s="211">
        <f t="shared" si="23"/>
        <v>6.1769138665406279E-4</v>
      </c>
      <c r="I58" s="212">
        <f t="shared" si="15"/>
        <v>5.2503767865595338E-4</v>
      </c>
      <c r="J58" s="208">
        <v>879.68</v>
      </c>
      <c r="K58" s="213">
        <f t="shared" si="24"/>
        <v>1.3697883561138291E-2</v>
      </c>
      <c r="L58" s="214">
        <f t="shared" si="16"/>
        <v>2.0546825341707436E-3</v>
      </c>
      <c r="M58" s="170">
        <f t="shared" si="17"/>
        <v>2.579720212826697E-3</v>
      </c>
      <c r="N58" s="215">
        <v>765</v>
      </c>
      <c r="O58" s="216">
        <v>138</v>
      </c>
      <c r="P58" s="216">
        <v>1343</v>
      </c>
      <c r="Q58" s="216">
        <v>81</v>
      </c>
      <c r="R58" s="217">
        <f t="shared" si="25"/>
        <v>2.3618458065896289E-3</v>
      </c>
      <c r="S58" s="218">
        <v>609.99999999842794</v>
      </c>
      <c r="T58" s="218">
        <v>123</v>
      </c>
      <c r="U58" s="218">
        <v>468</v>
      </c>
      <c r="V58" s="218">
        <v>34</v>
      </c>
      <c r="W58" s="217">
        <f t="shared" si="26"/>
        <v>2.4691708613404947E-3</v>
      </c>
      <c r="X58" s="219">
        <f t="shared" si="27"/>
        <v>2.0987952321394206E-3</v>
      </c>
      <c r="Y58" s="220">
        <f t="shared" si="28"/>
        <v>4.5441177595686125E-2</v>
      </c>
      <c r="Z58" s="220">
        <f t="shared" si="8"/>
        <v>0</v>
      </c>
      <c r="AA58" s="212">
        <f t="shared" si="18"/>
        <v>0</v>
      </c>
      <c r="AB58" s="212">
        <f t="shared" si="29"/>
        <v>0</v>
      </c>
      <c r="AC58" s="170">
        <f t="shared" si="10"/>
        <v>2.0987952321394206E-3</v>
      </c>
      <c r="AD58" s="117"/>
      <c r="AE58" s="171">
        <f t="shared" si="30"/>
        <v>285954.43899735494</v>
      </c>
      <c r="AF58" s="172">
        <f t="shared" si="31"/>
        <v>5036715.6753522893</v>
      </c>
      <c r="AG58" s="172">
        <f t="shared" si="32"/>
        <v>4097744.7059997972</v>
      </c>
      <c r="AH58" s="172">
        <f t="shared" si="19"/>
        <v>9420414.8203494418</v>
      </c>
      <c r="AI58" s="170">
        <f t="shared" si="20"/>
        <v>1.2062441128150362E-3</v>
      </c>
      <c r="AJ58" s="117"/>
      <c r="AK58" s="117"/>
      <c r="AL58" s="117"/>
      <c r="AM58" s="117"/>
      <c r="AN58" s="117"/>
      <c r="AO58" s="117"/>
      <c r="AP58" s="117"/>
      <c r="AQ58" s="117"/>
      <c r="AR58" s="117"/>
      <c r="AS58" s="117"/>
      <c r="AT58" s="117"/>
      <c r="AU58" s="117"/>
      <c r="AV58" s="117"/>
      <c r="AW58" s="117"/>
      <c r="AX58" s="117"/>
      <c r="AY58" s="117"/>
      <c r="AZ58" s="117"/>
      <c r="BA58" s="117"/>
      <c r="BB58" s="117"/>
      <c r="BC58" s="117"/>
      <c r="BD58" s="117"/>
      <c r="BE58" s="117"/>
      <c r="BF58" s="117"/>
      <c r="BG58" s="117"/>
      <c r="BH58" s="117"/>
      <c r="BI58" s="117"/>
      <c r="BJ58" s="117"/>
      <c r="BK58" s="117"/>
      <c r="BL58" s="117"/>
    </row>
    <row r="59" spans="1:64" ht="15.75" thickBot="1">
      <c r="A59" s="136" t="s">
        <v>52</v>
      </c>
      <c r="B59" s="221">
        <f>SUM(B8:B58)</f>
        <v>7593491597</v>
      </c>
      <c r="C59" s="221">
        <f>SUM(C8:C58)</f>
        <v>3470514481.75</v>
      </c>
      <c r="D59" s="222">
        <f t="shared" si="21"/>
        <v>0.45703803545672111</v>
      </c>
      <c r="E59" s="223">
        <f t="shared" ref="E59:J59" si="33">SUM(E8:E58)</f>
        <v>1739168095.704432</v>
      </c>
      <c r="F59" s="174">
        <f t="shared" si="33"/>
        <v>1.0000000000000002</v>
      </c>
      <c r="G59" s="173">
        <f t="shared" si="33"/>
        <v>5784442</v>
      </c>
      <c r="H59" s="224">
        <f t="shared" si="33"/>
        <v>1.0000000000000002</v>
      </c>
      <c r="I59" s="225">
        <f t="shared" si="33"/>
        <v>0.8500000000000002</v>
      </c>
      <c r="J59" s="226">
        <f t="shared" si="33"/>
        <v>64220.140000000021</v>
      </c>
      <c r="K59" s="227">
        <f t="shared" si="24"/>
        <v>1</v>
      </c>
      <c r="L59" s="228">
        <f>SUM(L8:L58)</f>
        <v>0.15</v>
      </c>
      <c r="M59" s="174">
        <f>SUM(M8:M58)</f>
        <v>1</v>
      </c>
      <c r="N59" s="229">
        <v>427511</v>
      </c>
      <c r="O59" s="230">
        <v>87963</v>
      </c>
      <c r="P59" s="230">
        <v>334098</v>
      </c>
      <c r="Q59" s="230">
        <v>39143</v>
      </c>
      <c r="R59" s="231"/>
      <c r="S59" s="232">
        <v>317877.99999509094</v>
      </c>
      <c r="T59" s="232">
        <v>73242</v>
      </c>
      <c r="U59" s="232">
        <v>123116</v>
      </c>
      <c r="V59" s="232">
        <v>13726</v>
      </c>
      <c r="W59" s="231">
        <f>SUM(W8:W58)</f>
        <v>1.0000000000000002</v>
      </c>
      <c r="X59" s="233">
        <f>SUM(X8:X58)</f>
        <v>0.85</v>
      </c>
      <c r="Y59" s="234"/>
      <c r="Z59" s="235">
        <f>SUM(Z8:Z58)</f>
        <v>-5.3665221245451189</v>
      </c>
      <c r="AA59" s="236">
        <f>SUM(AA8:AA58)</f>
        <v>1.0000000000000002</v>
      </c>
      <c r="AB59" s="225">
        <f>SUM(AB8:AB58)</f>
        <v>0.15000000000000005</v>
      </c>
      <c r="AC59" s="174">
        <f>SUM(AC8:AC58)</f>
        <v>1.0000000000000002</v>
      </c>
      <c r="AD59" s="117"/>
      <c r="AE59" s="175">
        <f>SUM(AE8:AE58)</f>
        <v>3904854216.6000013</v>
      </c>
      <c r="AF59" s="176">
        <f>SUM(AF8:AF58)</f>
        <v>1952427108.2999997</v>
      </c>
      <c r="AG59" s="176">
        <f>SUM(AG8:AG58)</f>
        <v>1952427108.3000007</v>
      </c>
      <c r="AH59" s="176">
        <f>SUM(AH8:AH58)</f>
        <v>7809708433.2000017</v>
      </c>
      <c r="AI59" s="174">
        <f>SUM(AI8:AI58)</f>
        <v>0.99999999999999989</v>
      </c>
      <c r="AJ59" s="117"/>
      <c r="AK59" s="117"/>
      <c r="AL59" s="117"/>
      <c r="AM59" s="117"/>
      <c r="AN59" s="117"/>
      <c r="AO59" s="117"/>
      <c r="AP59" s="117"/>
      <c r="AQ59" s="117"/>
      <c r="AR59" s="117"/>
      <c r="AS59" s="117"/>
      <c r="AT59" s="117"/>
      <c r="AU59" s="117"/>
      <c r="AV59" s="117"/>
      <c r="AW59" s="117"/>
      <c r="AX59" s="117"/>
      <c r="AY59" s="117"/>
      <c r="AZ59" s="117"/>
      <c r="BA59" s="117"/>
      <c r="BB59" s="117"/>
      <c r="BC59" s="117"/>
      <c r="BD59" s="117"/>
      <c r="BE59" s="117"/>
      <c r="BF59" s="117"/>
      <c r="BG59" s="117"/>
      <c r="BH59" s="117"/>
      <c r="BI59" s="117"/>
      <c r="BJ59" s="117"/>
      <c r="BK59" s="117"/>
      <c r="BL59" s="117"/>
    </row>
    <row r="60" spans="1:64" ht="13.5" thickTop="1">
      <c r="A60" s="117"/>
      <c r="B60" s="117"/>
      <c r="C60" s="117"/>
      <c r="D60" s="117"/>
      <c r="E60" s="117"/>
      <c r="F60" s="117"/>
      <c r="G60" s="117"/>
      <c r="H60" s="117"/>
      <c r="I60" s="237"/>
      <c r="J60" s="117"/>
      <c r="K60" s="238"/>
      <c r="L60" s="237"/>
      <c r="M60" s="150"/>
      <c r="N60" s="117"/>
      <c r="O60" s="117"/>
      <c r="P60" s="117"/>
      <c r="Q60" s="117"/>
      <c r="R60" s="239"/>
      <c r="S60" s="117"/>
      <c r="T60" s="117"/>
      <c r="U60" s="117"/>
      <c r="V60" s="117"/>
      <c r="W60" s="117"/>
      <c r="X60" s="237"/>
      <c r="Y60" s="117"/>
      <c r="Z60" s="117"/>
      <c r="AA60" s="237"/>
      <c r="AB60" s="237"/>
      <c r="AC60" s="150"/>
      <c r="AD60" s="117"/>
      <c r="AE60" s="117"/>
      <c r="AF60" s="117"/>
      <c r="AG60" s="117"/>
      <c r="AH60" s="117"/>
      <c r="AI60" s="117"/>
      <c r="AJ60" s="117"/>
      <c r="AK60" s="117"/>
      <c r="AL60" s="117"/>
      <c r="AM60" s="117"/>
      <c r="AN60" s="117"/>
      <c r="AO60" s="117"/>
      <c r="AP60" s="117"/>
      <c r="AQ60" s="117"/>
      <c r="AR60" s="117"/>
      <c r="AS60" s="117"/>
      <c r="AT60" s="117"/>
      <c r="AU60" s="117"/>
      <c r="AV60" s="117"/>
      <c r="AW60" s="117"/>
      <c r="AX60" s="117"/>
      <c r="AY60" s="117"/>
      <c r="AZ60" s="117"/>
      <c r="BA60" s="117"/>
      <c r="BB60" s="117"/>
      <c r="BC60" s="117"/>
      <c r="BD60" s="117"/>
      <c r="BE60" s="117"/>
      <c r="BF60" s="117"/>
      <c r="BG60" s="117"/>
      <c r="BH60" s="117"/>
      <c r="BI60" s="117"/>
      <c r="BJ60" s="117"/>
      <c r="BK60" s="117"/>
      <c r="BL60" s="117"/>
    </row>
    <row r="61" spans="1:64" ht="86.45" customHeight="1">
      <c r="A61" s="117"/>
      <c r="B61" s="386" t="s">
        <v>325</v>
      </c>
      <c r="C61" s="386"/>
      <c r="D61" s="386"/>
      <c r="E61" s="386"/>
      <c r="F61" s="386"/>
      <c r="G61" s="117"/>
      <c r="H61" s="117"/>
      <c r="I61" s="237"/>
      <c r="J61" s="117"/>
      <c r="K61" s="238"/>
      <c r="L61" s="237"/>
      <c r="M61" s="150"/>
      <c r="N61" s="117"/>
      <c r="O61" s="117"/>
      <c r="P61" s="117"/>
      <c r="Q61" s="117"/>
      <c r="R61" s="239"/>
      <c r="S61" s="117"/>
      <c r="T61" s="117"/>
      <c r="U61" s="117"/>
      <c r="V61" s="117"/>
      <c r="W61" s="117"/>
      <c r="X61" s="237"/>
      <c r="Y61" s="117"/>
      <c r="Z61" s="117"/>
      <c r="AA61" s="237"/>
      <c r="AB61" s="237"/>
      <c r="AC61" s="150"/>
      <c r="AD61" s="117"/>
      <c r="AE61" s="117"/>
      <c r="AF61" s="117"/>
      <c r="AG61" s="117"/>
      <c r="AH61" s="117"/>
      <c r="AI61" s="117"/>
      <c r="AJ61" s="117"/>
      <c r="AK61" s="117"/>
      <c r="AL61" s="117"/>
      <c r="AM61" s="117"/>
      <c r="AN61" s="117"/>
      <c r="AO61" s="117"/>
      <c r="AP61" s="117"/>
      <c r="AQ61" s="117"/>
      <c r="AR61" s="117"/>
      <c r="AS61" s="117"/>
      <c r="AT61" s="117"/>
      <c r="AU61" s="117"/>
      <c r="AV61" s="117"/>
      <c r="AW61" s="117"/>
      <c r="AX61" s="117"/>
      <c r="AY61" s="117"/>
      <c r="AZ61" s="117"/>
      <c r="BA61" s="117"/>
      <c r="BB61" s="117"/>
      <c r="BC61" s="117"/>
      <c r="BD61" s="117"/>
      <c r="BE61" s="117"/>
      <c r="BF61" s="117"/>
      <c r="BG61" s="117"/>
      <c r="BH61" s="117"/>
      <c r="BI61" s="117"/>
      <c r="BJ61" s="117"/>
      <c r="BK61" s="117"/>
      <c r="BL61" s="117"/>
    </row>
    <row r="62" spans="1:64" s="1" customFormat="1">
      <c r="A62" s="117"/>
      <c r="B62" s="117"/>
      <c r="C62" s="117"/>
      <c r="D62" s="117"/>
      <c r="E62" s="117"/>
      <c r="F62" s="117"/>
      <c r="G62" s="117"/>
      <c r="H62" s="117"/>
      <c r="I62" s="237"/>
      <c r="J62" s="117"/>
      <c r="K62" s="117"/>
      <c r="L62" s="237"/>
      <c r="M62" s="150"/>
      <c r="N62" s="117"/>
      <c r="O62" s="117"/>
      <c r="P62" s="117"/>
      <c r="Q62" s="117"/>
      <c r="R62" s="239"/>
      <c r="S62" s="239"/>
      <c r="T62" s="117"/>
      <c r="U62" s="117"/>
      <c r="V62" s="117"/>
      <c r="W62" s="117"/>
      <c r="X62" s="237"/>
      <c r="Y62" s="117"/>
      <c r="Z62" s="117"/>
      <c r="AA62" s="237"/>
      <c r="AB62" s="237"/>
      <c r="AC62" s="150"/>
      <c r="AD62" s="117"/>
      <c r="AE62" s="117"/>
      <c r="AF62" s="117"/>
      <c r="AG62" s="117"/>
      <c r="AH62" s="117"/>
      <c r="AI62" s="117"/>
      <c r="AJ62" s="117"/>
      <c r="AK62" s="117"/>
      <c r="AL62" s="117"/>
      <c r="AM62" s="117"/>
      <c r="AN62" s="117"/>
      <c r="AO62" s="117"/>
      <c r="AP62" s="117"/>
      <c r="AQ62" s="117"/>
      <c r="AR62" s="117"/>
      <c r="AS62" s="117"/>
      <c r="AT62" s="117"/>
      <c r="AU62" s="117"/>
      <c r="AV62" s="117"/>
      <c r="AW62" s="117"/>
      <c r="AX62" s="117"/>
      <c r="AY62" s="117"/>
      <c r="AZ62" s="117"/>
      <c r="BA62" s="117"/>
      <c r="BB62" s="117"/>
      <c r="BC62" s="117"/>
      <c r="BD62" s="117"/>
      <c r="BE62" s="117"/>
      <c r="BF62" s="117"/>
      <c r="BG62" s="117"/>
      <c r="BH62" s="117"/>
      <c r="BI62" s="117"/>
      <c r="BJ62" s="117"/>
      <c r="BK62" s="117"/>
      <c r="BL62" s="117"/>
    </row>
    <row r="63" spans="1:64">
      <c r="A63" s="117"/>
      <c r="B63" s="117"/>
      <c r="C63" s="117"/>
      <c r="D63" s="117"/>
      <c r="E63" s="117"/>
      <c r="F63" s="117"/>
      <c r="G63" s="117"/>
      <c r="H63" s="117"/>
      <c r="I63" s="237"/>
      <c r="J63" s="117"/>
      <c r="K63" s="117"/>
      <c r="L63" s="237"/>
      <c r="M63" s="150"/>
      <c r="N63" s="117"/>
      <c r="O63" s="117"/>
      <c r="P63" s="117"/>
      <c r="Q63" s="117"/>
      <c r="R63" s="239"/>
      <c r="S63" s="117"/>
      <c r="T63" s="117"/>
      <c r="U63" s="117"/>
      <c r="V63" s="117"/>
      <c r="W63" s="117"/>
      <c r="X63" s="237"/>
      <c r="Y63" s="117"/>
      <c r="Z63" s="117"/>
      <c r="AA63" s="237"/>
      <c r="AB63" s="237"/>
      <c r="AC63" s="150"/>
      <c r="AD63" s="117"/>
      <c r="AE63" s="117"/>
      <c r="AF63" s="117"/>
      <c r="AG63" s="117"/>
      <c r="AH63" s="117"/>
      <c r="AI63" s="117"/>
      <c r="AJ63" s="117"/>
      <c r="AK63" s="117"/>
      <c r="AL63" s="117"/>
      <c r="AM63" s="117"/>
      <c r="AN63" s="117"/>
      <c r="AO63" s="117"/>
      <c r="AP63" s="117"/>
      <c r="AQ63" s="117"/>
      <c r="AR63" s="117"/>
      <c r="AS63" s="117"/>
      <c r="AT63" s="117"/>
      <c r="AU63" s="117"/>
      <c r="AV63" s="117"/>
      <c r="AW63" s="117"/>
      <c r="AX63" s="117"/>
      <c r="AY63" s="117"/>
      <c r="AZ63" s="117"/>
      <c r="BA63" s="117"/>
      <c r="BB63" s="117"/>
      <c r="BC63" s="117"/>
      <c r="BD63" s="117"/>
      <c r="BE63" s="117"/>
      <c r="BF63" s="117"/>
      <c r="BG63" s="117"/>
      <c r="BH63" s="117"/>
      <c r="BI63" s="117"/>
      <c r="BJ63" s="117"/>
      <c r="BK63" s="117"/>
      <c r="BL63" s="117"/>
    </row>
    <row r="64" spans="1:64">
      <c r="A64" s="117"/>
      <c r="B64" s="117"/>
      <c r="C64" s="117"/>
      <c r="D64" s="117"/>
      <c r="E64" s="117"/>
      <c r="F64" s="117"/>
      <c r="G64" s="117"/>
      <c r="H64" s="117"/>
      <c r="I64" s="237"/>
      <c r="J64" s="117"/>
      <c r="K64" s="117"/>
      <c r="L64" s="237"/>
      <c r="M64" s="150"/>
      <c r="N64" s="117"/>
      <c r="O64" s="117"/>
      <c r="P64" s="117"/>
      <c r="Q64" s="117"/>
      <c r="R64" s="239"/>
      <c r="S64" s="117"/>
      <c r="T64" s="117"/>
      <c r="U64" s="117"/>
      <c r="V64" s="117"/>
      <c r="W64" s="117"/>
      <c r="X64" s="237"/>
      <c r="Y64" s="117"/>
      <c r="Z64" s="117"/>
      <c r="AA64" s="237"/>
      <c r="AB64" s="237"/>
      <c r="AC64" s="150"/>
      <c r="AD64" s="117"/>
      <c r="AE64" s="117"/>
      <c r="AF64" s="117"/>
      <c r="AG64" s="117"/>
      <c r="AH64" s="117"/>
      <c r="AI64" s="117"/>
      <c r="AJ64" s="117"/>
      <c r="AK64" s="117"/>
      <c r="AL64" s="117"/>
      <c r="AM64" s="117"/>
      <c r="AN64" s="117"/>
      <c r="AO64" s="117"/>
      <c r="AP64" s="117"/>
      <c r="AQ64" s="117"/>
      <c r="AR64" s="117"/>
      <c r="AS64" s="117"/>
      <c r="AT64" s="117"/>
      <c r="AU64" s="117"/>
      <c r="AV64" s="117"/>
      <c r="AW64" s="117"/>
      <c r="AX64" s="117"/>
      <c r="AY64" s="117"/>
      <c r="AZ64" s="117"/>
      <c r="BA64" s="117"/>
      <c r="BB64" s="117"/>
      <c r="BC64" s="117"/>
      <c r="BD64" s="117"/>
      <c r="BE64" s="117"/>
      <c r="BF64" s="117"/>
      <c r="BG64" s="117"/>
      <c r="BH64" s="117"/>
      <c r="BI64" s="117"/>
      <c r="BJ64" s="117"/>
      <c r="BK64" s="117"/>
      <c r="BL64" s="117"/>
    </row>
    <row r="65" spans="1:64">
      <c r="A65" s="117"/>
      <c r="B65" s="117"/>
      <c r="C65" s="117"/>
      <c r="D65" s="117"/>
      <c r="E65" s="117"/>
      <c r="F65" s="117"/>
      <c r="G65" s="117"/>
      <c r="H65" s="117"/>
      <c r="I65" s="237"/>
      <c r="J65" s="117"/>
      <c r="K65" s="117"/>
      <c r="L65" s="237"/>
      <c r="M65" s="150"/>
      <c r="N65" s="117"/>
      <c r="O65" s="117"/>
      <c r="P65" s="117"/>
      <c r="Q65" s="117"/>
      <c r="R65" s="239"/>
      <c r="S65" s="117"/>
      <c r="T65" s="117"/>
      <c r="U65" s="117"/>
      <c r="V65" s="117"/>
      <c r="W65" s="117"/>
      <c r="X65" s="237"/>
      <c r="Y65" s="117"/>
      <c r="Z65" s="117"/>
      <c r="AA65" s="237"/>
      <c r="AB65" s="237"/>
      <c r="AC65" s="150"/>
      <c r="AD65" s="117"/>
      <c r="AE65" s="117"/>
      <c r="AF65" s="117"/>
      <c r="AG65" s="117"/>
      <c r="AH65" s="117"/>
      <c r="AI65" s="117"/>
      <c r="AJ65" s="117"/>
      <c r="AK65" s="117"/>
      <c r="AL65" s="117"/>
      <c r="AM65" s="117"/>
      <c r="AN65" s="117"/>
      <c r="AO65" s="117"/>
      <c r="AP65" s="117"/>
      <c r="AQ65" s="117"/>
      <c r="AR65" s="117"/>
      <c r="AS65" s="117"/>
      <c r="AT65" s="117"/>
      <c r="AU65" s="117"/>
      <c r="AV65" s="117"/>
      <c r="AW65" s="117"/>
      <c r="AX65" s="117"/>
      <c r="AY65" s="117"/>
      <c r="AZ65" s="117"/>
      <c r="BA65" s="117"/>
      <c r="BB65" s="117"/>
      <c r="BC65" s="117"/>
      <c r="BD65" s="117"/>
      <c r="BE65" s="117"/>
      <c r="BF65" s="117"/>
      <c r="BG65" s="117"/>
      <c r="BH65" s="117"/>
      <c r="BI65" s="117"/>
      <c r="BJ65" s="117"/>
      <c r="BK65" s="117"/>
      <c r="BL65" s="117"/>
    </row>
    <row r="66" spans="1:64">
      <c r="A66" s="117"/>
      <c r="B66" s="117"/>
      <c r="C66" s="117"/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239"/>
      <c r="S66" s="117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  <c r="AE66" s="117"/>
      <c r="AF66" s="117"/>
      <c r="AG66" s="117"/>
      <c r="AH66" s="117"/>
      <c r="AI66" s="117"/>
      <c r="AJ66" s="117"/>
      <c r="AK66" s="117"/>
      <c r="AL66" s="117"/>
      <c r="AM66" s="117"/>
      <c r="AN66" s="117"/>
      <c r="AO66" s="117"/>
      <c r="AP66" s="117"/>
      <c r="AQ66" s="117"/>
      <c r="AR66" s="117"/>
      <c r="AS66" s="117"/>
      <c r="AT66" s="117"/>
      <c r="AU66" s="117"/>
      <c r="AV66" s="117"/>
      <c r="AW66" s="117"/>
      <c r="AX66" s="117"/>
      <c r="AY66" s="117"/>
      <c r="AZ66" s="117"/>
      <c r="BA66" s="117"/>
      <c r="BB66" s="117"/>
      <c r="BC66" s="117"/>
      <c r="BD66" s="117"/>
      <c r="BE66" s="117"/>
      <c r="BF66" s="117"/>
      <c r="BG66" s="117"/>
      <c r="BH66" s="117"/>
      <c r="BI66" s="117"/>
      <c r="BJ66" s="117"/>
      <c r="BK66" s="117"/>
      <c r="BL66" s="117"/>
    </row>
    <row r="67" spans="1:64">
      <c r="A67" s="117"/>
      <c r="B67" s="117"/>
      <c r="C67" s="117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239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117"/>
      <c r="AF67" s="117"/>
      <c r="AG67" s="117"/>
      <c r="AH67" s="117"/>
      <c r="AI67" s="117"/>
      <c r="AJ67" s="117"/>
      <c r="AK67" s="117"/>
      <c r="AL67" s="117"/>
      <c r="AM67" s="117"/>
      <c r="AN67" s="117"/>
      <c r="AO67" s="117"/>
      <c r="AP67" s="117"/>
      <c r="AQ67" s="117"/>
      <c r="AR67" s="117"/>
      <c r="AS67" s="117"/>
      <c r="AT67" s="117"/>
      <c r="AU67" s="117"/>
      <c r="AV67" s="117"/>
      <c r="AW67" s="117"/>
      <c r="AX67" s="117"/>
      <c r="AY67" s="117"/>
      <c r="AZ67" s="117"/>
      <c r="BA67" s="117"/>
      <c r="BB67" s="117"/>
      <c r="BC67" s="117"/>
      <c r="BD67" s="117"/>
      <c r="BE67" s="117"/>
      <c r="BF67" s="117"/>
      <c r="BG67" s="117"/>
      <c r="BH67" s="117"/>
      <c r="BI67" s="117"/>
      <c r="BJ67" s="117"/>
      <c r="BK67" s="117"/>
      <c r="BL67" s="117"/>
    </row>
    <row r="68" spans="1:64">
      <c r="A68" s="117"/>
      <c r="B68" s="117"/>
      <c r="C68" s="117"/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239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117"/>
      <c r="AH68" s="117"/>
      <c r="AI68" s="117"/>
      <c r="AJ68" s="117"/>
      <c r="AK68" s="117"/>
      <c r="AL68" s="117"/>
      <c r="AM68" s="117"/>
      <c r="AN68" s="117"/>
      <c r="AO68" s="117"/>
      <c r="AP68" s="117"/>
      <c r="AQ68" s="117"/>
      <c r="AR68" s="117"/>
      <c r="AS68" s="117"/>
      <c r="AT68" s="117"/>
      <c r="AU68" s="117"/>
      <c r="AV68" s="117"/>
      <c r="AW68" s="117"/>
      <c r="AX68" s="117"/>
      <c r="AY68" s="117"/>
      <c r="AZ68" s="117"/>
      <c r="BA68" s="117"/>
      <c r="BB68" s="117"/>
      <c r="BC68" s="117"/>
      <c r="BD68" s="117"/>
      <c r="BE68" s="117"/>
      <c r="BF68" s="117"/>
      <c r="BG68" s="117"/>
      <c r="BH68" s="117"/>
      <c r="BI68" s="117"/>
      <c r="BJ68" s="117"/>
      <c r="BK68" s="117"/>
      <c r="BL68" s="117"/>
    </row>
    <row r="69" spans="1:64">
      <c r="A69" s="117"/>
      <c r="B69" s="117"/>
      <c r="C69" s="117"/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239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  <c r="AE69" s="117"/>
      <c r="AF69" s="117"/>
      <c r="AG69" s="117"/>
      <c r="AH69" s="117"/>
      <c r="AI69" s="117"/>
      <c r="AJ69" s="117"/>
      <c r="AK69" s="117"/>
      <c r="AL69" s="117"/>
      <c r="AM69" s="117"/>
      <c r="AN69" s="117"/>
      <c r="AO69" s="117"/>
      <c r="AP69" s="117"/>
      <c r="AQ69" s="117"/>
      <c r="AR69" s="117"/>
      <c r="AS69" s="117"/>
      <c r="AT69" s="117"/>
      <c r="AU69" s="117"/>
      <c r="AV69" s="117"/>
      <c r="AW69" s="117"/>
      <c r="AX69" s="117"/>
      <c r="AY69" s="117"/>
      <c r="AZ69" s="117"/>
      <c r="BA69" s="117"/>
      <c r="BB69" s="117"/>
      <c r="BC69" s="117"/>
      <c r="BD69" s="117"/>
      <c r="BE69" s="117"/>
      <c r="BF69" s="117"/>
      <c r="BG69" s="117"/>
      <c r="BH69" s="117"/>
      <c r="BI69" s="117"/>
      <c r="BJ69" s="117"/>
      <c r="BK69" s="117"/>
      <c r="BL69" s="117"/>
    </row>
    <row r="70" spans="1:64">
      <c r="A70" s="117"/>
      <c r="B70" s="117"/>
      <c r="C70" s="117"/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239"/>
      <c r="S70" s="117"/>
      <c r="T70" s="117"/>
      <c r="U70" s="117"/>
      <c r="V70" s="117"/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117"/>
      <c r="AQ70" s="117"/>
      <c r="AR70" s="117"/>
      <c r="AS70" s="117"/>
      <c r="AT70" s="117"/>
      <c r="AU70" s="117"/>
      <c r="AV70" s="117"/>
      <c r="AW70" s="117"/>
      <c r="AX70" s="117"/>
      <c r="AY70" s="117"/>
      <c r="AZ70" s="117"/>
      <c r="BA70" s="117"/>
      <c r="BB70" s="117"/>
      <c r="BC70" s="117"/>
      <c r="BD70" s="117"/>
      <c r="BE70" s="117"/>
      <c r="BF70" s="117"/>
      <c r="BG70" s="117"/>
      <c r="BH70" s="117"/>
      <c r="BI70" s="117"/>
      <c r="BJ70" s="117"/>
      <c r="BK70" s="117"/>
      <c r="BL70" s="117"/>
    </row>
    <row r="71" spans="1:64">
      <c r="A71" s="117"/>
      <c r="B71" s="117"/>
      <c r="C71" s="117"/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239"/>
      <c r="S71" s="117"/>
      <c r="T71" s="117"/>
      <c r="U71" s="117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117"/>
      <c r="AQ71" s="117"/>
      <c r="AR71" s="117"/>
      <c r="AS71" s="117"/>
      <c r="AT71" s="117"/>
      <c r="AU71" s="117"/>
      <c r="AV71" s="117"/>
      <c r="AW71" s="117"/>
      <c r="AX71" s="117"/>
      <c r="AY71" s="117"/>
      <c r="AZ71" s="117"/>
      <c r="BA71" s="117"/>
      <c r="BB71" s="117"/>
      <c r="BC71" s="117"/>
      <c r="BD71" s="117"/>
      <c r="BE71" s="117"/>
      <c r="BF71" s="117"/>
      <c r="BG71" s="117"/>
      <c r="BH71" s="117"/>
      <c r="BI71" s="117"/>
      <c r="BJ71" s="117"/>
      <c r="BK71" s="117"/>
      <c r="BL71" s="117"/>
    </row>
    <row r="72" spans="1:64">
      <c r="A72" s="117"/>
      <c r="B72" s="117"/>
      <c r="C72" s="117"/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239"/>
      <c r="S72" s="117"/>
      <c r="T72" s="117"/>
      <c r="U72" s="117"/>
      <c r="V72" s="117"/>
      <c r="W72" s="117"/>
      <c r="X72" s="117"/>
      <c r="Y72" s="117"/>
      <c r="Z72" s="117"/>
      <c r="AA72" s="117"/>
      <c r="AB72" s="117"/>
      <c r="AC72" s="117"/>
      <c r="AD72" s="117"/>
      <c r="AE72" s="117"/>
      <c r="AF72" s="117"/>
      <c r="AG72" s="117"/>
      <c r="AH72" s="117"/>
      <c r="AI72" s="117"/>
      <c r="AJ72" s="117"/>
      <c r="AK72" s="117"/>
      <c r="AL72" s="117"/>
      <c r="AM72" s="117"/>
      <c r="AN72" s="117"/>
      <c r="AO72" s="117"/>
      <c r="AP72" s="117"/>
      <c r="AQ72" s="117"/>
      <c r="AR72" s="117"/>
      <c r="AS72" s="117"/>
      <c r="AT72" s="117"/>
      <c r="AU72" s="117"/>
      <c r="AV72" s="117"/>
      <c r="AW72" s="117"/>
      <c r="AX72" s="117"/>
      <c r="AY72" s="117"/>
      <c r="AZ72" s="117"/>
      <c r="BA72" s="117"/>
      <c r="BB72" s="117"/>
      <c r="BC72" s="117"/>
      <c r="BD72" s="117"/>
      <c r="BE72" s="117"/>
      <c r="BF72" s="117"/>
      <c r="BG72" s="117"/>
      <c r="BH72" s="117"/>
      <c r="BI72" s="117"/>
      <c r="BJ72" s="117"/>
      <c r="BK72" s="117"/>
      <c r="BL72" s="117"/>
    </row>
    <row r="73" spans="1:64">
      <c r="A73" s="117"/>
      <c r="B73" s="117"/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239"/>
      <c r="S73" s="117"/>
      <c r="T73" s="117"/>
      <c r="U73" s="117"/>
      <c r="V73" s="117"/>
      <c r="W73" s="117"/>
      <c r="X73" s="117"/>
      <c r="Y73" s="117"/>
      <c r="Z73" s="117"/>
      <c r="AA73" s="117"/>
      <c r="AB73" s="117"/>
      <c r="AC73" s="117"/>
      <c r="AD73" s="117"/>
      <c r="AE73" s="117"/>
      <c r="AF73" s="117"/>
      <c r="AG73" s="117"/>
      <c r="AH73" s="117"/>
      <c r="AI73" s="117"/>
      <c r="AJ73" s="117"/>
      <c r="AK73" s="117"/>
      <c r="AL73" s="117"/>
      <c r="AM73" s="117"/>
      <c r="AN73" s="117"/>
      <c r="AO73" s="117"/>
      <c r="AP73" s="117"/>
      <c r="AQ73" s="117"/>
      <c r="AR73" s="117"/>
      <c r="AS73" s="117"/>
      <c r="AT73" s="117"/>
      <c r="AU73" s="117"/>
      <c r="AV73" s="117"/>
      <c r="AW73" s="117"/>
      <c r="AX73" s="117"/>
      <c r="AY73" s="117"/>
      <c r="AZ73" s="117"/>
      <c r="BA73" s="117"/>
      <c r="BB73" s="117"/>
      <c r="BC73" s="117"/>
      <c r="BD73" s="117"/>
      <c r="BE73" s="117"/>
      <c r="BF73" s="117"/>
      <c r="BG73" s="117"/>
      <c r="BH73" s="117"/>
      <c r="BI73" s="117"/>
      <c r="BJ73" s="117"/>
      <c r="BK73" s="117"/>
      <c r="BL73" s="117"/>
    </row>
    <row r="74" spans="1:64">
      <c r="A74" s="117"/>
      <c r="B74" s="117"/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239"/>
      <c r="S74" s="117"/>
      <c r="T74" s="117"/>
      <c r="U74" s="117"/>
      <c r="V74" s="117"/>
      <c r="W74" s="117"/>
      <c r="X74" s="117"/>
      <c r="Y74" s="117"/>
      <c r="Z74" s="117"/>
      <c r="AA74" s="117"/>
      <c r="AB74" s="117"/>
      <c r="AC74" s="117"/>
      <c r="AD74" s="117"/>
      <c r="AE74" s="117"/>
      <c r="AF74" s="117"/>
      <c r="AG74" s="117"/>
      <c r="AH74" s="117"/>
      <c r="AI74" s="117"/>
      <c r="AJ74" s="117"/>
      <c r="AK74" s="117"/>
      <c r="AL74" s="117"/>
      <c r="AM74" s="117"/>
      <c r="AN74" s="117"/>
      <c r="AO74" s="117"/>
      <c r="AP74" s="117"/>
      <c r="AQ74" s="117"/>
      <c r="AR74" s="117"/>
      <c r="AS74" s="117"/>
      <c r="AT74" s="117"/>
      <c r="AU74" s="117"/>
      <c r="AV74" s="117"/>
      <c r="AW74" s="117"/>
      <c r="AX74" s="117"/>
      <c r="AY74" s="117"/>
      <c r="AZ74" s="117"/>
      <c r="BA74" s="117"/>
      <c r="BB74" s="117"/>
      <c r="BC74" s="117"/>
      <c r="BD74" s="117"/>
      <c r="BE74" s="117"/>
      <c r="BF74" s="117"/>
      <c r="BG74" s="117"/>
      <c r="BH74" s="117"/>
      <c r="BI74" s="117"/>
      <c r="BJ74" s="117"/>
      <c r="BK74" s="117"/>
      <c r="BL74" s="117"/>
    </row>
    <row r="75" spans="1:64">
      <c r="A75" s="117"/>
      <c r="B75" s="117"/>
      <c r="C75" s="117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239"/>
      <c r="S75" s="117"/>
      <c r="T75" s="117"/>
      <c r="U75" s="117"/>
      <c r="V75" s="117"/>
      <c r="W75" s="117"/>
      <c r="X75" s="117"/>
      <c r="Y75" s="117"/>
      <c r="Z75" s="117"/>
      <c r="AA75" s="117"/>
      <c r="AB75" s="117"/>
      <c r="AC75" s="117"/>
      <c r="AD75" s="117"/>
      <c r="AE75" s="117"/>
      <c r="AF75" s="117"/>
      <c r="AG75" s="117"/>
      <c r="AH75" s="117"/>
      <c r="AI75" s="117"/>
      <c r="AJ75" s="117"/>
      <c r="AK75" s="117"/>
      <c r="AL75" s="117"/>
      <c r="AM75" s="117"/>
      <c r="AN75" s="117"/>
      <c r="AO75" s="117"/>
      <c r="AP75" s="117"/>
      <c r="AQ75" s="117"/>
      <c r="AR75" s="117"/>
      <c r="AS75" s="117"/>
      <c r="AT75" s="117"/>
      <c r="AU75" s="117"/>
      <c r="AV75" s="117"/>
      <c r="AW75" s="117"/>
      <c r="AX75" s="117"/>
      <c r="AY75" s="117"/>
      <c r="AZ75" s="117"/>
      <c r="BA75" s="117"/>
      <c r="BB75" s="117"/>
      <c r="BC75" s="117"/>
      <c r="BD75" s="117"/>
      <c r="BE75" s="117"/>
      <c r="BF75" s="117"/>
      <c r="BG75" s="117"/>
      <c r="BH75" s="117"/>
      <c r="BI75" s="117"/>
      <c r="BJ75" s="117"/>
      <c r="BK75" s="117"/>
      <c r="BL75" s="117"/>
    </row>
    <row r="76" spans="1:64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239"/>
      <c r="S76" s="117"/>
      <c r="T76" s="117"/>
      <c r="U76" s="117"/>
      <c r="V76" s="117"/>
      <c r="W76" s="117"/>
      <c r="X76" s="117"/>
      <c r="Y76" s="117"/>
      <c r="Z76" s="117"/>
      <c r="AA76" s="117"/>
      <c r="AB76" s="117"/>
      <c r="AC76" s="117"/>
      <c r="AD76" s="117"/>
      <c r="AE76" s="117"/>
      <c r="AF76" s="117"/>
      <c r="AG76" s="117"/>
      <c r="AH76" s="117"/>
      <c r="AI76" s="117"/>
      <c r="AJ76" s="117"/>
      <c r="AK76" s="117"/>
      <c r="AL76" s="117"/>
      <c r="AM76" s="117"/>
      <c r="AN76" s="117"/>
      <c r="AO76" s="117"/>
      <c r="AP76" s="117"/>
      <c r="AQ76" s="117"/>
      <c r="AR76" s="117"/>
      <c r="AS76" s="117"/>
      <c r="AT76" s="117"/>
      <c r="AU76" s="117"/>
      <c r="AV76" s="117"/>
      <c r="AW76" s="117"/>
      <c r="AX76" s="117"/>
      <c r="AY76" s="117"/>
      <c r="AZ76" s="117"/>
      <c r="BA76" s="117"/>
      <c r="BB76" s="117"/>
      <c r="BC76" s="117"/>
      <c r="BD76" s="117"/>
      <c r="BE76" s="117"/>
      <c r="BF76" s="117"/>
      <c r="BG76" s="117"/>
      <c r="BH76" s="117"/>
      <c r="BI76" s="117"/>
      <c r="BJ76" s="117"/>
      <c r="BK76" s="117"/>
      <c r="BL76" s="117"/>
    </row>
    <row r="77" spans="1:64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239"/>
      <c r="S77" s="117"/>
      <c r="T77" s="117"/>
      <c r="U77" s="117"/>
      <c r="V77" s="117"/>
      <c r="W77" s="117"/>
      <c r="X77" s="117"/>
      <c r="Y77" s="117"/>
      <c r="Z77" s="117"/>
      <c r="AA77" s="117"/>
      <c r="AB77" s="117"/>
      <c r="AC77" s="117"/>
      <c r="AD77" s="117"/>
      <c r="AE77" s="117"/>
      <c r="AF77" s="117"/>
      <c r="AG77" s="117"/>
      <c r="AH77" s="117"/>
      <c r="AI77" s="117"/>
      <c r="AJ77" s="117"/>
      <c r="AK77" s="117"/>
      <c r="AL77" s="117"/>
      <c r="AM77" s="117"/>
      <c r="AN77" s="117"/>
      <c r="AO77" s="117"/>
      <c r="AP77" s="117"/>
      <c r="AQ77" s="117"/>
      <c r="AR77" s="117"/>
      <c r="AS77" s="117"/>
      <c r="AT77" s="117"/>
      <c r="AU77" s="117"/>
      <c r="AV77" s="117"/>
      <c r="AW77" s="117"/>
      <c r="AX77" s="117"/>
      <c r="AY77" s="117"/>
      <c r="AZ77" s="117"/>
      <c r="BA77" s="117"/>
      <c r="BB77" s="117"/>
      <c r="BC77" s="117"/>
      <c r="BD77" s="117"/>
      <c r="BE77" s="117"/>
      <c r="BF77" s="117"/>
      <c r="BG77" s="117"/>
      <c r="BH77" s="117"/>
      <c r="BI77" s="117"/>
      <c r="BJ77" s="117"/>
      <c r="BK77" s="117"/>
      <c r="BL77" s="117"/>
    </row>
    <row r="78" spans="1:64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239"/>
      <c r="S78" s="117"/>
      <c r="T78" s="117"/>
      <c r="U78" s="117"/>
      <c r="V78" s="117"/>
      <c r="W78" s="117"/>
      <c r="X78" s="117"/>
      <c r="Y78" s="117"/>
      <c r="Z78" s="117"/>
      <c r="AA78" s="117"/>
      <c r="AB78" s="117"/>
      <c r="AC78" s="117"/>
      <c r="AD78" s="117"/>
      <c r="AE78" s="117"/>
      <c r="AF78" s="117"/>
      <c r="AG78" s="117"/>
      <c r="AH78" s="117"/>
      <c r="AI78" s="117"/>
      <c r="AJ78" s="117"/>
      <c r="AK78" s="117"/>
      <c r="AL78" s="117"/>
      <c r="AM78" s="117"/>
      <c r="AN78" s="117"/>
      <c r="AO78" s="117"/>
      <c r="AP78" s="117"/>
      <c r="AQ78" s="117"/>
      <c r="AR78" s="117"/>
      <c r="AS78" s="117"/>
      <c r="AT78" s="117"/>
      <c r="AU78" s="117"/>
      <c r="AV78" s="117"/>
      <c r="AW78" s="117"/>
      <c r="AX78" s="117"/>
      <c r="AY78" s="117"/>
      <c r="AZ78" s="117"/>
      <c r="BA78" s="117"/>
      <c r="BB78" s="117"/>
      <c r="BC78" s="117"/>
      <c r="BD78" s="117"/>
      <c r="BE78" s="117"/>
      <c r="BF78" s="117"/>
      <c r="BG78" s="117"/>
      <c r="BH78" s="117"/>
      <c r="BI78" s="117"/>
      <c r="BJ78" s="117"/>
      <c r="BK78" s="117"/>
      <c r="BL78" s="117"/>
    </row>
    <row r="79" spans="1:64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239"/>
      <c r="S79" s="117"/>
      <c r="T79" s="117"/>
      <c r="U79" s="117"/>
      <c r="V79" s="117"/>
      <c r="W79" s="117"/>
      <c r="X79" s="117"/>
      <c r="Y79" s="117"/>
      <c r="Z79" s="117"/>
      <c r="AA79" s="117"/>
      <c r="AB79" s="117"/>
      <c r="AC79" s="117"/>
      <c r="AD79" s="117"/>
      <c r="AE79" s="117"/>
      <c r="AF79" s="117"/>
      <c r="AG79" s="117"/>
      <c r="AH79" s="117"/>
      <c r="AI79" s="117"/>
      <c r="AJ79" s="117"/>
      <c r="AK79" s="117"/>
      <c r="AL79" s="117"/>
      <c r="AM79" s="117"/>
      <c r="AN79" s="117"/>
      <c r="AO79" s="117"/>
      <c r="AP79" s="117"/>
      <c r="AQ79" s="117"/>
      <c r="AR79" s="117"/>
      <c r="AS79" s="117"/>
      <c r="AT79" s="117"/>
      <c r="AU79" s="117"/>
      <c r="AV79" s="117"/>
      <c r="AW79" s="117"/>
      <c r="AX79" s="117"/>
      <c r="AY79" s="117"/>
      <c r="AZ79" s="117"/>
      <c r="BA79" s="117"/>
      <c r="BB79" s="117"/>
      <c r="BC79" s="117"/>
      <c r="BD79" s="117"/>
      <c r="BE79" s="117"/>
      <c r="BF79" s="117"/>
      <c r="BG79" s="117"/>
      <c r="BH79" s="117"/>
      <c r="BI79" s="117"/>
      <c r="BJ79" s="117"/>
      <c r="BK79" s="117"/>
      <c r="BL79" s="117"/>
    </row>
    <row r="80" spans="1:64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239"/>
      <c r="S80" s="117"/>
      <c r="T80" s="117"/>
      <c r="U80" s="117"/>
      <c r="V80" s="117"/>
      <c r="W80" s="117"/>
      <c r="X80" s="117"/>
      <c r="Y80" s="117"/>
      <c r="Z80" s="117"/>
      <c r="AA80" s="117"/>
      <c r="AB80" s="117"/>
      <c r="AC80" s="117"/>
      <c r="AD80" s="117"/>
      <c r="AE80" s="117"/>
      <c r="AF80" s="117"/>
      <c r="AG80" s="117"/>
      <c r="AH80" s="117"/>
      <c r="AI80" s="117"/>
      <c r="AJ80" s="117"/>
      <c r="AK80" s="117"/>
      <c r="AL80" s="117"/>
      <c r="AM80" s="117"/>
      <c r="AN80" s="117"/>
      <c r="AO80" s="117"/>
      <c r="AP80" s="117"/>
      <c r="AQ80" s="117"/>
      <c r="AR80" s="117"/>
      <c r="AS80" s="117"/>
      <c r="AT80" s="117"/>
      <c r="AU80" s="117"/>
      <c r="AV80" s="117"/>
      <c r="AW80" s="117"/>
      <c r="AX80" s="117"/>
      <c r="AY80" s="117"/>
      <c r="AZ80" s="117"/>
      <c r="BA80" s="117"/>
      <c r="BB80" s="117"/>
      <c r="BC80" s="117"/>
      <c r="BD80" s="117"/>
      <c r="BE80" s="117"/>
      <c r="BF80" s="117"/>
      <c r="BG80" s="117"/>
      <c r="BH80" s="117"/>
      <c r="BI80" s="117"/>
      <c r="BJ80" s="117"/>
      <c r="BK80" s="117"/>
      <c r="BL80" s="117"/>
    </row>
    <row r="81" spans="1:64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239"/>
      <c r="S81" s="117"/>
      <c r="T81" s="117"/>
      <c r="U81" s="117"/>
      <c r="V81" s="117"/>
      <c r="W81" s="117"/>
      <c r="X81" s="117"/>
      <c r="Y81" s="117"/>
      <c r="Z81" s="117"/>
      <c r="AA81" s="117"/>
      <c r="AB81" s="117"/>
      <c r="AC81" s="117"/>
      <c r="AD81" s="117"/>
      <c r="AE81" s="117"/>
      <c r="AF81" s="117"/>
      <c r="AG81" s="117"/>
      <c r="AH81" s="117"/>
      <c r="AI81" s="117"/>
      <c r="AJ81" s="117"/>
      <c r="AK81" s="117"/>
      <c r="AL81" s="117"/>
      <c r="AM81" s="117"/>
      <c r="AN81" s="117"/>
      <c r="AO81" s="117"/>
      <c r="AP81" s="117"/>
      <c r="AQ81" s="117"/>
      <c r="AR81" s="117"/>
      <c r="AS81" s="117"/>
      <c r="AT81" s="117"/>
      <c r="AU81" s="117"/>
      <c r="AV81" s="117"/>
      <c r="AW81" s="117"/>
      <c r="AX81" s="117"/>
      <c r="AY81" s="117"/>
      <c r="AZ81" s="117"/>
      <c r="BA81" s="117"/>
      <c r="BB81" s="117"/>
      <c r="BC81" s="117"/>
      <c r="BD81" s="117"/>
      <c r="BE81" s="117"/>
      <c r="BF81" s="117"/>
      <c r="BG81" s="117"/>
      <c r="BH81" s="117"/>
      <c r="BI81" s="117"/>
      <c r="BJ81" s="117"/>
      <c r="BK81" s="117"/>
      <c r="BL81" s="117"/>
    </row>
    <row r="82" spans="1:64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239"/>
      <c r="S82" s="117"/>
      <c r="T82" s="117"/>
      <c r="U82" s="117"/>
      <c r="V82" s="117"/>
      <c r="W82" s="117"/>
      <c r="X82" s="117"/>
      <c r="Y82" s="117"/>
      <c r="Z82" s="117"/>
      <c r="AA82" s="117"/>
      <c r="AB82" s="117"/>
      <c r="AC82" s="117"/>
      <c r="AD82" s="117"/>
      <c r="AE82" s="117"/>
      <c r="AF82" s="117"/>
      <c r="AG82" s="117"/>
      <c r="AH82" s="117"/>
      <c r="AI82" s="117"/>
      <c r="AJ82" s="117"/>
      <c r="AK82" s="117"/>
      <c r="AL82" s="117"/>
      <c r="AM82" s="117"/>
      <c r="AN82" s="117"/>
      <c r="AO82" s="117"/>
      <c r="AP82" s="117"/>
      <c r="AQ82" s="117"/>
      <c r="AR82" s="117"/>
      <c r="AS82" s="117"/>
      <c r="AT82" s="117"/>
      <c r="AU82" s="117"/>
      <c r="AV82" s="117"/>
      <c r="AW82" s="117"/>
      <c r="AX82" s="117"/>
      <c r="AY82" s="117"/>
      <c r="AZ82" s="117"/>
      <c r="BA82" s="117"/>
      <c r="BB82" s="117"/>
      <c r="BC82" s="117"/>
      <c r="BD82" s="117"/>
      <c r="BE82" s="117"/>
      <c r="BF82" s="117"/>
      <c r="BG82" s="117"/>
      <c r="BH82" s="117"/>
      <c r="BI82" s="117"/>
      <c r="BJ82" s="117"/>
      <c r="BK82" s="117"/>
      <c r="BL82" s="117"/>
    </row>
    <row r="83" spans="1:64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239"/>
      <c r="S83" s="117"/>
      <c r="T83" s="117"/>
      <c r="U83" s="117"/>
      <c r="V83" s="117"/>
      <c r="W83" s="117"/>
      <c r="X83" s="117"/>
      <c r="Y83" s="117"/>
      <c r="Z83" s="117"/>
      <c r="AA83" s="117"/>
      <c r="AB83" s="117"/>
      <c r="AC83" s="117"/>
      <c r="AD83" s="117"/>
      <c r="AE83" s="117"/>
      <c r="AF83" s="117"/>
      <c r="AG83" s="117"/>
      <c r="AH83" s="117"/>
      <c r="AI83" s="117"/>
      <c r="AJ83" s="117"/>
      <c r="AK83" s="117"/>
      <c r="AL83" s="117"/>
      <c r="AM83" s="117"/>
      <c r="AN83" s="117"/>
      <c r="AO83" s="117"/>
      <c r="AP83" s="117"/>
      <c r="AQ83" s="117"/>
      <c r="AR83" s="117"/>
      <c r="AS83" s="117"/>
      <c r="AT83" s="117"/>
      <c r="AU83" s="117"/>
      <c r="AV83" s="117"/>
      <c r="AW83" s="117"/>
      <c r="AX83" s="117"/>
      <c r="AY83" s="117"/>
      <c r="AZ83" s="117"/>
      <c r="BA83" s="117"/>
      <c r="BB83" s="117"/>
      <c r="BC83" s="117"/>
      <c r="BD83" s="117"/>
      <c r="BE83" s="117"/>
      <c r="BF83" s="117"/>
      <c r="BG83" s="117"/>
      <c r="BH83" s="117"/>
      <c r="BI83" s="117"/>
      <c r="BJ83" s="117"/>
      <c r="BK83" s="117"/>
      <c r="BL83" s="117"/>
    </row>
    <row r="84" spans="1:64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239"/>
      <c r="S84" s="117"/>
      <c r="T84" s="117"/>
      <c r="U84" s="117"/>
      <c r="V84" s="117"/>
      <c r="W84" s="117"/>
      <c r="X84" s="117"/>
      <c r="Y84" s="117"/>
      <c r="Z84" s="117"/>
      <c r="AA84" s="117"/>
      <c r="AB84" s="117"/>
      <c r="AC84" s="117"/>
      <c r="AD84" s="117"/>
      <c r="AE84" s="117"/>
      <c r="AF84" s="117"/>
      <c r="AG84" s="117"/>
      <c r="AH84" s="117"/>
      <c r="AI84" s="117"/>
      <c r="AJ84" s="117"/>
      <c r="AK84" s="117"/>
      <c r="AL84" s="117"/>
      <c r="AM84" s="117"/>
      <c r="AN84" s="117"/>
      <c r="AO84" s="117"/>
      <c r="AP84" s="117"/>
      <c r="AQ84" s="117"/>
      <c r="AR84" s="117"/>
      <c r="AS84" s="117"/>
      <c r="AT84" s="117"/>
      <c r="AU84" s="117"/>
      <c r="AV84" s="117"/>
      <c r="AW84" s="117"/>
      <c r="AX84" s="117"/>
      <c r="AY84" s="117"/>
      <c r="AZ84" s="117"/>
      <c r="BA84" s="117"/>
      <c r="BB84" s="117"/>
      <c r="BC84" s="117"/>
      <c r="BD84" s="117"/>
      <c r="BE84" s="117"/>
      <c r="BF84" s="117"/>
      <c r="BG84" s="117"/>
      <c r="BH84" s="117"/>
      <c r="BI84" s="117"/>
      <c r="BJ84" s="117"/>
      <c r="BK84" s="117"/>
      <c r="BL84" s="117"/>
    </row>
    <row r="85" spans="1:64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239"/>
      <c r="S85" s="117"/>
      <c r="T85" s="117"/>
      <c r="U85" s="117"/>
      <c r="V85" s="117"/>
      <c r="W85" s="117"/>
      <c r="X85" s="117"/>
      <c r="Y85" s="117"/>
      <c r="Z85" s="117"/>
      <c r="AA85" s="117"/>
      <c r="AB85" s="117"/>
      <c r="AC85" s="117"/>
      <c r="AD85" s="117"/>
      <c r="AE85" s="117"/>
      <c r="AF85" s="117"/>
      <c r="AG85" s="117"/>
      <c r="AH85" s="117"/>
      <c r="AI85" s="117"/>
      <c r="AJ85" s="117"/>
      <c r="AK85" s="117"/>
      <c r="AL85" s="117"/>
      <c r="AM85" s="117"/>
      <c r="AN85" s="117"/>
      <c r="AO85" s="117"/>
      <c r="AP85" s="117"/>
      <c r="AQ85" s="117"/>
      <c r="AR85" s="117"/>
      <c r="AS85" s="117"/>
      <c r="AT85" s="117"/>
      <c r="AU85" s="117"/>
      <c r="AV85" s="117"/>
      <c r="AW85" s="117"/>
      <c r="AX85" s="117"/>
      <c r="AY85" s="117"/>
      <c r="AZ85" s="117"/>
      <c r="BA85" s="117"/>
      <c r="BB85" s="117"/>
      <c r="BC85" s="117"/>
      <c r="BD85" s="117"/>
      <c r="BE85" s="117"/>
      <c r="BF85" s="117"/>
      <c r="BG85" s="117"/>
      <c r="BH85" s="117"/>
      <c r="BI85" s="117"/>
      <c r="BJ85" s="117"/>
      <c r="BK85" s="117"/>
      <c r="BL85" s="117"/>
    </row>
    <row r="86" spans="1:64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239"/>
      <c r="S86" s="117"/>
      <c r="T86" s="117"/>
      <c r="U86" s="117"/>
      <c r="V86" s="117"/>
      <c r="W86" s="117"/>
      <c r="X86" s="117"/>
      <c r="Y86" s="117"/>
      <c r="Z86" s="117"/>
      <c r="AA86" s="117"/>
      <c r="AB86" s="117"/>
      <c r="AC86" s="117"/>
      <c r="AD86" s="117"/>
      <c r="AE86" s="117"/>
      <c r="AF86" s="117"/>
      <c r="AG86" s="117"/>
      <c r="AH86" s="117"/>
      <c r="AI86" s="117"/>
      <c r="AJ86" s="117"/>
      <c r="AK86" s="117"/>
      <c r="AL86" s="117"/>
      <c r="AM86" s="117"/>
      <c r="AN86" s="117"/>
      <c r="AO86" s="117"/>
      <c r="AP86" s="117"/>
      <c r="AQ86" s="117"/>
      <c r="AR86" s="117"/>
      <c r="AS86" s="117"/>
      <c r="AT86" s="117"/>
      <c r="AU86" s="117"/>
      <c r="AV86" s="117"/>
      <c r="AW86" s="117"/>
      <c r="AX86" s="117"/>
      <c r="AY86" s="117"/>
      <c r="AZ86" s="117"/>
      <c r="BA86" s="117"/>
      <c r="BB86" s="117"/>
      <c r="BC86" s="117"/>
      <c r="BD86" s="117"/>
      <c r="BE86" s="117"/>
      <c r="BF86" s="117"/>
      <c r="BG86" s="117"/>
      <c r="BH86" s="117"/>
      <c r="BI86" s="117"/>
      <c r="BJ86" s="117"/>
      <c r="BK86" s="117"/>
      <c r="BL86" s="117"/>
    </row>
    <row r="87" spans="1:64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239"/>
      <c r="S87" s="117"/>
      <c r="T87" s="117"/>
      <c r="U87" s="117"/>
      <c r="V87" s="117"/>
      <c r="W87" s="117"/>
      <c r="X87" s="117"/>
      <c r="Y87" s="117"/>
      <c r="Z87" s="117"/>
      <c r="AA87" s="117"/>
      <c r="AB87" s="117"/>
      <c r="AC87" s="117"/>
      <c r="AD87" s="117"/>
      <c r="AE87" s="117"/>
      <c r="AF87" s="117"/>
      <c r="AG87" s="117"/>
      <c r="AH87" s="117"/>
      <c r="AI87" s="117"/>
      <c r="AJ87" s="117"/>
      <c r="AK87" s="117"/>
      <c r="AL87" s="117"/>
      <c r="AM87" s="117"/>
      <c r="AN87" s="117"/>
      <c r="AO87" s="117"/>
      <c r="AP87" s="117"/>
      <c r="AQ87" s="117"/>
      <c r="AR87" s="117"/>
      <c r="AS87" s="117"/>
      <c r="AT87" s="117"/>
      <c r="AU87" s="117"/>
      <c r="AV87" s="117"/>
      <c r="AW87" s="117"/>
      <c r="AX87" s="117"/>
      <c r="AY87" s="117"/>
      <c r="AZ87" s="117"/>
      <c r="BA87" s="117"/>
      <c r="BB87" s="117"/>
      <c r="BC87" s="117"/>
      <c r="BD87" s="117"/>
      <c r="BE87" s="117"/>
      <c r="BF87" s="117"/>
      <c r="BG87" s="117"/>
      <c r="BH87" s="117"/>
      <c r="BI87" s="117"/>
      <c r="BJ87" s="117"/>
      <c r="BK87" s="117"/>
      <c r="BL87" s="117"/>
    </row>
    <row r="88" spans="1:64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239"/>
      <c r="S88" s="117"/>
      <c r="T88" s="117"/>
      <c r="U88" s="117"/>
      <c r="V88" s="117"/>
      <c r="W88" s="117"/>
      <c r="X88" s="117"/>
      <c r="Y88" s="117"/>
      <c r="Z88" s="117"/>
      <c r="AA88" s="117"/>
      <c r="AB88" s="117"/>
      <c r="AC88" s="117"/>
      <c r="AD88" s="117"/>
      <c r="AE88" s="117"/>
      <c r="AF88" s="117"/>
      <c r="AG88" s="117"/>
      <c r="AH88" s="117"/>
      <c r="AI88" s="117"/>
      <c r="AJ88" s="117"/>
      <c r="AK88" s="117"/>
      <c r="AL88" s="117"/>
      <c r="AM88" s="117"/>
      <c r="AN88" s="117"/>
      <c r="AO88" s="117"/>
      <c r="AP88" s="117"/>
      <c r="AQ88" s="117"/>
      <c r="AR88" s="117"/>
      <c r="AS88" s="117"/>
      <c r="AT88" s="117"/>
      <c r="AU88" s="117"/>
      <c r="AV88" s="117"/>
      <c r="AW88" s="117"/>
      <c r="AX88" s="117"/>
      <c r="AY88" s="117"/>
      <c r="AZ88" s="117"/>
      <c r="BA88" s="117"/>
      <c r="BB88" s="117"/>
      <c r="BC88" s="117"/>
      <c r="BD88" s="117"/>
      <c r="BE88" s="117"/>
      <c r="BF88" s="117"/>
      <c r="BG88" s="117"/>
      <c r="BH88" s="117"/>
      <c r="BI88" s="117"/>
      <c r="BJ88" s="117"/>
      <c r="BK88" s="117"/>
      <c r="BL88" s="117"/>
    </row>
    <row r="89" spans="1:64">
      <c r="A89" s="117"/>
      <c r="B89" s="117"/>
      <c r="C89" s="117"/>
      <c r="D89" s="117"/>
      <c r="E89" s="117"/>
      <c r="F89" s="117"/>
      <c r="G89" s="117"/>
      <c r="H89" s="117"/>
      <c r="I89" s="237"/>
      <c r="J89" s="117"/>
      <c r="K89" s="117"/>
      <c r="L89" s="237"/>
      <c r="M89" s="150"/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237"/>
      <c r="Y89" s="117"/>
      <c r="Z89" s="117"/>
      <c r="AA89" s="237"/>
      <c r="AB89" s="237"/>
      <c r="AC89" s="150"/>
      <c r="AD89" s="117"/>
      <c r="AE89" s="117"/>
      <c r="AF89" s="117"/>
      <c r="AG89" s="117"/>
      <c r="AH89" s="117"/>
      <c r="AI89" s="117"/>
      <c r="AJ89" s="117"/>
      <c r="AK89" s="117"/>
      <c r="AL89" s="117"/>
      <c r="AM89" s="117"/>
      <c r="AN89" s="117"/>
      <c r="AO89" s="117"/>
      <c r="AP89" s="117"/>
      <c r="AQ89" s="117"/>
      <c r="AR89" s="117"/>
      <c r="AS89" s="117"/>
      <c r="AT89" s="117"/>
      <c r="AU89" s="117"/>
      <c r="AV89" s="117"/>
      <c r="AW89" s="117"/>
      <c r="AX89" s="117"/>
      <c r="AY89" s="117"/>
      <c r="AZ89" s="117"/>
      <c r="BA89" s="117"/>
      <c r="BB89" s="117"/>
      <c r="BC89" s="117"/>
      <c r="BD89" s="117"/>
      <c r="BE89" s="117"/>
      <c r="BF89" s="117"/>
      <c r="BG89" s="117"/>
      <c r="BH89" s="117"/>
      <c r="BI89" s="117"/>
      <c r="BJ89" s="117"/>
      <c r="BK89" s="117"/>
      <c r="BL89" s="117"/>
    </row>
    <row r="90" spans="1:64">
      <c r="A90" s="117"/>
      <c r="B90" s="117"/>
      <c r="C90" s="117"/>
      <c r="D90" s="117"/>
      <c r="E90" s="117"/>
      <c r="F90" s="117"/>
      <c r="G90" s="117"/>
      <c r="H90" s="117"/>
      <c r="I90" s="237"/>
      <c r="J90" s="117"/>
      <c r="K90" s="117"/>
      <c r="L90" s="237"/>
      <c r="M90" s="150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237"/>
      <c r="Y90" s="117"/>
      <c r="Z90" s="117"/>
      <c r="AA90" s="237"/>
      <c r="AB90" s="237"/>
      <c r="AC90" s="150"/>
      <c r="AD90" s="117"/>
      <c r="AE90" s="117"/>
      <c r="AF90" s="117"/>
      <c r="AG90" s="117"/>
      <c r="AH90" s="117"/>
      <c r="AI90" s="117"/>
      <c r="AJ90" s="117"/>
      <c r="AK90" s="117"/>
      <c r="AL90" s="117"/>
      <c r="AM90" s="117"/>
      <c r="AN90" s="117"/>
      <c r="AO90" s="117"/>
      <c r="AP90" s="117"/>
      <c r="AQ90" s="117"/>
      <c r="AR90" s="117"/>
      <c r="AS90" s="117"/>
      <c r="AT90" s="117"/>
      <c r="AU90" s="117"/>
      <c r="AV90" s="117"/>
      <c r="AW90" s="117"/>
      <c r="AX90" s="117"/>
      <c r="AY90" s="117"/>
      <c r="AZ90" s="117"/>
      <c r="BA90" s="117"/>
      <c r="BB90" s="117"/>
      <c r="BC90" s="117"/>
      <c r="BD90" s="117"/>
      <c r="BE90" s="117"/>
      <c r="BF90" s="117"/>
      <c r="BG90" s="117"/>
      <c r="BH90" s="117"/>
      <c r="BI90" s="117"/>
      <c r="BJ90" s="117"/>
      <c r="BK90" s="117"/>
      <c r="BL90" s="117"/>
    </row>
    <row r="91" spans="1:64">
      <c r="A91" s="117"/>
      <c r="B91" s="117"/>
      <c r="C91" s="117"/>
      <c r="D91" s="117"/>
      <c r="E91" s="117"/>
      <c r="F91" s="117"/>
      <c r="G91" s="117"/>
      <c r="H91" s="117"/>
      <c r="I91" s="237"/>
      <c r="J91" s="117"/>
      <c r="K91" s="117"/>
      <c r="L91" s="237"/>
      <c r="M91" s="150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237"/>
      <c r="Y91" s="117"/>
      <c r="Z91" s="117"/>
      <c r="AA91" s="237"/>
      <c r="AB91" s="237"/>
      <c r="AC91" s="150"/>
      <c r="AD91" s="117"/>
      <c r="AE91" s="117"/>
      <c r="AF91" s="117"/>
      <c r="AG91" s="117"/>
      <c r="AH91" s="117"/>
      <c r="AI91" s="117"/>
      <c r="AJ91" s="117"/>
      <c r="AK91" s="117"/>
      <c r="AL91" s="117"/>
      <c r="AM91" s="117"/>
      <c r="AN91" s="117"/>
      <c r="AO91" s="117"/>
      <c r="AP91" s="117"/>
      <c r="AQ91" s="117"/>
      <c r="AR91" s="117"/>
      <c r="AS91" s="117"/>
      <c r="AT91" s="117"/>
      <c r="AU91" s="117"/>
      <c r="AV91" s="117"/>
      <c r="AW91" s="117"/>
      <c r="AX91" s="117"/>
      <c r="AY91" s="117"/>
      <c r="AZ91" s="117"/>
      <c r="BA91" s="117"/>
      <c r="BB91" s="117"/>
      <c r="BC91" s="117"/>
      <c r="BD91" s="117"/>
      <c r="BE91" s="117"/>
      <c r="BF91" s="117"/>
      <c r="BG91" s="117"/>
      <c r="BH91" s="117"/>
      <c r="BI91" s="117"/>
      <c r="BJ91" s="117"/>
      <c r="BK91" s="117"/>
      <c r="BL91" s="117"/>
    </row>
    <row r="92" spans="1:64">
      <c r="A92" s="117"/>
      <c r="B92" s="117"/>
      <c r="C92" s="117"/>
      <c r="D92" s="117"/>
      <c r="E92" s="117"/>
      <c r="F92" s="117"/>
      <c r="G92" s="117"/>
      <c r="H92" s="117"/>
      <c r="I92" s="237"/>
      <c r="J92" s="117"/>
      <c r="K92" s="117"/>
      <c r="L92" s="237"/>
      <c r="M92" s="150"/>
      <c r="N92" s="117"/>
      <c r="O92" s="117"/>
      <c r="P92" s="117"/>
      <c r="Q92" s="117"/>
      <c r="R92" s="117"/>
      <c r="S92" s="117"/>
      <c r="T92" s="117"/>
      <c r="U92" s="117"/>
      <c r="V92" s="117"/>
      <c r="W92" s="117"/>
      <c r="X92" s="237"/>
      <c r="Y92" s="117"/>
      <c r="Z92" s="117"/>
      <c r="AA92" s="237"/>
      <c r="AB92" s="237"/>
      <c r="AC92" s="150"/>
      <c r="AD92" s="117"/>
      <c r="AE92" s="117"/>
      <c r="AF92" s="117"/>
      <c r="AG92" s="117"/>
      <c r="AH92" s="117"/>
      <c r="AI92" s="117"/>
      <c r="AJ92" s="117"/>
      <c r="AK92" s="117"/>
      <c r="AL92" s="117"/>
      <c r="AM92" s="117"/>
      <c r="AN92" s="117"/>
      <c r="AO92" s="117"/>
      <c r="AP92" s="117"/>
      <c r="AQ92" s="117"/>
      <c r="AR92" s="117"/>
      <c r="AS92" s="117"/>
      <c r="AT92" s="117"/>
      <c r="AU92" s="117"/>
      <c r="AV92" s="117"/>
      <c r="AW92" s="117"/>
      <c r="AX92" s="117"/>
      <c r="AY92" s="117"/>
      <c r="AZ92" s="117"/>
      <c r="BA92" s="117"/>
      <c r="BB92" s="117"/>
      <c r="BC92" s="117"/>
      <c r="BD92" s="117"/>
      <c r="BE92" s="117"/>
      <c r="BF92" s="117"/>
      <c r="BG92" s="117"/>
      <c r="BH92" s="117"/>
      <c r="BI92" s="117"/>
      <c r="BJ92" s="117"/>
      <c r="BK92" s="117"/>
      <c r="BL92" s="117"/>
    </row>
    <row r="93" spans="1:64">
      <c r="A93" s="117"/>
      <c r="B93" s="117"/>
      <c r="C93" s="117"/>
      <c r="D93" s="117"/>
      <c r="E93" s="117"/>
      <c r="F93" s="117"/>
      <c r="G93" s="117"/>
      <c r="H93" s="117"/>
      <c r="I93" s="237"/>
      <c r="J93" s="117"/>
      <c r="K93" s="117"/>
      <c r="L93" s="237"/>
      <c r="M93" s="150"/>
      <c r="N93" s="117"/>
      <c r="O93" s="117"/>
      <c r="P93" s="117"/>
      <c r="Q93" s="117"/>
      <c r="R93" s="117"/>
      <c r="S93" s="117"/>
      <c r="T93" s="117"/>
      <c r="U93" s="117"/>
      <c r="V93" s="117"/>
      <c r="W93" s="117"/>
      <c r="X93" s="237"/>
      <c r="Y93" s="117"/>
      <c r="Z93" s="117"/>
      <c r="AA93" s="237"/>
      <c r="AB93" s="237"/>
      <c r="AC93" s="150"/>
      <c r="AD93" s="117"/>
      <c r="AE93" s="117"/>
      <c r="AF93" s="117"/>
      <c r="AG93" s="117"/>
      <c r="AH93" s="117"/>
      <c r="AI93" s="117"/>
      <c r="AJ93" s="117"/>
      <c r="AK93" s="117"/>
      <c r="AL93" s="117"/>
      <c r="AM93" s="117"/>
      <c r="AN93" s="117"/>
      <c r="AO93" s="117"/>
      <c r="AP93" s="117"/>
      <c r="AQ93" s="117"/>
      <c r="AR93" s="117"/>
      <c r="AS93" s="117"/>
      <c r="AT93" s="117"/>
      <c r="AU93" s="117"/>
      <c r="AV93" s="117"/>
      <c r="AW93" s="117"/>
      <c r="AX93" s="117"/>
      <c r="AY93" s="117"/>
      <c r="AZ93" s="117"/>
      <c r="BA93" s="117"/>
      <c r="BB93" s="117"/>
      <c r="BC93" s="117"/>
      <c r="BD93" s="117"/>
      <c r="BE93" s="117"/>
      <c r="BF93" s="117"/>
      <c r="BG93" s="117"/>
      <c r="BH93" s="117"/>
      <c r="BI93" s="117"/>
      <c r="BJ93" s="117"/>
      <c r="BK93" s="117"/>
      <c r="BL93" s="117"/>
    </row>
    <row r="94" spans="1:64">
      <c r="A94" s="117"/>
      <c r="B94" s="117"/>
      <c r="C94" s="117"/>
      <c r="D94" s="117"/>
      <c r="E94" s="117"/>
      <c r="F94" s="117"/>
      <c r="G94" s="117"/>
      <c r="H94" s="117"/>
      <c r="I94" s="237"/>
      <c r="J94" s="117"/>
      <c r="K94" s="117"/>
      <c r="L94" s="237"/>
      <c r="M94" s="150"/>
      <c r="N94" s="117"/>
      <c r="O94" s="117"/>
      <c r="P94" s="117"/>
      <c r="Q94" s="117"/>
      <c r="R94" s="117"/>
      <c r="S94" s="117"/>
      <c r="T94" s="117"/>
      <c r="U94" s="117"/>
      <c r="V94" s="117"/>
      <c r="W94" s="117"/>
      <c r="X94" s="237"/>
      <c r="Y94" s="117"/>
      <c r="Z94" s="117"/>
      <c r="AA94" s="237"/>
      <c r="AB94" s="237"/>
      <c r="AC94" s="150"/>
      <c r="AD94" s="117"/>
      <c r="AE94" s="117"/>
      <c r="AF94" s="117"/>
      <c r="AG94" s="117"/>
      <c r="AH94" s="117"/>
      <c r="AI94" s="117"/>
      <c r="AJ94" s="117"/>
      <c r="AK94" s="117"/>
      <c r="AL94" s="117"/>
      <c r="AM94" s="117"/>
      <c r="AN94" s="117"/>
      <c r="AO94" s="117"/>
      <c r="AP94" s="117"/>
      <c r="AQ94" s="117"/>
      <c r="AR94" s="117"/>
      <c r="AS94" s="117"/>
      <c r="AT94" s="117"/>
      <c r="AU94" s="117"/>
      <c r="AV94" s="117"/>
      <c r="AW94" s="117"/>
      <c r="AX94" s="117"/>
      <c r="AY94" s="117"/>
      <c r="AZ94" s="117"/>
      <c r="BA94" s="117"/>
      <c r="BB94" s="117"/>
      <c r="BC94" s="117"/>
      <c r="BD94" s="117"/>
      <c r="BE94" s="117"/>
      <c r="BF94" s="117"/>
      <c r="BG94" s="117"/>
      <c r="BH94" s="117"/>
      <c r="BI94" s="117"/>
      <c r="BJ94" s="117"/>
      <c r="BK94" s="117"/>
      <c r="BL94" s="117"/>
    </row>
    <row r="95" spans="1:64">
      <c r="A95" s="117"/>
      <c r="B95" s="117"/>
      <c r="C95" s="117"/>
      <c r="D95" s="117"/>
      <c r="E95" s="117"/>
      <c r="F95" s="117"/>
      <c r="G95" s="117"/>
      <c r="H95" s="117"/>
      <c r="I95" s="237"/>
      <c r="J95" s="117"/>
      <c r="K95" s="117"/>
      <c r="L95" s="237"/>
      <c r="M95" s="150"/>
      <c r="N95" s="117"/>
      <c r="O95" s="117"/>
      <c r="P95" s="117"/>
      <c r="Q95" s="117"/>
      <c r="R95" s="117"/>
      <c r="S95" s="117"/>
      <c r="T95" s="117"/>
      <c r="U95" s="117"/>
      <c r="V95" s="117"/>
      <c r="W95" s="117"/>
      <c r="X95" s="237"/>
      <c r="Y95" s="117"/>
      <c r="Z95" s="117"/>
      <c r="AA95" s="237"/>
      <c r="AB95" s="237"/>
      <c r="AC95" s="150"/>
      <c r="AD95" s="117"/>
      <c r="AE95" s="117"/>
      <c r="AF95" s="117"/>
      <c r="AG95" s="117"/>
      <c r="AH95" s="117"/>
      <c r="AI95" s="117"/>
      <c r="AJ95" s="117"/>
      <c r="AK95" s="117"/>
      <c r="AL95" s="117"/>
      <c r="AM95" s="117"/>
      <c r="AN95" s="117"/>
      <c r="AO95" s="117"/>
      <c r="AP95" s="117"/>
      <c r="AQ95" s="117"/>
      <c r="AR95" s="117"/>
      <c r="AS95" s="117"/>
      <c r="AT95" s="117"/>
      <c r="AU95" s="117"/>
      <c r="AV95" s="117"/>
      <c r="AW95" s="117"/>
      <c r="AX95" s="117"/>
      <c r="AY95" s="117"/>
      <c r="AZ95" s="117"/>
      <c r="BA95" s="117"/>
      <c r="BB95" s="117"/>
      <c r="BC95" s="117"/>
      <c r="BD95" s="117"/>
      <c r="BE95" s="117"/>
      <c r="BF95" s="117"/>
      <c r="BG95" s="117"/>
      <c r="BH95" s="117"/>
      <c r="BI95" s="117"/>
      <c r="BJ95" s="117"/>
      <c r="BK95" s="117"/>
      <c r="BL95" s="117"/>
    </row>
    <row r="96" spans="1:64">
      <c r="A96" s="117"/>
      <c r="B96" s="117"/>
      <c r="C96" s="117"/>
      <c r="D96" s="117"/>
      <c r="E96" s="117"/>
      <c r="F96" s="117"/>
      <c r="G96" s="117"/>
      <c r="H96" s="117"/>
      <c r="I96" s="237"/>
      <c r="J96" s="117"/>
      <c r="K96" s="117"/>
      <c r="L96" s="237"/>
      <c r="M96" s="150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237"/>
      <c r="Y96" s="117"/>
      <c r="Z96" s="117"/>
      <c r="AA96" s="237"/>
      <c r="AB96" s="237"/>
      <c r="AC96" s="150"/>
      <c r="AD96" s="117"/>
      <c r="AE96" s="117"/>
      <c r="AF96" s="117"/>
      <c r="AG96" s="117"/>
      <c r="AH96" s="117"/>
      <c r="AI96" s="117"/>
      <c r="AJ96" s="117"/>
      <c r="AK96" s="117"/>
      <c r="AL96" s="117"/>
      <c r="AM96" s="117"/>
      <c r="AN96" s="117"/>
      <c r="AO96" s="117"/>
      <c r="AP96" s="117"/>
      <c r="AQ96" s="117"/>
      <c r="AR96" s="117"/>
      <c r="AS96" s="117"/>
      <c r="AT96" s="117"/>
      <c r="AU96" s="117"/>
      <c r="AV96" s="117"/>
      <c r="AW96" s="117"/>
      <c r="AX96" s="117"/>
      <c r="AY96" s="117"/>
      <c r="AZ96" s="117"/>
      <c r="BA96" s="117"/>
      <c r="BB96" s="117"/>
      <c r="BC96" s="117"/>
      <c r="BD96" s="117"/>
      <c r="BE96" s="117"/>
      <c r="BF96" s="117"/>
      <c r="BG96" s="117"/>
      <c r="BH96" s="117"/>
      <c r="BI96" s="117"/>
      <c r="BJ96" s="117"/>
      <c r="BK96" s="117"/>
      <c r="BL96" s="117"/>
    </row>
    <row r="97" spans="1:64">
      <c r="A97" s="117"/>
      <c r="B97" s="117"/>
      <c r="C97" s="117"/>
      <c r="D97" s="117"/>
      <c r="E97" s="117"/>
      <c r="F97" s="117"/>
      <c r="G97" s="117"/>
      <c r="H97" s="117"/>
      <c r="I97" s="237"/>
      <c r="J97" s="117"/>
      <c r="K97" s="117"/>
      <c r="L97" s="237"/>
      <c r="M97" s="150"/>
      <c r="N97" s="117"/>
      <c r="O97" s="117"/>
      <c r="P97" s="117"/>
      <c r="Q97" s="117"/>
      <c r="R97" s="117"/>
      <c r="S97" s="117"/>
      <c r="T97" s="117"/>
      <c r="U97" s="117"/>
      <c r="V97" s="117"/>
      <c r="W97" s="117"/>
      <c r="X97" s="237"/>
      <c r="Y97" s="117"/>
      <c r="Z97" s="117"/>
      <c r="AA97" s="237"/>
      <c r="AB97" s="237"/>
      <c r="AC97" s="150"/>
      <c r="AD97" s="117"/>
      <c r="AE97" s="117"/>
      <c r="AF97" s="117"/>
      <c r="AG97" s="117"/>
      <c r="AH97" s="117"/>
      <c r="AI97" s="117"/>
      <c r="AJ97" s="117"/>
      <c r="AK97" s="117"/>
      <c r="AL97" s="117"/>
      <c r="AM97" s="117"/>
      <c r="AN97" s="117"/>
      <c r="AO97" s="117"/>
      <c r="AP97" s="117"/>
      <c r="AQ97" s="117"/>
      <c r="AR97" s="117"/>
      <c r="AS97" s="117"/>
      <c r="AT97" s="117"/>
      <c r="AU97" s="117"/>
      <c r="AV97" s="117"/>
      <c r="AW97" s="117"/>
      <c r="AX97" s="117"/>
      <c r="AY97" s="117"/>
      <c r="AZ97" s="117"/>
      <c r="BA97" s="117"/>
      <c r="BB97" s="117"/>
      <c r="BC97" s="117"/>
      <c r="BD97" s="117"/>
      <c r="BE97" s="117"/>
      <c r="BF97" s="117"/>
      <c r="BG97" s="117"/>
      <c r="BH97" s="117"/>
      <c r="BI97" s="117"/>
      <c r="BJ97" s="117"/>
      <c r="BK97" s="117"/>
      <c r="BL97" s="117"/>
    </row>
    <row r="98" spans="1:64">
      <c r="A98" s="117"/>
      <c r="B98" s="117"/>
      <c r="C98" s="117"/>
      <c r="D98" s="117"/>
      <c r="E98" s="117"/>
      <c r="F98" s="117"/>
      <c r="G98" s="117"/>
      <c r="H98" s="117"/>
      <c r="I98" s="237"/>
      <c r="J98" s="117"/>
      <c r="K98" s="117"/>
      <c r="L98" s="237"/>
      <c r="M98" s="150"/>
      <c r="N98" s="117"/>
      <c r="O98" s="117"/>
      <c r="P98" s="117"/>
      <c r="Q98" s="117"/>
      <c r="R98" s="117"/>
      <c r="S98" s="117"/>
      <c r="T98" s="117"/>
      <c r="U98" s="117"/>
      <c r="V98" s="117"/>
      <c r="W98" s="117"/>
      <c r="X98" s="237"/>
      <c r="Y98" s="117"/>
      <c r="Z98" s="117"/>
      <c r="AA98" s="237"/>
      <c r="AB98" s="237"/>
      <c r="AC98" s="150"/>
      <c r="AD98" s="117"/>
      <c r="AE98" s="117"/>
      <c r="AF98" s="117"/>
      <c r="AG98" s="117"/>
      <c r="AH98" s="117"/>
      <c r="AI98" s="117"/>
      <c r="AJ98" s="117"/>
      <c r="AK98" s="117"/>
      <c r="AL98" s="117"/>
      <c r="AM98" s="117"/>
      <c r="AN98" s="117"/>
      <c r="AO98" s="117"/>
      <c r="AP98" s="117"/>
      <c r="AQ98" s="117"/>
      <c r="AR98" s="117"/>
      <c r="AS98" s="117"/>
      <c r="AT98" s="117"/>
      <c r="AU98" s="117"/>
      <c r="AV98" s="117"/>
      <c r="AW98" s="117"/>
      <c r="AX98" s="117"/>
      <c r="AY98" s="117"/>
      <c r="AZ98" s="117"/>
      <c r="BA98" s="117"/>
      <c r="BB98" s="117"/>
      <c r="BC98" s="117"/>
      <c r="BD98" s="117"/>
      <c r="BE98" s="117"/>
      <c r="BF98" s="117"/>
      <c r="BG98" s="117"/>
      <c r="BH98" s="117"/>
      <c r="BI98" s="117"/>
      <c r="BJ98" s="117"/>
      <c r="BK98" s="117"/>
      <c r="BL98" s="117"/>
    </row>
    <row r="99" spans="1:64">
      <c r="A99" s="117"/>
      <c r="B99" s="117"/>
      <c r="C99" s="117"/>
      <c r="D99" s="117"/>
      <c r="E99" s="117"/>
      <c r="F99" s="117"/>
      <c r="G99" s="117"/>
      <c r="H99" s="117"/>
      <c r="I99" s="237"/>
      <c r="J99" s="117"/>
      <c r="K99" s="117"/>
      <c r="L99" s="237"/>
      <c r="M99" s="150"/>
      <c r="N99" s="117"/>
      <c r="O99" s="117"/>
      <c r="P99" s="117"/>
      <c r="Q99" s="117"/>
      <c r="R99" s="117"/>
      <c r="S99" s="117"/>
      <c r="T99" s="117"/>
      <c r="U99" s="117"/>
      <c r="V99" s="117"/>
      <c r="W99" s="117"/>
      <c r="X99" s="237"/>
      <c r="Y99" s="117"/>
      <c r="Z99" s="117"/>
      <c r="AA99" s="237"/>
      <c r="AB99" s="237"/>
      <c r="AC99" s="150"/>
      <c r="AD99" s="117"/>
      <c r="AE99" s="117"/>
      <c r="AF99" s="117"/>
      <c r="AG99" s="117"/>
      <c r="AH99" s="117"/>
      <c r="AI99" s="117"/>
      <c r="AJ99" s="117"/>
      <c r="AK99" s="117"/>
      <c r="AL99" s="117"/>
      <c r="AM99" s="117"/>
      <c r="AN99" s="117"/>
      <c r="AO99" s="117"/>
      <c r="AP99" s="117"/>
      <c r="AQ99" s="117"/>
      <c r="AR99" s="117"/>
      <c r="AS99" s="117"/>
      <c r="AT99" s="117"/>
      <c r="AU99" s="117"/>
      <c r="AV99" s="117"/>
      <c r="AW99" s="117"/>
      <c r="AX99" s="117"/>
      <c r="AY99" s="117"/>
      <c r="AZ99" s="117"/>
      <c r="BA99" s="117"/>
      <c r="BB99" s="117"/>
      <c r="BC99" s="117"/>
      <c r="BD99" s="117"/>
      <c r="BE99" s="117"/>
      <c r="BF99" s="117"/>
      <c r="BG99" s="117"/>
      <c r="BH99" s="117"/>
      <c r="BI99" s="117"/>
      <c r="BJ99" s="117"/>
      <c r="BK99" s="117"/>
      <c r="BL99" s="117"/>
    </row>
    <row r="100" spans="1:64">
      <c r="A100" s="117"/>
      <c r="B100" s="117"/>
      <c r="C100" s="117"/>
      <c r="D100" s="117"/>
      <c r="E100" s="117"/>
      <c r="F100" s="117"/>
      <c r="G100" s="117"/>
      <c r="H100" s="117"/>
      <c r="I100" s="237"/>
      <c r="J100" s="117"/>
      <c r="K100" s="117"/>
      <c r="L100" s="237"/>
      <c r="M100" s="150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237"/>
      <c r="Y100" s="117"/>
      <c r="Z100" s="117"/>
      <c r="AA100" s="237"/>
      <c r="AB100" s="237"/>
      <c r="AC100" s="150"/>
      <c r="AD100" s="117"/>
      <c r="AE100" s="117"/>
      <c r="AF100" s="117"/>
      <c r="AG100" s="117"/>
      <c r="AH100" s="117"/>
      <c r="AI100" s="117"/>
      <c r="AJ100" s="117"/>
      <c r="AK100" s="117"/>
      <c r="AL100" s="117"/>
      <c r="AM100" s="117"/>
      <c r="AN100" s="117"/>
      <c r="AO100" s="117"/>
      <c r="AP100" s="117"/>
      <c r="AQ100" s="117"/>
      <c r="AR100" s="117"/>
      <c r="AS100" s="117"/>
      <c r="AT100" s="117"/>
      <c r="AU100" s="117"/>
      <c r="AV100" s="117"/>
      <c r="AW100" s="117"/>
      <c r="AX100" s="117"/>
      <c r="AY100" s="117"/>
      <c r="AZ100" s="117"/>
      <c r="BA100" s="117"/>
      <c r="BB100" s="117"/>
      <c r="BC100" s="117"/>
      <c r="BD100" s="117"/>
      <c r="BE100" s="117"/>
      <c r="BF100" s="117"/>
      <c r="BG100" s="117"/>
      <c r="BH100" s="117"/>
      <c r="BI100" s="117"/>
      <c r="BJ100" s="117"/>
      <c r="BK100" s="117"/>
      <c r="BL100" s="117"/>
    </row>
    <row r="101" spans="1:64">
      <c r="A101" s="117"/>
      <c r="B101" s="117"/>
      <c r="C101" s="117"/>
      <c r="D101" s="117"/>
      <c r="E101" s="117"/>
      <c r="F101" s="117"/>
      <c r="G101" s="117"/>
      <c r="H101" s="117"/>
      <c r="I101" s="237"/>
      <c r="J101" s="117"/>
      <c r="K101" s="117"/>
      <c r="L101" s="237"/>
      <c r="M101" s="150"/>
      <c r="N101" s="117"/>
      <c r="O101" s="117"/>
      <c r="P101" s="117"/>
      <c r="Q101" s="117"/>
      <c r="R101" s="117"/>
      <c r="S101" s="117"/>
      <c r="T101" s="117"/>
      <c r="U101" s="117"/>
      <c r="V101" s="117"/>
      <c r="W101" s="117"/>
      <c r="X101" s="237"/>
      <c r="Y101" s="117"/>
      <c r="Z101" s="117"/>
      <c r="AA101" s="237"/>
      <c r="AB101" s="237"/>
      <c r="AC101" s="150"/>
      <c r="AD101" s="117"/>
      <c r="AE101" s="117"/>
      <c r="AF101" s="117"/>
      <c r="AG101" s="117"/>
      <c r="AH101" s="117"/>
      <c r="AI101" s="117"/>
      <c r="AJ101" s="117"/>
      <c r="AK101" s="117"/>
      <c r="AL101" s="117"/>
      <c r="AM101" s="117"/>
      <c r="AN101" s="117"/>
      <c r="AO101" s="117"/>
      <c r="AP101" s="117"/>
      <c r="AQ101" s="117"/>
      <c r="AR101" s="117"/>
      <c r="AS101" s="117"/>
      <c r="AT101" s="117"/>
      <c r="AU101" s="117"/>
      <c r="AV101" s="117"/>
      <c r="AW101" s="117"/>
      <c r="AX101" s="117"/>
      <c r="AY101" s="117"/>
      <c r="AZ101" s="117"/>
      <c r="BA101" s="117"/>
      <c r="BB101" s="117"/>
      <c r="BC101" s="117"/>
      <c r="BD101" s="117"/>
      <c r="BE101" s="117"/>
      <c r="BF101" s="117"/>
      <c r="BG101" s="117"/>
      <c r="BH101" s="117"/>
      <c r="BI101" s="117"/>
      <c r="BJ101" s="117"/>
      <c r="BK101" s="117"/>
      <c r="BL101" s="117"/>
    </row>
    <row r="102" spans="1:64">
      <c r="A102" s="117"/>
      <c r="B102" s="117"/>
      <c r="C102" s="117"/>
      <c r="D102" s="117"/>
      <c r="E102" s="117"/>
      <c r="F102" s="117"/>
      <c r="G102" s="117"/>
      <c r="H102" s="117"/>
      <c r="I102" s="237"/>
      <c r="J102" s="117"/>
      <c r="K102" s="117"/>
      <c r="L102" s="237"/>
      <c r="M102" s="150"/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237"/>
      <c r="Y102" s="117"/>
      <c r="Z102" s="117"/>
      <c r="AA102" s="237"/>
      <c r="AB102" s="237"/>
      <c r="AC102" s="150"/>
      <c r="AD102" s="117"/>
      <c r="AE102" s="117"/>
      <c r="AF102" s="117"/>
      <c r="AG102" s="117"/>
      <c r="AH102" s="117"/>
      <c r="AI102" s="117"/>
      <c r="AJ102" s="117"/>
      <c r="AK102" s="117"/>
      <c r="AL102" s="117"/>
      <c r="AM102" s="117"/>
      <c r="AN102" s="117"/>
      <c r="AO102" s="117"/>
      <c r="AP102" s="117"/>
      <c r="AQ102" s="117"/>
      <c r="AR102" s="117"/>
      <c r="AS102" s="117"/>
      <c r="AT102" s="117"/>
      <c r="AU102" s="117"/>
      <c r="AV102" s="117"/>
      <c r="AW102" s="117"/>
      <c r="AX102" s="117"/>
      <c r="AY102" s="117"/>
      <c r="AZ102" s="117"/>
      <c r="BA102" s="117"/>
      <c r="BB102" s="117"/>
      <c r="BC102" s="117"/>
      <c r="BD102" s="117"/>
      <c r="BE102" s="117"/>
      <c r="BF102" s="117"/>
      <c r="BG102" s="117"/>
      <c r="BH102" s="117"/>
      <c r="BI102" s="117"/>
      <c r="BJ102" s="117"/>
      <c r="BK102" s="117"/>
      <c r="BL102" s="117"/>
    </row>
    <row r="103" spans="1:64">
      <c r="A103" s="117"/>
      <c r="B103" s="117"/>
      <c r="C103" s="117"/>
      <c r="D103" s="117"/>
      <c r="E103" s="117"/>
      <c r="F103" s="117"/>
      <c r="G103" s="117"/>
      <c r="H103" s="117"/>
      <c r="I103" s="237"/>
      <c r="J103" s="117"/>
      <c r="K103" s="117"/>
      <c r="L103" s="237"/>
      <c r="M103" s="150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237"/>
      <c r="Y103" s="117"/>
      <c r="Z103" s="117"/>
      <c r="AA103" s="237"/>
      <c r="AB103" s="237"/>
      <c r="AC103" s="150"/>
      <c r="AD103" s="117"/>
      <c r="AE103" s="117"/>
      <c r="AF103" s="117"/>
      <c r="AG103" s="117"/>
      <c r="AH103" s="117"/>
      <c r="AI103" s="117"/>
      <c r="AJ103" s="117"/>
      <c r="AK103" s="117"/>
      <c r="AL103" s="117"/>
      <c r="AM103" s="117"/>
      <c r="AN103" s="117"/>
      <c r="AO103" s="117"/>
      <c r="AP103" s="117"/>
      <c r="AQ103" s="117"/>
      <c r="AR103" s="117"/>
      <c r="AS103" s="117"/>
      <c r="AT103" s="117"/>
      <c r="AU103" s="117"/>
      <c r="AV103" s="117"/>
      <c r="AW103" s="117"/>
      <c r="AX103" s="117"/>
      <c r="AY103" s="117"/>
      <c r="AZ103" s="117"/>
      <c r="BA103" s="117"/>
      <c r="BB103" s="117"/>
      <c r="BC103" s="117"/>
      <c r="BD103" s="117"/>
      <c r="BE103" s="117"/>
      <c r="BF103" s="117"/>
      <c r="BG103" s="117"/>
      <c r="BH103" s="117"/>
      <c r="BI103" s="117"/>
      <c r="BJ103" s="117"/>
      <c r="BK103" s="117"/>
      <c r="BL103" s="117"/>
    </row>
    <row r="104" spans="1:64">
      <c r="A104" s="117"/>
      <c r="B104" s="117"/>
      <c r="C104" s="117"/>
      <c r="D104" s="117"/>
      <c r="E104" s="117"/>
      <c r="F104" s="117"/>
      <c r="G104" s="117"/>
      <c r="H104" s="117"/>
      <c r="I104" s="237"/>
      <c r="J104" s="117"/>
      <c r="K104" s="117"/>
      <c r="L104" s="237"/>
      <c r="M104" s="150"/>
      <c r="N104" s="117"/>
      <c r="O104" s="117"/>
      <c r="P104" s="117"/>
      <c r="Q104" s="117"/>
      <c r="R104" s="117"/>
      <c r="S104" s="117"/>
      <c r="T104" s="117"/>
      <c r="U104" s="117"/>
      <c r="V104" s="117"/>
      <c r="W104" s="117"/>
      <c r="X104" s="237"/>
      <c r="Y104" s="117"/>
      <c r="Z104" s="117"/>
      <c r="AA104" s="237"/>
      <c r="AB104" s="237"/>
      <c r="AC104" s="150"/>
      <c r="AD104" s="117"/>
      <c r="AE104" s="117"/>
      <c r="AF104" s="117"/>
      <c r="AG104" s="117"/>
      <c r="AH104" s="117"/>
      <c r="AI104" s="117"/>
      <c r="AJ104" s="117"/>
      <c r="AK104" s="117"/>
      <c r="AL104" s="117"/>
      <c r="AM104" s="117"/>
      <c r="AN104" s="117"/>
      <c r="AO104" s="117"/>
      <c r="AP104" s="117"/>
      <c r="AQ104" s="117"/>
      <c r="AR104" s="117"/>
      <c r="AS104" s="117"/>
      <c r="AT104" s="117"/>
      <c r="AU104" s="117"/>
      <c r="AV104" s="117"/>
      <c r="AW104" s="117"/>
      <c r="AX104" s="117"/>
      <c r="AY104" s="117"/>
      <c r="AZ104" s="117"/>
      <c r="BA104" s="117"/>
      <c r="BB104" s="117"/>
      <c r="BC104" s="117"/>
      <c r="BD104" s="117"/>
      <c r="BE104" s="117"/>
      <c r="BF104" s="117"/>
      <c r="BG104" s="117"/>
      <c r="BH104" s="117"/>
      <c r="BI104" s="117"/>
      <c r="BJ104" s="117"/>
      <c r="BK104" s="117"/>
      <c r="BL104" s="117"/>
    </row>
    <row r="105" spans="1:64">
      <c r="A105" s="117"/>
      <c r="B105" s="117"/>
      <c r="C105" s="117"/>
      <c r="D105" s="117"/>
      <c r="E105" s="117"/>
      <c r="F105" s="117"/>
      <c r="G105" s="117"/>
      <c r="H105" s="117"/>
      <c r="I105" s="237"/>
      <c r="J105" s="117"/>
      <c r="K105" s="117"/>
      <c r="L105" s="237"/>
      <c r="M105" s="150"/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  <c r="X105" s="237"/>
      <c r="Y105" s="117"/>
      <c r="Z105" s="117"/>
      <c r="AA105" s="237"/>
      <c r="AB105" s="237"/>
      <c r="AC105" s="150"/>
      <c r="AD105" s="117"/>
      <c r="AE105" s="117"/>
      <c r="AF105" s="117"/>
      <c r="AG105" s="117"/>
      <c r="AH105" s="117"/>
      <c r="AI105" s="117"/>
      <c r="AJ105" s="117"/>
      <c r="AK105" s="117"/>
      <c r="AL105" s="117"/>
      <c r="AM105" s="117"/>
      <c r="AN105" s="117"/>
      <c r="AO105" s="117"/>
      <c r="AP105" s="117"/>
      <c r="AQ105" s="117"/>
      <c r="AR105" s="117"/>
      <c r="AS105" s="117"/>
      <c r="AT105" s="117"/>
      <c r="AU105" s="117"/>
      <c r="AV105" s="117"/>
      <c r="AW105" s="117"/>
      <c r="AX105" s="117"/>
      <c r="AY105" s="117"/>
      <c r="AZ105" s="117"/>
      <c r="BA105" s="117"/>
      <c r="BB105" s="117"/>
      <c r="BC105" s="117"/>
      <c r="BD105" s="117"/>
      <c r="BE105" s="117"/>
      <c r="BF105" s="117"/>
      <c r="BG105" s="117"/>
      <c r="BH105" s="117"/>
      <c r="BI105" s="117"/>
      <c r="BJ105" s="117"/>
      <c r="BK105" s="117"/>
      <c r="BL105" s="117"/>
    </row>
    <row r="106" spans="1:64">
      <c r="A106" s="117"/>
      <c r="B106" s="117"/>
      <c r="C106" s="117"/>
      <c r="D106" s="117"/>
      <c r="E106" s="117"/>
      <c r="F106" s="117"/>
      <c r="G106" s="117"/>
      <c r="H106" s="117"/>
      <c r="I106" s="237"/>
      <c r="J106" s="117"/>
      <c r="K106" s="117"/>
      <c r="L106" s="237"/>
      <c r="M106" s="150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  <c r="X106" s="237"/>
      <c r="Y106" s="117"/>
      <c r="Z106" s="117"/>
      <c r="AA106" s="237"/>
      <c r="AB106" s="237"/>
      <c r="AC106" s="150"/>
      <c r="AD106" s="117"/>
      <c r="AE106" s="117"/>
      <c r="AF106" s="117"/>
      <c r="AG106" s="117"/>
      <c r="AH106" s="117"/>
      <c r="AI106" s="117"/>
      <c r="AJ106" s="117"/>
      <c r="AK106" s="117"/>
      <c r="AL106" s="117"/>
      <c r="AM106" s="117"/>
      <c r="AN106" s="117"/>
      <c r="AO106" s="117"/>
      <c r="AP106" s="117"/>
      <c r="AQ106" s="117"/>
      <c r="AR106" s="117"/>
      <c r="AS106" s="117"/>
      <c r="AT106" s="117"/>
      <c r="AU106" s="117"/>
      <c r="AV106" s="117"/>
      <c r="AW106" s="117"/>
      <c r="AX106" s="117"/>
      <c r="AY106" s="117"/>
      <c r="AZ106" s="117"/>
      <c r="BA106" s="117"/>
      <c r="BB106" s="117"/>
      <c r="BC106" s="117"/>
      <c r="BD106" s="117"/>
      <c r="BE106" s="117"/>
      <c r="BF106" s="117"/>
      <c r="BG106" s="117"/>
      <c r="BH106" s="117"/>
      <c r="BI106" s="117"/>
      <c r="BJ106" s="117"/>
      <c r="BK106" s="117"/>
      <c r="BL106" s="117"/>
    </row>
    <row r="107" spans="1:64">
      <c r="A107" s="117"/>
      <c r="B107" s="117"/>
      <c r="C107" s="117"/>
      <c r="D107" s="117"/>
      <c r="E107" s="117"/>
      <c r="F107" s="117"/>
      <c r="G107" s="117"/>
      <c r="H107" s="117"/>
      <c r="I107" s="237"/>
      <c r="J107" s="117"/>
      <c r="K107" s="117"/>
      <c r="L107" s="237"/>
      <c r="M107" s="150"/>
      <c r="N107" s="117"/>
      <c r="O107" s="117"/>
      <c r="P107" s="117"/>
      <c r="Q107" s="117"/>
      <c r="R107" s="117"/>
      <c r="S107" s="117"/>
      <c r="T107" s="117"/>
      <c r="U107" s="117"/>
      <c r="V107" s="117"/>
      <c r="W107" s="117"/>
      <c r="X107" s="237"/>
      <c r="Y107" s="117"/>
      <c r="Z107" s="117"/>
      <c r="AA107" s="237"/>
      <c r="AB107" s="237"/>
      <c r="AC107" s="150"/>
      <c r="AD107" s="117"/>
      <c r="AE107" s="117"/>
      <c r="AF107" s="117"/>
      <c r="AG107" s="117"/>
      <c r="AH107" s="117"/>
      <c r="AI107" s="117"/>
      <c r="AJ107" s="117"/>
      <c r="AK107" s="117"/>
      <c r="AL107" s="117"/>
      <c r="AM107" s="117"/>
      <c r="AN107" s="117"/>
      <c r="AO107" s="117"/>
      <c r="AP107" s="117"/>
      <c r="AQ107" s="117"/>
      <c r="AR107" s="117"/>
      <c r="AS107" s="117"/>
      <c r="AT107" s="117"/>
      <c r="AU107" s="117"/>
      <c r="AV107" s="117"/>
      <c r="AW107" s="117"/>
      <c r="AX107" s="117"/>
      <c r="AY107" s="117"/>
      <c r="AZ107" s="117"/>
      <c r="BA107" s="117"/>
      <c r="BB107" s="117"/>
      <c r="BC107" s="117"/>
      <c r="BD107" s="117"/>
      <c r="BE107" s="117"/>
      <c r="BF107" s="117"/>
      <c r="BG107" s="117"/>
      <c r="BH107" s="117"/>
      <c r="BI107" s="117"/>
      <c r="BJ107" s="117"/>
      <c r="BK107" s="117"/>
      <c r="BL107" s="117"/>
    </row>
    <row r="108" spans="1:64">
      <c r="A108" s="117"/>
      <c r="B108" s="117"/>
      <c r="C108" s="117"/>
      <c r="D108" s="117"/>
      <c r="E108" s="117"/>
      <c r="F108" s="117"/>
      <c r="G108" s="117"/>
      <c r="H108" s="117"/>
      <c r="I108" s="237"/>
      <c r="J108" s="117"/>
      <c r="K108" s="117"/>
      <c r="L108" s="237"/>
      <c r="M108" s="150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237"/>
      <c r="Y108" s="117"/>
      <c r="Z108" s="117"/>
      <c r="AA108" s="237"/>
      <c r="AB108" s="237"/>
      <c r="AC108" s="150"/>
      <c r="AD108" s="117"/>
      <c r="AE108" s="117"/>
      <c r="AF108" s="117"/>
      <c r="AG108" s="117"/>
      <c r="AH108" s="117"/>
      <c r="AI108" s="117"/>
      <c r="AJ108" s="117"/>
      <c r="AK108" s="117"/>
      <c r="AL108" s="117"/>
      <c r="AM108" s="117"/>
      <c r="AN108" s="117"/>
      <c r="AO108" s="117"/>
      <c r="AP108" s="117"/>
      <c r="AQ108" s="117"/>
      <c r="AR108" s="117"/>
      <c r="AS108" s="117"/>
      <c r="AT108" s="117"/>
      <c r="AU108" s="117"/>
      <c r="AV108" s="117"/>
      <c r="AW108" s="117"/>
      <c r="AX108" s="117"/>
      <c r="AY108" s="117"/>
      <c r="AZ108" s="117"/>
      <c r="BA108" s="117"/>
      <c r="BB108" s="117"/>
      <c r="BC108" s="117"/>
      <c r="BD108" s="117"/>
      <c r="BE108" s="117"/>
      <c r="BF108" s="117"/>
      <c r="BG108" s="117"/>
      <c r="BH108" s="117"/>
      <c r="BI108" s="117"/>
      <c r="BJ108" s="117"/>
      <c r="BK108" s="117"/>
      <c r="BL108" s="117"/>
    </row>
    <row r="109" spans="1:64">
      <c r="A109" s="117"/>
      <c r="B109" s="117"/>
      <c r="C109" s="117"/>
      <c r="D109" s="117"/>
      <c r="E109" s="117"/>
      <c r="F109" s="117"/>
      <c r="G109" s="117"/>
      <c r="H109" s="117"/>
      <c r="I109" s="237"/>
      <c r="J109" s="117"/>
      <c r="K109" s="117"/>
      <c r="L109" s="237"/>
      <c r="M109" s="150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237"/>
      <c r="Y109" s="117"/>
      <c r="Z109" s="117"/>
      <c r="AA109" s="237"/>
      <c r="AB109" s="237"/>
      <c r="AC109" s="150"/>
      <c r="AD109" s="117"/>
      <c r="AE109" s="117"/>
      <c r="AF109" s="117"/>
      <c r="AG109" s="117"/>
      <c r="AH109" s="117"/>
      <c r="AI109" s="117"/>
      <c r="AJ109" s="117"/>
      <c r="AK109" s="117"/>
      <c r="AL109" s="117"/>
      <c r="AM109" s="117"/>
      <c r="AN109" s="117"/>
      <c r="AO109" s="117"/>
      <c r="AP109" s="117"/>
      <c r="AQ109" s="117"/>
      <c r="AR109" s="117"/>
      <c r="AS109" s="117"/>
      <c r="AT109" s="117"/>
      <c r="AU109" s="117"/>
      <c r="AV109" s="117"/>
      <c r="AW109" s="117"/>
      <c r="AX109" s="117"/>
      <c r="AY109" s="117"/>
      <c r="AZ109" s="117"/>
      <c r="BA109" s="117"/>
      <c r="BB109" s="117"/>
      <c r="BC109" s="117"/>
      <c r="BD109" s="117"/>
      <c r="BE109" s="117"/>
      <c r="BF109" s="117"/>
      <c r="BG109" s="117"/>
      <c r="BH109" s="117"/>
      <c r="BI109" s="117"/>
      <c r="BJ109" s="117"/>
      <c r="BK109" s="117"/>
      <c r="BL109" s="117"/>
    </row>
    <row r="110" spans="1:64">
      <c r="A110" s="117"/>
      <c r="B110" s="117"/>
      <c r="C110" s="117"/>
      <c r="D110" s="117"/>
      <c r="E110" s="117"/>
      <c r="F110" s="117"/>
      <c r="G110" s="117"/>
      <c r="H110" s="117"/>
      <c r="I110" s="237"/>
      <c r="J110" s="117"/>
      <c r="K110" s="117"/>
      <c r="L110" s="237"/>
      <c r="M110" s="150"/>
      <c r="N110" s="117"/>
      <c r="O110" s="117"/>
      <c r="P110" s="117"/>
      <c r="Q110" s="117"/>
      <c r="R110" s="117"/>
      <c r="S110" s="117"/>
      <c r="T110" s="117"/>
      <c r="U110" s="117"/>
      <c r="V110" s="117"/>
      <c r="W110" s="117"/>
      <c r="X110" s="237"/>
      <c r="Y110" s="117"/>
      <c r="Z110" s="117"/>
      <c r="AA110" s="237"/>
      <c r="AB110" s="237"/>
      <c r="AC110" s="150"/>
      <c r="AD110" s="117"/>
      <c r="AE110" s="117"/>
      <c r="AF110" s="117"/>
      <c r="AG110" s="117"/>
      <c r="AH110" s="117"/>
      <c r="AI110" s="117"/>
      <c r="AJ110" s="117"/>
      <c r="AK110" s="117"/>
      <c r="AL110" s="117"/>
      <c r="AM110" s="117"/>
      <c r="AN110" s="117"/>
      <c r="AO110" s="117"/>
      <c r="AP110" s="117"/>
      <c r="AQ110" s="117"/>
      <c r="AR110" s="117"/>
      <c r="AS110" s="117"/>
      <c r="AT110" s="117"/>
      <c r="AU110" s="117"/>
      <c r="AV110" s="117"/>
      <c r="AW110" s="117"/>
      <c r="AX110" s="117"/>
      <c r="AY110" s="117"/>
      <c r="AZ110" s="117"/>
      <c r="BA110" s="117"/>
      <c r="BB110" s="117"/>
      <c r="BC110" s="117"/>
      <c r="BD110" s="117"/>
      <c r="BE110" s="117"/>
      <c r="BF110" s="117"/>
      <c r="BG110" s="117"/>
      <c r="BH110" s="117"/>
      <c r="BI110" s="117"/>
      <c r="BJ110" s="117"/>
      <c r="BK110" s="117"/>
      <c r="BL110" s="117"/>
    </row>
    <row r="111" spans="1:64">
      <c r="A111" s="117"/>
      <c r="B111" s="117"/>
      <c r="C111" s="117"/>
      <c r="D111" s="117"/>
      <c r="E111" s="117"/>
      <c r="F111" s="117"/>
      <c r="G111" s="117"/>
      <c r="H111" s="117"/>
      <c r="I111" s="237"/>
      <c r="J111" s="117"/>
      <c r="K111" s="117"/>
      <c r="L111" s="237"/>
      <c r="M111" s="150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237"/>
      <c r="Y111" s="117"/>
      <c r="Z111" s="117"/>
      <c r="AA111" s="237"/>
      <c r="AB111" s="237"/>
      <c r="AC111" s="150"/>
      <c r="AD111" s="117"/>
      <c r="AE111" s="117"/>
      <c r="AF111" s="117"/>
      <c r="AG111" s="117"/>
      <c r="AH111" s="117"/>
      <c r="AI111" s="117"/>
      <c r="AJ111" s="117"/>
      <c r="AK111" s="117"/>
      <c r="AL111" s="117"/>
      <c r="AM111" s="117"/>
      <c r="AN111" s="117"/>
      <c r="AO111" s="117"/>
      <c r="AP111" s="117"/>
      <c r="AQ111" s="117"/>
      <c r="AR111" s="117"/>
      <c r="AS111" s="117"/>
      <c r="AT111" s="117"/>
      <c r="AU111" s="117"/>
      <c r="AV111" s="117"/>
      <c r="AW111" s="117"/>
      <c r="AX111" s="117"/>
      <c r="AY111" s="117"/>
      <c r="AZ111" s="117"/>
      <c r="BA111" s="117"/>
      <c r="BB111" s="117"/>
      <c r="BC111" s="117"/>
      <c r="BD111" s="117"/>
      <c r="BE111" s="117"/>
      <c r="BF111" s="117"/>
      <c r="BG111" s="117"/>
      <c r="BH111" s="117"/>
      <c r="BI111" s="117"/>
      <c r="BJ111" s="117"/>
      <c r="BK111" s="117"/>
      <c r="BL111" s="117"/>
    </row>
    <row r="112" spans="1:64">
      <c r="A112" s="117"/>
      <c r="B112" s="117"/>
      <c r="C112" s="117"/>
      <c r="D112" s="117"/>
      <c r="E112" s="117"/>
      <c r="F112" s="117"/>
      <c r="G112" s="117"/>
      <c r="H112" s="117"/>
      <c r="I112" s="237"/>
      <c r="J112" s="117"/>
      <c r="K112" s="117"/>
      <c r="L112" s="237"/>
      <c r="M112" s="150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  <c r="X112" s="237"/>
      <c r="Y112" s="117"/>
      <c r="Z112" s="117"/>
      <c r="AA112" s="237"/>
      <c r="AB112" s="237"/>
      <c r="AC112" s="150"/>
      <c r="AD112" s="117"/>
      <c r="AE112" s="117"/>
      <c r="AF112" s="117"/>
      <c r="AG112" s="117"/>
      <c r="AH112" s="117"/>
      <c r="AI112" s="117"/>
      <c r="AJ112" s="117"/>
      <c r="AK112" s="117"/>
      <c r="AL112" s="117"/>
      <c r="AM112" s="117"/>
      <c r="AN112" s="117"/>
      <c r="AO112" s="117"/>
      <c r="AP112" s="117"/>
      <c r="AQ112" s="117"/>
      <c r="AR112" s="117"/>
      <c r="AS112" s="117"/>
      <c r="AT112" s="117"/>
      <c r="AU112" s="117"/>
      <c r="AV112" s="117"/>
      <c r="AW112" s="117"/>
      <c r="AX112" s="117"/>
      <c r="AY112" s="117"/>
      <c r="AZ112" s="117"/>
      <c r="BA112" s="117"/>
      <c r="BB112" s="117"/>
      <c r="BC112" s="117"/>
      <c r="BD112" s="117"/>
      <c r="BE112" s="117"/>
      <c r="BF112" s="117"/>
      <c r="BG112" s="117"/>
      <c r="BH112" s="117"/>
      <c r="BI112" s="117"/>
      <c r="BJ112" s="117"/>
      <c r="BK112" s="117"/>
      <c r="BL112" s="117"/>
    </row>
    <row r="113" spans="1:64">
      <c r="A113" s="117"/>
      <c r="B113" s="117"/>
      <c r="C113" s="117"/>
      <c r="D113" s="117"/>
      <c r="E113" s="117"/>
      <c r="F113" s="117"/>
      <c r="G113" s="117"/>
      <c r="H113" s="117"/>
      <c r="I113" s="237"/>
      <c r="J113" s="117"/>
      <c r="K113" s="117"/>
      <c r="L113" s="237"/>
      <c r="M113" s="150"/>
      <c r="N113" s="117"/>
      <c r="O113" s="117"/>
      <c r="P113" s="117"/>
      <c r="Q113" s="117"/>
      <c r="R113" s="117"/>
      <c r="S113" s="117"/>
      <c r="T113" s="117"/>
      <c r="U113" s="117"/>
      <c r="V113" s="117"/>
      <c r="W113" s="117"/>
      <c r="X113" s="237"/>
      <c r="Y113" s="117"/>
      <c r="Z113" s="117"/>
      <c r="AA113" s="237"/>
      <c r="AB113" s="237"/>
      <c r="AC113" s="150"/>
      <c r="AD113" s="117"/>
      <c r="AE113" s="117"/>
      <c r="AF113" s="117"/>
      <c r="AG113" s="117"/>
      <c r="AH113" s="117"/>
      <c r="AI113" s="117"/>
      <c r="AJ113" s="117"/>
      <c r="AK113" s="117"/>
      <c r="AL113" s="117"/>
      <c r="AM113" s="117"/>
      <c r="AN113" s="117"/>
      <c r="AO113" s="117"/>
      <c r="AP113" s="117"/>
      <c r="AQ113" s="117"/>
      <c r="AR113" s="117"/>
      <c r="AS113" s="117"/>
      <c r="AT113" s="117"/>
      <c r="AU113" s="117"/>
      <c r="AV113" s="117"/>
      <c r="AW113" s="117"/>
      <c r="AX113" s="117"/>
      <c r="AY113" s="117"/>
      <c r="AZ113" s="117"/>
      <c r="BA113" s="117"/>
      <c r="BB113" s="117"/>
      <c r="BC113" s="117"/>
      <c r="BD113" s="117"/>
      <c r="BE113" s="117"/>
      <c r="BF113" s="117"/>
      <c r="BG113" s="117"/>
      <c r="BH113" s="117"/>
      <c r="BI113" s="117"/>
      <c r="BJ113" s="117"/>
      <c r="BK113" s="117"/>
      <c r="BL113" s="117"/>
    </row>
    <row r="114" spans="1:64">
      <c r="A114" s="117"/>
      <c r="B114" s="117"/>
      <c r="C114" s="117"/>
      <c r="D114" s="117"/>
      <c r="E114" s="117"/>
      <c r="F114" s="117"/>
      <c r="G114" s="117"/>
      <c r="H114" s="117"/>
      <c r="I114" s="237"/>
      <c r="J114" s="117"/>
      <c r="K114" s="117"/>
      <c r="L114" s="237"/>
      <c r="M114" s="150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237"/>
      <c r="Y114" s="117"/>
      <c r="Z114" s="117"/>
      <c r="AA114" s="237"/>
      <c r="AB114" s="237"/>
      <c r="AC114" s="150"/>
      <c r="AD114" s="117"/>
      <c r="AE114" s="117"/>
      <c r="AF114" s="117"/>
      <c r="AG114" s="117"/>
      <c r="AH114" s="117"/>
      <c r="AI114" s="117"/>
      <c r="AJ114" s="117"/>
      <c r="AK114" s="117"/>
      <c r="AL114" s="117"/>
      <c r="AM114" s="117"/>
      <c r="AN114" s="117"/>
      <c r="AO114" s="117"/>
      <c r="AP114" s="117"/>
      <c r="AQ114" s="117"/>
      <c r="AR114" s="117"/>
      <c r="AS114" s="117"/>
      <c r="AT114" s="117"/>
      <c r="AU114" s="117"/>
      <c r="AV114" s="117"/>
      <c r="AW114" s="117"/>
      <c r="AX114" s="117"/>
      <c r="AY114" s="117"/>
      <c r="AZ114" s="117"/>
      <c r="BA114" s="117"/>
      <c r="BB114" s="117"/>
      <c r="BC114" s="117"/>
      <c r="BD114" s="117"/>
      <c r="BE114" s="117"/>
      <c r="BF114" s="117"/>
      <c r="BG114" s="117"/>
      <c r="BH114" s="117"/>
      <c r="BI114" s="117"/>
      <c r="BJ114" s="117"/>
      <c r="BK114" s="117"/>
      <c r="BL114" s="117"/>
    </row>
    <row r="115" spans="1:64">
      <c r="A115" s="117"/>
      <c r="B115" s="117"/>
      <c r="C115" s="117"/>
      <c r="D115" s="117"/>
      <c r="E115" s="117"/>
      <c r="F115" s="117"/>
      <c r="G115" s="117"/>
      <c r="H115" s="117"/>
      <c r="I115" s="237"/>
      <c r="J115" s="117"/>
      <c r="K115" s="117"/>
      <c r="L115" s="237"/>
      <c r="M115" s="150"/>
      <c r="N115" s="117"/>
      <c r="O115" s="117"/>
      <c r="P115" s="117"/>
      <c r="Q115" s="117"/>
      <c r="R115" s="117"/>
      <c r="S115" s="117"/>
      <c r="T115" s="117"/>
      <c r="U115" s="117"/>
      <c r="V115" s="117"/>
      <c r="W115" s="117"/>
      <c r="X115" s="237"/>
      <c r="Y115" s="117"/>
      <c r="Z115" s="117"/>
      <c r="AA115" s="237"/>
      <c r="AB115" s="237"/>
      <c r="AC115" s="150"/>
      <c r="AD115" s="117"/>
      <c r="AE115" s="117"/>
      <c r="AF115" s="117"/>
      <c r="AG115" s="117"/>
      <c r="AH115" s="117"/>
      <c r="AI115" s="117"/>
      <c r="AJ115" s="117"/>
      <c r="AK115" s="117"/>
      <c r="AL115" s="117"/>
      <c r="AM115" s="117"/>
      <c r="AN115" s="117"/>
      <c r="AO115" s="117"/>
      <c r="AP115" s="117"/>
      <c r="AQ115" s="117"/>
      <c r="AR115" s="117"/>
      <c r="AS115" s="117"/>
      <c r="AT115" s="117"/>
      <c r="AU115" s="117"/>
      <c r="AV115" s="117"/>
      <c r="AW115" s="117"/>
      <c r="AX115" s="117"/>
      <c r="AY115" s="117"/>
      <c r="AZ115" s="117"/>
      <c r="BA115" s="117"/>
      <c r="BB115" s="117"/>
      <c r="BC115" s="117"/>
      <c r="BD115" s="117"/>
      <c r="BE115" s="117"/>
      <c r="BF115" s="117"/>
      <c r="BG115" s="117"/>
      <c r="BH115" s="117"/>
      <c r="BI115" s="117"/>
      <c r="BJ115" s="117"/>
      <c r="BK115" s="117"/>
      <c r="BL115" s="117"/>
    </row>
    <row r="116" spans="1:64">
      <c r="A116" s="117"/>
      <c r="B116" s="117"/>
      <c r="C116" s="117"/>
      <c r="D116" s="117"/>
      <c r="E116" s="117"/>
      <c r="F116" s="117"/>
      <c r="G116" s="117"/>
      <c r="H116" s="117"/>
      <c r="I116" s="237"/>
      <c r="J116" s="117"/>
      <c r="K116" s="117"/>
      <c r="L116" s="237"/>
      <c r="M116" s="150"/>
      <c r="N116" s="117"/>
      <c r="O116" s="117"/>
      <c r="P116" s="117"/>
      <c r="Q116" s="117"/>
      <c r="R116" s="117"/>
      <c r="S116" s="117"/>
      <c r="T116" s="117"/>
      <c r="U116" s="117"/>
      <c r="V116" s="117"/>
      <c r="W116" s="117"/>
      <c r="X116" s="237"/>
      <c r="Y116" s="117"/>
      <c r="Z116" s="117"/>
      <c r="AA116" s="237"/>
      <c r="AB116" s="237"/>
      <c r="AC116" s="150"/>
      <c r="AD116" s="117"/>
      <c r="AE116" s="117"/>
      <c r="AF116" s="117"/>
      <c r="AG116" s="117"/>
      <c r="AH116" s="117"/>
      <c r="AI116" s="117"/>
      <c r="AJ116" s="117"/>
      <c r="AK116" s="117"/>
      <c r="AL116" s="117"/>
      <c r="AM116" s="117"/>
      <c r="AN116" s="117"/>
      <c r="AO116" s="117"/>
      <c r="AP116" s="117"/>
      <c r="AQ116" s="117"/>
      <c r="AR116" s="117"/>
      <c r="AS116" s="117"/>
      <c r="AT116" s="117"/>
      <c r="AU116" s="117"/>
      <c r="AV116" s="117"/>
      <c r="AW116" s="117"/>
      <c r="AX116" s="117"/>
      <c r="AY116" s="117"/>
      <c r="AZ116" s="117"/>
      <c r="BA116" s="117"/>
      <c r="BB116" s="117"/>
      <c r="BC116" s="117"/>
      <c r="BD116" s="117"/>
      <c r="BE116" s="117"/>
      <c r="BF116" s="117"/>
      <c r="BG116" s="117"/>
      <c r="BH116" s="117"/>
      <c r="BI116" s="117"/>
      <c r="BJ116" s="117"/>
      <c r="BK116" s="117"/>
      <c r="BL116" s="117"/>
    </row>
    <row r="117" spans="1:64">
      <c r="A117" s="117"/>
      <c r="B117" s="117"/>
      <c r="C117" s="117"/>
      <c r="D117" s="117"/>
      <c r="E117" s="117"/>
      <c r="F117" s="117"/>
      <c r="G117" s="117"/>
      <c r="H117" s="117"/>
      <c r="I117" s="237"/>
      <c r="J117" s="117"/>
      <c r="K117" s="117"/>
      <c r="L117" s="237"/>
      <c r="M117" s="150"/>
      <c r="N117" s="117"/>
      <c r="O117" s="117"/>
      <c r="P117" s="117"/>
      <c r="Q117" s="117"/>
      <c r="R117" s="117"/>
      <c r="S117" s="117"/>
      <c r="T117" s="117"/>
      <c r="U117" s="117"/>
      <c r="V117" s="117"/>
      <c r="W117" s="117"/>
      <c r="X117" s="237"/>
      <c r="Y117" s="117"/>
      <c r="Z117" s="117"/>
      <c r="AA117" s="237"/>
      <c r="AB117" s="237"/>
      <c r="AC117" s="150"/>
      <c r="AD117" s="117"/>
      <c r="AE117" s="117"/>
      <c r="AF117" s="117"/>
      <c r="AG117" s="117"/>
      <c r="AH117" s="117"/>
      <c r="AI117" s="117"/>
      <c r="AJ117" s="117"/>
      <c r="AK117" s="117"/>
      <c r="AL117" s="117"/>
      <c r="AM117" s="117"/>
      <c r="AN117" s="117"/>
      <c r="AO117" s="117"/>
      <c r="AP117" s="117"/>
      <c r="AQ117" s="117"/>
      <c r="AR117" s="117"/>
      <c r="AS117" s="117"/>
      <c r="AT117" s="117"/>
      <c r="AU117" s="117"/>
      <c r="AV117" s="117"/>
      <c r="AW117" s="117"/>
      <c r="AX117" s="117"/>
      <c r="AY117" s="117"/>
      <c r="AZ117" s="117"/>
      <c r="BA117" s="117"/>
      <c r="BB117" s="117"/>
      <c r="BC117" s="117"/>
      <c r="BD117" s="117"/>
      <c r="BE117" s="117"/>
      <c r="BF117" s="117"/>
      <c r="BG117" s="117"/>
      <c r="BH117" s="117"/>
      <c r="BI117" s="117"/>
      <c r="BJ117" s="117"/>
      <c r="BK117" s="117"/>
      <c r="BL117" s="117"/>
    </row>
    <row r="118" spans="1:64">
      <c r="A118" s="117"/>
      <c r="B118" s="117"/>
      <c r="C118" s="117"/>
      <c r="D118" s="117"/>
      <c r="E118" s="117"/>
      <c r="F118" s="117"/>
      <c r="G118" s="117"/>
      <c r="H118" s="117"/>
      <c r="I118" s="237"/>
      <c r="J118" s="117"/>
      <c r="K118" s="117"/>
      <c r="L118" s="237"/>
      <c r="M118" s="150"/>
      <c r="N118" s="117"/>
      <c r="O118" s="117"/>
      <c r="P118" s="117"/>
      <c r="Q118" s="117"/>
      <c r="R118" s="117"/>
      <c r="S118" s="117"/>
      <c r="T118" s="117"/>
      <c r="U118" s="117"/>
      <c r="V118" s="117"/>
      <c r="W118" s="117"/>
      <c r="X118" s="237"/>
      <c r="Y118" s="117"/>
      <c r="Z118" s="117"/>
      <c r="AA118" s="237"/>
      <c r="AB118" s="237"/>
      <c r="AC118" s="150"/>
      <c r="AD118" s="117"/>
      <c r="AE118" s="117"/>
      <c r="AF118" s="117"/>
      <c r="AG118" s="117"/>
      <c r="AH118" s="117"/>
      <c r="AI118" s="117"/>
      <c r="AJ118" s="117"/>
      <c r="AK118" s="117"/>
      <c r="AL118" s="117"/>
      <c r="AM118" s="117"/>
      <c r="AN118" s="117"/>
      <c r="AO118" s="117"/>
      <c r="AP118" s="117"/>
      <c r="AQ118" s="117"/>
      <c r="AR118" s="117"/>
      <c r="AS118" s="117"/>
      <c r="AT118" s="117"/>
      <c r="AU118" s="117"/>
      <c r="AV118" s="117"/>
      <c r="AW118" s="117"/>
      <c r="AX118" s="117"/>
      <c r="AY118" s="117"/>
      <c r="AZ118" s="117"/>
      <c r="BA118" s="117"/>
      <c r="BB118" s="117"/>
      <c r="BC118" s="117"/>
      <c r="BD118" s="117"/>
      <c r="BE118" s="117"/>
      <c r="BF118" s="117"/>
      <c r="BG118" s="117"/>
      <c r="BH118" s="117"/>
      <c r="BI118" s="117"/>
      <c r="BJ118" s="117"/>
      <c r="BK118" s="117"/>
      <c r="BL118" s="117"/>
    </row>
    <row r="119" spans="1:64">
      <c r="A119" s="117"/>
      <c r="B119" s="117"/>
      <c r="C119" s="117"/>
      <c r="D119" s="117"/>
      <c r="E119" s="117"/>
      <c r="F119" s="117"/>
      <c r="G119" s="117"/>
      <c r="H119" s="117"/>
      <c r="I119" s="237"/>
      <c r="J119" s="117"/>
      <c r="K119" s="117"/>
      <c r="L119" s="237"/>
      <c r="M119" s="150"/>
      <c r="N119" s="117"/>
      <c r="O119" s="117"/>
      <c r="P119" s="117"/>
      <c r="Q119" s="117"/>
      <c r="R119" s="117"/>
      <c r="S119" s="117"/>
      <c r="T119" s="117"/>
      <c r="U119" s="117"/>
      <c r="V119" s="117"/>
      <c r="W119" s="117"/>
      <c r="X119" s="237"/>
      <c r="Y119" s="117"/>
      <c r="Z119" s="117"/>
      <c r="AA119" s="237"/>
      <c r="AB119" s="237"/>
      <c r="AC119" s="150"/>
      <c r="AD119" s="117"/>
      <c r="AE119" s="117"/>
      <c r="AF119" s="117"/>
      <c r="AG119" s="117"/>
      <c r="AH119" s="117"/>
      <c r="AI119" s="117"/>
      <c r="AJ119" s="117"/>
      <c r="AK119" s="117"/>
      <c r="AL119" s="117"/>
      <c r="AM119" s="117"/>
      <c r="AN119" s="117"/>
      <c r="AO119" s="117"/>
      <c r="AP119" s="117"/>
      <c r="AQ119" s="117"/>
      <c r="AR119" s="117"/>
      <c r="AS119" s="117"/>
      <c r="AT119" s="117"/>
      <c r="AU119" s="117"/>
      <c r="AV119" s="117"/>
      <c r="AW119" s="117"/>
      <c r="AX119" s="117"/>
      <c r="AY119" s="117"/>
      <c r="AZ119" s="117"/>
      <c r="BA119" s="117"/>
      <c r="BB119" s="117"/>
      <c r="BC119" s="117"/>
      <c r="BD119" s="117"/>
      <c r="BE119" s="117"/>
      <c r="BF119" s="117"/>
      <c r="BG119" s="117"/>
      <c r="BH119" s="117"/>
      <c r="BI119" s="117"/>
      <c r="BJ119" s="117"/>
      <c r="BK119" s="117"/>
      <c r="BL119" s="117"/>
    </row>
    <row r="120" spans="1:64">
      <c r="A120" s="117"/>
      <c r="B120" s="117"/>
      <c r="C120" s="117"/>
      <c r="D120" s="117"/>
      <c r="E120" s="117"/>
      <c r="F120" s="117"/>
      <c r="G120" s="117"/>
      <c r="H120" s="117"/>
      <c r="I120" s="237"/>
      <c r="J120" s="117"/>
      <c r="K120" s="117"/>
      <c r="L120" s="237"/>
      <c r="M120" s="150"/>
      <c r="N120" s="117"/>
      <c r="O120" s="117"/>
      <c r="P120" s="117"/>
      <c r="Q120" s="117"/>
      <c r="R120" s="117"/>
      <c r="S120" s="117"/>
      <c r="T120" s="117"/>
      <c r="U120" s="117"/>
      <c r="V120" s="117"/>
      <c r="W120" s="117"/>
      <c r="X120" s="237"/>
      <c r="Y120" s="117"/>
      <c r="Z120" s="117"/>
      <c r="AA120" s="237"/>
      <c r="AB120" s="237"/>
      <c r="AC120" s="150"/>
      <c r="AD120" s="117"/>
      <c r="AE120" s="117"/>
      <c r="AF120" s="117"/>
      <c r="AG120" s="117"/>
      <c r="AH120" s="117"/>
      <c r="AI120" s="117"/>
      <c r="AJ120" s="117"/>
      <c r="AK120" s="117"/>
      <c r="AL120" s="117"/>
      <c r="AM120" s="117"/>
      <c r="AN120" s="117"/>
      <c r="AO120" s="117"/>
      <c r="AP120" s="117"/>
      <c r="AQ120" s="117"/>
      <c r="AR120" s="117"/>
      <c r="AS120" s="117"/>
      <c r="AT120" s="117"/>
      <c r="AU120" s="117"/>
      <c r="AV120" s="117"/>
      <c r="AW120" s="117"/>
      <c r="AX120" s="117"/>
      <c r="AY120" s="117"/>
      <c r="AZ120" s="117"/>
      <c r="BA120" s="117"/>
      <c r="BB120" s="117"/>
      <c r="BC120" s="117"/>
      <c r="BD120" s="117"/>
      <c r="BE120" s="117"/>
      <c r="BF120" s="117"/>
      <c r="BG120" s="117"/>
      <c r="BH120" s="117"/>
      <c r="BI120" s="117"/>
      <c r="BJ120" s="117"/>
      <c r="BK120" s="117"/>
      <c r="BL120" s="117"/>
    </row>
    <row r="121" spans="1:64">
      <c r="A121" s="117"/>
      <c r="B121" s="117"/>
      <c r="C121" s="117"/>
      <c r="D121" s="117"/>
      <c r="E121" s="117"/>
      <c r="F121" s="117"/>
      <c r="G121" s="117"/>
      <c r="H121" s="117"/>
      <c r="I121" s="237"/>
      <c r="J121" s="117"/>
      <c r="K121" s="117"/>
      <c r="L121" s="237"/>
      <c r="M121" s="150"/>
      <c r="N121" s="117"/>
      <c r="O121" s="117"/>
      <c r="P121" s="117"/>
      <c r="Q121" s="117"/>
      <c r="R121" s="117"/>
      <c r="S121" s="117"/>
      <c r="T121" s="117"/>
      <c r="U121" s="117"/>
      <c r="V121" s="117"/>
      <c r="W121" s="117"/>
      <c r="X121" s="237"/>
      <c r="Y121" s="117"/>
      <c r="Z121" s="117"/>
      <c r="AA121" s="237"/>
      <c r="AB121" s="237"/>
      <c r="AC121" s="150"/>
      <c r="AD121" s="117"/>
      <c r="AE121" s="117"/>
      <c r="AF121" s="117"/>
      <c r="AG121" s="117"/>
      <c r="AH121" s="117"/>
      <c r="AI121" s="117"/>
      <c r="AJ121" s="117"/>
      <c r="AK121" s="117"/>
      <c r="AL121" s="117"/>
      <c r="AM121" s="117"/>
      <c r="AN121" s="117"/>
      <c r="AO121" s="117"/>
      <c r="AP121" s="117"/>
      <c r="AQ121" s="117"/>
      <c r="AR121" s="117"/>
      <c r="AS121" s="117"/>
      <c r="AT121" s="117"/>
      <c r="AU121" s="117"/>
      <c r="AV121" s="117"/>
      <c r="AW121" s="117"/>
      <c r="AX121" s="117"/>
      <c r="AY121" s="117"/>
      <c r="AZ121" s="117"/>
      <c r="BA121" s="117"/>
      <c r="BB121" s="117"/>
      <c r="BC121" s="117"/>
      <c r="BD121" s="117"/>
      <c r="BE121" s="117"/>
      <c r="BF121" s="117"/>
      <c r="BG121" s="117"/>
      <c r="BH121" s="117"/>
      <c r="BI121" s="117"/>
      <c r="BJ121" s="117"/>
      <c r="BK121" s="117"/>
      <c r="BL121" s="117"/>
    </row>
    <row r="122" spans="1:64">
      <c r="A122" s="117"/>
      <c r="B122" s="117"/>
      <c r="C122" s="117"/>
      <c r="D122" s="117"/>
      <c r="E122" s="117"/>
      <c r="F122" s="117"/>
      <c r="G122" s="117"/>
      <c r="H122" s="117"/>
      <c r="I122" s="237"/>
      <c r="J122" s="117"/>
      <c r="K122" s="117"/>
      <c r="L122" s="237"/>
      <c r="M122" s="150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237"/>
      <c r="Y122" s="117"/>
      <c r="Z122" s="117"/>
      <c r="AA122" s="237"/>
      <c r="AB122" s="237"/>
      <c r="AC122" s="150"/>
      <c r="AD122" s="117"/>
      <c r="AE122" s="117"/>
      <c r="AF122" s="117"/>
      <c r="AG122" s="117"/>
      <c r="AH122" s="117"/>
      <c r="AI122" s="117"/>
      <c r="AJ122" s="117"/>
      <c r="AK122" s="117"/>
      <c r="AL122" s="117"/>
      <c r="AM122" s="117"/>
      <c r="AN122" s="117"/>
      <c r="AO122" s="117"/>
      <c r="AP122" s="117"/>
      <c r="AQ122" s="117"/>
      <c r="AR122" s="117"/>
      <c r="AS122" s="117"/>
      <c r="AT122" s="117"/>
      <c r="AU122" s="117"/>
      <c r="AV122" s="117"/>
      <c r="AW122" s="117"/>
      <c r="AX122" s="117"/>
      <c r="AY122" s="117"/>
      <c r="AZ122" s="117"/>
      <c r="BA122" s="117"/>
      <c r="BB122" s="117"/>
      <c r="BC122" s="117"/>
      <c r="BD122" s="117"/>
      <c r="BE122" s="117"/>
      <c r="BF122" s="117"/>
      <c r="BG122" s="117"/>
      <c r="BH122" s="117"/>
      <c r="BI122" s="117"/>
      <c r="BJ122" s="117"/>
      <c r="BK122" s="117"/>
      <c r="BL122" s="117"/>
    </row>
    <row r="123" spans="1:64">
      <c r="A123" s="117"/>
      <c r="B123" s="117"/>
      <c r="C123" s="117"/>
      <c r="D123" s="117"/>
      <c r="E123" s="117"/>
      <c r="F123" s="117"/>
      <c r="G123" s="117"/>
      <c r="H123" s="117"/>
      <c r="I123" s="237"/>
      <c r="J123" s="117"/>
      <c r="K123" s="117"/>
      <c r="L123" s="237"/>
      <c r="M123" s="150"/>
      <c r="N123" s="117"/>
      <c r="O123" s="117"/>
      <c r="P123" s="117"/>
      <c r="Q123" s="117"/>
      <c r="R123" s="117"/>
      <c r="S123" s="117"/>
      <c r="T123" s="117"/>
      <c r="U123" s="117"/>
      <c r="V123" s="117"/>
      <c r="W123" s="117"/>
      <c r="X123" s="237"/>
      <c r="Y123" s="117"/>
      <c r="Z123" s="117"/>
      <c r="AA123" s="237"/>
      <c r="AB123" s="237"/>
      <c r="AC123" s="150"/>
      <c r="AD123" s="117"/>
      <c r="AE123" s="117"/>
      <c r="AF123" s="117"/>
      <c r="AG123" s="117"/>
      <c r="AH123" s="117"/>
      <c r="AI123" s="117"/>
      <c r="AJ123" s="117"/>
      <c r="AK123" s="117"/>
      <c r="AL123" s="117"/>
      <c r="AM123" s="117"/>
      <c r="AN123" s="117"/>
      <c r="AO123" s="117"/>
      <c r="AP123" s="117"/>
      <c r="AQ123" s="117"/>
      <c r="AR123" s="117"/>
      <c r="AS123" s="117"/>
      <c r="AT123" s="117"/>
      <c r="AU123" s="117"/>
      <c r="AV123" s="117"/>
      <c r="AW123" s="117"/>
      <c r="AX123" s="117"/>
      <c r="AY123" s="117"/>
      <c r="AZ123" s="117"/>
      <c r="BA123" s="117"/>
      <c r="BB123" s="117"/>
      <c r="BC123" s="117"/>
      <c r="BD123" s="117"/>
      <c r="BE123" s="117"/>
      <c r="BF123" s="117"/>
      <c r="BG123" s="117"/>
      <c r="BH123" s="117"/>
      <c r="BI123" s="117"/>
      <c r="BJ123" s="117"/>
      <c r="BK123" s="117"/>
      <c r="BL123" s="117"/>
    </row>
    <row r="124" spans="1:64">
      <c r="A124" s="117"/>
      <c r="B124" s="117"/>
      <c r="C124" s="117"/>
      <c r="D124" s="117"/>
      <c r="E124" s="117"/>
      <c r="F124" s="117"/>
      <c r="G124" s="117"/>
      <c r="H124" s="117"/>
      <c r="I124" s="237"/>
      <c r="J124" s="117"/>
      <c r="K124" s="117"/>
      <c r="L124" s="237"/>
      <c r="M124" s="150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237"/>
      <c r="Y124" s="117"/>
      <c r="Z124" s="117"/>
      <c r="AA124" s="237"/>
      <c r="AB124" s="237"/>
      <c r="AC124" s="150"/>
      <c r="AD124" s="117"/>
      <c r="AE124" s="117"/>
      <c r="AF124" s="117"/>
      <c r="AG124" s="117"/>
      <c r="AH124" s="117"/>
      <c r="AI124" s="117"/>
      <c r="AJ124" s="117"/>
      <c r="AK124" s="117"/>
      <c r="AL124" s="117"/>
      <c r="AM124" s="117"/>
      <c r="AN124" s="117"/>
      <c r="AO124" s="117"/>
      <c r="AP124" s="117"/>
      <c r="AQ124" s="117"/>
      <c r="AR124" s="117"/>
      <c r="AS124" s="117"/>
      <c r="AT124" s="117"/>
      <c r="AU124" s="117"/>
      <c r="AV124" s="117"/>
      <c r="AW124" s="117"/>
      <c r="AX124" s="117"/>
      <c r="AY124" s="117"/>
      <c r="AZ124" s="117"/>
      <c r="BA124" s="117"/>
      <c r="BB124" s="117"/>
      <c r="BC124" s="117"/>
      <c r="BD124" s="117"/>
      <c r="BE124" s="117"/>
      <c r="BF124" s="117"/>
      <c r="BG124" s="117"/>
      <c r="BH124" s="117"/>
      <c r="BI124" s="117"/>
      <c r="BJ124" s="117"/>
      <c r="BK124" s="117"/>
      <c r="BL124" s="117"/>
    </row>
    <row r="125" spans="1:64">
      <c r="A125" s="117"/>
      <c r="B125" s="117"/>
      <c r="C125" s="117"/>
      <c r="D125" s="117"/>
      <c r="E125" s="117"/>
      <c r="F125" s="117"/>
      <c r="G125" s="117"/>
      <c r="H125" s="117"/>
      <c r="I125" s="237"/>
      <c r="J125" s="117"/>
      <c r="K125" s="117"/>
      <c r="L125" s="237"/>
      <c r="M125" s="150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237"/>
      <c r="Y125" s="117"/>
      <c r="Z125" s="117"/>
      <c r="AA125" s="237"/>
      <c r="AB125" s="237"/>
      <c r="AC125" s="150"/>
      <c r="AD125" s="117"/>
      <c r="AE125" s="117"/>
      <c r="AF125" s="117"/>
      <c r="AG125" s="117"/>
      <c r="AH125" s="117"/>
      <c r="AI125" s="117"/>
      <c r="AJ125" s="117"/>
      <c r="AK125" s="117"/>
      <c r="AL125" s="117"/>
      <c r="AM125" s="117"/>
      <c r="AN125" s="117"/>
      <c r="AO125" s="117"/>
      <c r="AP125" s="117"/>
      <c r="AQ125" s="117"/>
      <c r="AR125" s="117"/>
      <c r="AS125" s="117"/>
      <c r="AT125" s="117"/>
      <c r="AU125" s="117"/>
      <c r="AV125" s="117"/>
      <c r="AW125" s="117"/>
      <c r="AX125" s="117"/>
      <c r="AY125" s="117"/>
      <c r="AZ125" s="117"/>
      <c r="BA125" s="117"/>
      <c r="BB125" s="117"/>
      <c r="BC125" s="117"/>
      <c r="BD125" s="117"/>
      <c r="BE125" s="117"/>
      <c r="BF125" s="117"/>
      <c r="BG125" s="117"/>
      <c r="BH125" s="117"/>
      <c r="BI125" s="117"/>
      <c r="BJ125" s="117"/>
      <c r="BK125" s="117"/>
      <c r="BL125" s="117"/>
    </row>
    <row r="126" spans="1:64">
      <c r="A126" s="117"/>
      <c r="B126" s="117"/>
      <c r="C126" s="117"/>
      <c r="D126" s="117"/>
      <c r="E126" s="117"/>
      <c r="F126" s="117"/>
      <c r="G126" s="117"/>
      <c r="H126" s="117"/>
      <c r="I126" s="237"/>
      <c r="J126" s="117"/>
      <c r="K126" s="117"/>
      <c r="L126" s="237"/>
      <c r="M126" s="150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237"/>
      <c r="Y126" s="117"/>
      <c r="Z126" s="117"/>
      <c r="AA126" s="237"/>
      <c r="AB126" s="237"/>
      <c r="AC126" s="150"/>
      <c r="AD126" s="117"/>
      <c r="AE126" s="117"/>
      <c r="AF126" s="117"/>
      <c r="AG126" s="117"/>
      <c r="AH126" s="117"/>
      <c r="AI126" s="117"/>
      <c r="AJ126" s="117"/>
      <c r="AK126" s="117"/>
      <c r="AL126" s="117"/>
      <c r="AM126" s="117"/>
      <c r="AN126" s="117"/>
      <c r="AO126" s="117"/>
      <c r="AP126" s="117"/>
      <c r="AQ126" s="117"/>
      <c r="AR126" s="117"/>
      <c r="AS126" s="117"/>
      <c r="AT126" s="117"/>
      <c r="AU126" s="117"/>
      <c r="AV126" s="117"/>
      <c r="AW126" s="117"/>
      <c r="AX126" s="117"/>
      <c r="AY126" s="117"/>
      <c r="AZ126" s="117"/>
      <c r="BA126" s="117"/>
      <c r="BB126" s="117"/>
      <c r="BC126" s="117"/>
      <c r="BD126" s="117"/>
      <c r="BE126" s="117"/>
      <c r="BF126" s="117"/>
      <c r="BG126" s="117"/>
      <c r="BH126" s="117"/>
      <c r="BI126" s="117"/>
      <c r="BJ126" s="117"/>
      <c r="BK126" s="117"/>
      <c r="BL126" s="117"/>
    </row>
    <row r="127" spans="1:64">
      <c r="A127" s="117"/>
      <c r="B127" s="117"/>
      <c r="C127" s="117"/>
      <c r="D127" s="117"/>
      <c r="E127" s="117"/>
      <c r="F127" s="117"/>
      <c r="G127" s="117"/>
      <c r="H127" s="117"/>
      <c r="I127" s="237"/>
      <c r="J127" s="117"/>
      <c r="K127" s="117"/>
      <c r="L127" s="237"/>
      <c r="M127" s="150"/>
      <c r="N127" s="117"/>
      <c r="O127" s="117"/>
      <c r="P127" s="117"/>
      <c r="Q127" s="117"/>
      <c r="R127" s="117"/>
      <c r="S127" s="117"/>
      <c r="T127" s="117"/>
      <c r="U127" s="117"/>
      <c r="V127" s="117"/>
      <c r="W127" s="117"/>
      <c r="X127" s="237"/>
      <c r="Y127" s="117"/>
      <c r="Z127" s="117"/>
      <c r="AA127" s="237"/>
      <c r="AB127" s="237"/>
      <c r="AC127" s="150"/>
      <c r="AD127" s="117"/>
      <c r="AE127" s="117"/>
      <c r="AF127" s="117"/>
      <c r="AG127" s="117"/>
      <c r="AH127" s="117"/>
      <c r="AI127" s="117"/>
      <c r="AJ127" s="117"/>
      <c r="AK127" s="117"/>
      <c r="AL127" s="117"/>
      <c r="AM127" s="117"/>
      <c r="AN127" s="117"/>
      <c r="AO127" s="117"/>
      <c r="AP127" s="117"/>
      <c r="AQ127" s="117"/>
      <c r="AR127" s="117"/>
      <c r="AS127" s="117"/>
      <c r="AT127" s="117"/>
      <c r="AU127" s="117"/>
      <c r="AV127" s="117"/>
      <c r="AW127" s="117"/>
      <c r="AX127" s="117"/>
      <c r="AY127" s="117"/>
      <c r="AZ127" s="117"/>
      <c r="BA127" s="117"/>
      <c r="BB127" s="117"/>
      <c r="BC127" s="117"/>
      <c r="BD127" s="117"/>
      <c r="BE127" s="117"/>
      <c r="BF127" s="117"/>
      <c r="BG127" s="117"/>
      <c r="BH127" s="117"/>
      <c r="BI127" s="117"/>
      <c r="BJ127" s="117"/>
      <c r="BK127" s="117"/>
      <c r="BL127" s="117"/>
    </row>
    <row r="128" spans="1:64">
      <c r="A128" s="117"/>
      <c r="B128" s="117"/>
      <c r="C128" s="117"/>
      <c r="D128" s="117"/>
      <c r="E128" s="117"/>
      <c r="F128" s="117"/>
      <c r="G128" s="117"/>
      <c r="H128" s="117"/>
      <c r="I128" s="237"/>
      <c r="J128" s="117"/>
      <c r="K128" s="117"/>
      <c r="L128" s="237"/>
      <c r="M128" s="150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  <c r="X128" s="237"/>
      <c r="Y128" s="117"/>
      <c r="Z128" s="117"/>
      <c r="AA128" s="237"/>
      <c r="AB128" s="237"/>
      <c r="AC128" s="150"/>
      <c r="AD128" s="117"/>
      <c r="AE128" s="117"/>
      <c r="AF128" s="117"/>
      <c r="AG128" s="117"/>
      <c r="AH128" s="117"/>
      <c r="AI128" s="117"/>
      <c r="AJ128" s="117"/>
      <c r="AK128" s="117"/>
      <c r="AL128" s="117"/>
      <c r="AM128" s="117"/>
      <c r="AN128" s="117"/>
      <c r="AO128" s="117"/>
      <c r="AP128" s="117"/>
      <c r="AQ128" s="117"/>
      <c r="AR128" s="117"/>
      <c r="AS128" s="117"/>
      <c r="AT128" s="117"/>
      <c r="AU128" s="117"/>
      <c r="AV128" s="117"/>
      <c r="AW128" s="117"/>
      <c r="AX128" s="117"/>
      <c r="AY128" s="117"/>
      <c r="AZ128" s="117"/>
      <c r="BA128" s="117"/>
      <c r="BB128" s="117"/>
      <c r="BC128" s="117"/>
      <c r="BD128" s="117"/>
      <c r="BE128" s="117"/>
      <c r="BF128" s="117"/>
      <c r="BG128" s="117"/>
      <c r="BH128" s="117"/>
      <c r="BI128" s="117"/>
      <c r="BJ128" s="117"/>
      <c r="BK128" s="117"/>
      <c r="BL128" s="117"/>
    </row>
    <row r="129" spans="1:64">
      <c r="A129" s="117"/>
      <c r="B129" s="117"/>
      <c r="C129" s="117"/>
      <c r="D129" s="117"/>
      <c r="E129" s="117"/>
      <c r="F129" s="117"/>
      <c r="G129" s="117"/>
      <c r="H129" s="117"/>
      <c r="I129" s="237"/>
      <c r="J129" s="117"/>
      <c r="K129" s="117"/>
      <c r="L129" s="237"/>
      <c r="M129" s="150"/>
      <c r="N129" s="117"/>
      <c r="O129" s="117"/>
      <c r="P129" s="117"/>
      <c r="Q129" s="117"/>
      <c r="R129" s="117"/>
      <c r="S129" s="117"/>
      <c r="T129" s="117"/>
      <c r="U129" s="117"/>
      <c r="V129" s="117"/>
      <c r="W129" s="117"/>
      <c r="X129" s="237"/>
      <c r="Y129" s="117"/>
      <c r="Z129" s="117"/>
      <c r="AA129" s="237"/>
      <c r="AB129" s="237"/>
      <c r="AC129" s="150"/>
      <c r="AD129" s="117"/>
      <c r="AE129" s="117"/>
      <c r="AF129" s="117"/>
      <c r="AG129" s="117"/>
      <c r="AH129" s="117"/>
      <c r="AI129" s="117"/>
      <c r="AJ129" s="117"/>
      <c r="AK129" s="117"/>
      <c r="AL129" s="117"/>
      <c r="AM129" s="117"/>
      <c r="AN129" s="117"/>
      <c r="AO129" s="117"/>
      <c r="AP129" s="117"/>
      <c r="AQ129" s="117"/>
      <c r="AR129" s="117"/>
      <c r="AS129" s="117"/>
      <c r="AT129" s="117"/>
      <c r="AU129" s="117"/>
      <c r="AV129" s="117"/>
      <c r="AW129" s="117"/>
      <c r="AX129" s="117"/>
      <c r="AY129" s="117"/>
      <c r="AZ129" s="117"/>
      <c r="BA129" s="117"/>
      <c r="BB129" s="117"/>
      <c r="BC129" s="117"/>
      <c r="BD129" s="117"/>
      <c r="BE129" s="117"/>
      <c r="BF129" s="117"/>
      <c r="BG129" s="117"/>
      <c r="BH129" s="117"/>
      <c r="BI129" s="117"/>
      <c r="BJ129" s="117"/>
      <c r="BK129" s="117"/>
      <c r="BL129" s="117"/>
    </row>
    <row r="130" spans="1:64">
      <c r="A130" s="117"/>
      <c r="B130" s="117"/>
      <c r="C130" s="117"/>
      <c r="D130" s="117"/>
      <c r="E130" s="117"/>
      <c r="F130" s="117"/>
      <c r="G130" s="117"/>
      <c r="H130" s="117"/>
      <c r="I130" s="237"/>
      <c r="J130" s="117"/>
      <c r="K130" s="117"/>
      <c r="L130" s="237"/>
      <c r="M130" s="150"/>
      <c r="N130" s="117"/>
      <c r="O130" s="117"/>
      <c r="P130" s="117"/>
      <c r="Q130" s="117"/>
      <c r="R130" s="117"/>
      <c r="S130" s="117"/>
      <c r="T130" s="117"/>
      <c r="U130" s="117"/>
      <c r="V130" s="117"/>
      <c r="W130" s="117"/>
      <c r="X130" s="237"/>
      <c r="Y130" s="117"/>
      <c r="Z130" s="117"/>
      <c r="AA130" s="237"/>
      <c r="AB130" s="237"/>
      <c r="AC130" s="150"/>
      <c r="AD130" s="117"/>
      <c r="AE130" s="117"/>
      <c r="AF130" s="117"/>
      <c r="AG130" s="117"/>
      <c r="AH130" s="117"/>
      <c r="AI130" s="117"/>
      <c r="AJ130" s="117"/>
      <c r="AK130" s="117"/>
      <c r="AL130" s="117"/>
      <c r="AM130" s="117"/>
      <c r="AN130" s="117"/>
      <c r="AO130" s="117"/>
      <c r="AP130" s="117"/>
      <c r="AQ130" s="117"/>
      <c r="AR130" s="117"/>
      <c r="AS130" s="117"/>
      <c r="AT130" s="117"/>
      <c r="AU130" s="117"/>
      <c r="AV130" s="117"/>
      <c r="AW130" s="117"/>
      <c r="AX130" s="117"/>
      <c r="AY130" s="117"/>
      <c r="AZ130" s="117"/>
      <c r="BA130" s="117"/>
      <c r="BB130" s="117"/>
      <c r="BC130" s="117"/>
      <c r="BD130" s="117"/>
      <c r="BE130" s="117"/>
      <c r="BF130" s="117"/>
      <c r="BG130" s="117"/>
      <c r="BH130" s="117"/>
      <c r="BI130" s="117"/>
      <c r="BJ130" s="117"/>
      <c r="BK130" s="117"/>
      <c r="BL130" s="117"/>
    </row>
    <row r="131" spans="1:64">
      <c r="A131" s="117"/>
      <c r="B131" s="117"/>
      <c r="C131" s="117"/>
      <c r="D131" s="117"/>
      <c r="E131" s="117"/>
      <c r="F131" s="117"/>
      <c r="G131" s="117"/>
      <c r="H131" s="117"/>
      <c r="I131" s="237"/>
      <c r="J131" s="117"/>
      <c r="K131" s="117"/>
      <c r="L131" s="237"/>
      <c r="M131" s="150"/>
      <c r="N131" s="117"/>
      <c r="O131" s="117"/>
      <c r="P131" s="117"/>
      <c r="Q131" s="117"/>
      <c r="R131" s="117"/>
      <c r="S131" s="117"/>
      <c r="T131" s="117"/>
      <c r="U131" s="117"/>
      <c r="V131" s="117"/>
      <c r="W131" s="117"/>
      <c r="X131" s="237"/>
      <c r="Y131" s="117"/>
      <c r="Z131" s="117"/>
      <c r="AA131" s="237"/>
      <c r="AB131" s="237"/>
      <c r="AC131" s="150"/>
      <c r="AD131" s="117"/>
      <c r="AE131" s="117"/>
      <c r="AF131" s="117"/>
      <c r="AG131" s="117"/>
      <c r="AH131" s="117"/>
      <c r="AI131" s="117"/>
      <c r="AJ131" s="117"/>
      <c r="AK131" s="117"/>
      <c r="AL131" s="117"/>
      <c r="AM131" s="117"/>
      <c r="AN131" s="117"/>
      <c r="AO131" s="117"/>
      <c r="AP131" s="117"/>
      <c r="AQ131" s="117"/>
      <c r="AR131" s="117"/>
      <c r="AS131" s="117"/>
      <c r="AT131" s="117"/>
      <c r="AU131" s="117"/>
      <c r="AV131" s="117"/>
      <c r="AW131" s="117"/>
      <c r="AX131" s="117"/>
      <c r="AY131" s="117"/>
      <c r="AZ131" s="117"/>
      <c r="BA131" s="117"/>
      <c r="BB131" s="117"/>
      <c r="BC131" s="117"/>
      <c r="BD131" s="117"/>
      <c r="BE131" s="117"/>
      <c r="BF131" s="117"/>
      <c r="BG131" s="117"/>
      <c r="BH131" s="117"/>
      <c r="BI131" s="117"/>
      <c r="BJ131" s="117"/>
      <c r="BK131" s="117"/>
      <c r="BL131" s="117"/>
    </row>
    <row r="132" spans="1:64">
      <c r="A132" s="117"/>
      <c r="B132" s="117"/>
      <c r="C132" s="117"/>
      <c r="D132" s="117"/>
      <c r="E132" s="117"/>
      <c r="F132" s="117"/>
      <c r="G132" s="117"/>
      <c r="H132" s="117"/>
      <c r="I132" s="237"/>
      <c r="J132" s="117"/>
      <c r="K132" s="117"/>
      <c r="L132" s="237"/>
      <c r="M132" s="150"/>
      <c r="N132" s="117"/>
      <c r="O132" s="117"/>
      <c r="P132" s="117"/>
      <c r="Q132" s="117"/>
      <c r="R132" s="117"/>
      <c r="S132" s="117"/>
      <c r="T132" s="117"/>
      <c r="U132" s="117"/>
      <c r="V132" s="117"/>
      <c r="W132" s="117"/>
      <c r="X132" s="237"/>
      <c r="Y132" s="117"/>
      <c r="Z132" s="117"/>
      <c r="AA132" s="237"/>
      <c r="AB132" s="237"/>
      <c r="AC132" s="150"/>
      <c r="AD132" s="117"/>
      <c r="AE132" s="117"/>
      <c r="AF132" s="117"/>
      <c r="AG132" s="117"/>
      <c r="AH132" s="117"/>
      <c r="AI132" s="117"/>
      <c r="AJ132" s="117"/>
      <c r="AK132" s="117"/>
      <c r="AL132" s="117"/>
      <c r="AM132" s="117"/>
      <c r="AN132" s="117"/>
      <c r="AO132" s="117"/>
      <c r="AP132" s="117"/>
      <c r="AQ132" s="117"/>
      <c r="AR132" s="117"/>
      <c r="AS132" s="117"/>
      <c r="AT132" s="117"/>
      <c r="AU132" s="117"/>
      <c r="AV132" s="117"/>
      <c r="AW132" s="117"/>
      <c r="AX132" s="117"/>
      <c r="AY132" s="117"/>
      <c r="AZ132" s="117"/>
      <c r="BA132" s="117"/>
      <c r="BB132" s="117"/>
      <c r="BC132" s="117"/>
      <c r="BD132" s="117"/>
      <c r="BE132" s="117"/>
      <c r="BF132" s="117"/>
      <c r="BG132" s="117"/>
      <c r="BH132" s="117"/>
      <c r="BI132" s="117"/>
      <c r="BJ132" s="117"/>
      <c r="BK132" s="117"/>
      <c r="BL132" s="117"/>
    </row>
    <row r="133" spans="1:64">
      <c r="A133" s="117"/>
      <c r="B133" s="117"/>
      <c r="C133" s="117"/>
      <c r="D133" s="117"/>
      <c r="E133" s="117"/>
      <c r="F133" s="117"/>
      <c r="G133" s="117"/>
      <c r="H133" s="117"/>
      <c r="I133" s="237"/>
      <c r="J133" s="117"/>
      <c r="K133" s="117"/>
      <c r="L133" s="237"/>
      <c r="M133" s="150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  <c r="X133" s="237"/>
      <c r="Y133" s="117"/>
      <c r="Z133" s="117"/>
      <c r="AA133" s="237"/>
      <c r="AB133" s="237"/>
      <c r="AC133" s="150"/>
      <c r="AD133" s="117"/>
      <c r="AE133" s="117"/>
      <c r="AF133" s="117"/>
      <c r="AG133" s="117"/>
      <c r="AH133" s="117"/>
      <c r="AI133" s="117"/>
      <c r="AJ133" s="117"/>
      <c r="AK133" s="117"/>
      <c r="AL133" s="117"/>
      <c r="AM133" s="117"/>
      <c r="AN133" s="117"/>
      <c r="AO133" s="117"/>
      <c r="AP133" s="117"/>
      <c r="AQ133" s="117"/>
      <c r="AR133" s="117"/>
      <c r="AS133" s="117"/>
      <c r="AT133" s="117"/>
      <c r="AU133" s="117"/>
      <c r="AV133" s="117"/>
      <c r="AW133" s="117"/>
      <c r="AX133" s="117"/>
      <c r="AY133" s="117"/>
      <c r="AZ133" s="117"/>
      <c r="BA133" s="117"/>
      <c r="BB133" s="117"/>
      <c r="BC133" s="117"/>
      <c r="BD133" s="117"/>
      <c r="BE133" s="117"/>
      <c r="BF133" s="117"/>
      <c r="BG133" s="117"/>
      <c r="BH133" s="117"/>
      <c r="BI133" s="117"/>
      <c r="BJ133" s="117"/>
      <c r="BK133" s="117"/>
      <c r="BL133" s="117"/>
    </row>
    <row r="134" spans="1:64">
      <c r="A134" s="117"/>
      <c r="B134" s="117"/>
      <c r="C134" s="117"/>
      <c r="D134" s="117"/>
      <c r="E134" s="117"/>
      <c r="F134" s="117"/>
      <c r="G134" s="117"/>
      <c r="H134" s="117"/>
      <c r="I134" s="237"/>
      <c r="J134" s="117"/>
      <c r="K134" s="117"/>
      <c r="L134" s="237"/>
      <c r="M134" s="150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237"/>
      <c r="Y134" s="117"/>
      <c r="Z134" s="117"/>
      <c r="AA134" s="237"/>
      <c r="AB134" s="237"/>
      <c r="AC134" s="150"/>
      <c r="AD134" s="117"/>
      <c r="AE134" s="117"/>
      <c r="AF134" s="117"/>
      <c r="AG134" s="117"/>
      <c r="AH134" s="117"/>
      <c r="AI134" s="117"/>
      <c r="AJ134" s="117"/>
      <c r="AK134" s="117"/>
      <c r="AL134" s="117"/>
      <c r="AM134" s="117"/>
      <c r="AN134" s="117"/>
      <c r="AO134" s="117"/>
      <c r="AP134" s="117"/>
      <c r="AQ134" s="117"/>
      <c r="AR134" s="117"/>
      <c r="AS134" s="117"/>
      <c r="AT134" s="117"/>
      <c r="AU134" s="117"/>
      <c r="AV134" s="117"/>
      <c r="AW134" s="117"/>
      <c r="AX134" s="117"/>
      <c r="AY134" s="117"/>
      <c r="AZ134" s="117"/>
      <c r="BA134" s="117"/>
      <c r="BB134" s="117"/>
      <c r="BC134" s="117"/>
      <c r="BD134" s="117"/>
      <c r="BE134" s="117"/>
      <c r="BF134" s="117"/>
      <c r="BG134" s="117"/>
      <c r="BH134" s="117"/>
      <c r="BI134" s="117"/>
      <c r="BJ134" s="117"/>
      <c r="BK134" s="117"/>
      <c r="BL134" s="117"/>
    </row>
    <row r="135" spans="1:64">
      <c r="A135" s="117"/>
      <c r="B135" s="117"/>
      <c r="C135" s="117"/>
      <c r="D135" s="117"/>
      <c r="E135" s="117"/>
      <c r="F135" s="117"/>
      <c r="G135" s="117"/>
      <c r="H135" s="117"/>
      <c r="I135" s="237"/>
      <c r="J135" s="117"/>
      <c r="K135" s="117"/>
      <c r="L135" s="237"/>
      <c r="M135" s="150"/>
      <c r="N135" s="117"/>
      <c r="O135" s="117"/>
      <c r="P135" s="117"/>
      <c r="Q135" s="117"/>
      <c r="R135" s="117"/>
      <c r="S135" s="117"/>
      <c r="T135" s="117"/>
      <c r="U135" s="117"/>
      <c r="V135" s="117"/>
      <c r="W135" s="117"/>
      <c r="X135" s="237"/>
      <c r="Y135" s="117"/>
      <c r="Z135" s="117"/>
      <c r="AA135" s="237"/>
      <c r="AB135" s="237"/>
      <c r="AC135" s="150"/>
      <c r="AD135" s="117"/>
      <c r="AE135" s="117"/>
      <c r="AF135" s="117"/>
      <c r="AG135" s="117"/>
      <c r="AH135" s="117"/>
      <c r="AI135" s="117"/>
      <c r="AJ135" s="117"/>
      <c r="AK135" s="117"/>
      <c r="AL135" s="117"/>
      <c r="AM135" s="117"/>
      <c r="AN135" s="117"/>
      <c r="AO135" s="117"/>
      <c r="AP135" s="117"/>
      <c r="AQ135" s="117"/>
      <c r="AR135" s="117"/>
      <c r="AS135" s="117"/>
      <c r="AT135" s="117"/>
      <c r="AU135" s="117"/>
      <c r="AV135" s="117"/>
      <c r="AW135" s="117"/>
      <c r="AX135" s="117"/>
      <c r="AY135" s="117"/>
      <c r="AZ135" s="117"/>
      <c r="BA135" s="117"/>
      <c r="BB135" s="117"/>
      <c r="BC135" s="117"/>
      <c r="BD135" s="117"/>
      <c r="BE135" s="117"/>
      <c r="BF135" s="117"/>
      <c r="BG135" s="117"/>
      <c r="BH135" s="117"/>
      <c r="BI135" s="117"/>
      <c r="BJ135" s="117"/>
      <c r="BK135" s="117"/>
      <c r="BL135" s="117"/>
    </row>
    <row r="136" spans="1:64">
      <c r="A136" s="117"/>
      <c r="B136" s="117"/>
      <c r="C136" s="117"/>
      <c r="D136" s="117"/>
      <c r="E136" s="117"/>
      <c r="F136" s="117"/>
      <c r="G136" s="117"/>
      <c r="H136" s="117"/>
      <c r="I136" s="237"/>
      <c r="J136" s="117"/>
      <c r="K136" s="117"/>
      <c r="L136" s="237"/>
      <c r="M136" s="150"/>
      <c r="N136" s="117"/>
      <c r="O136" s="117"/>
      <c r="P136" s="117"/>
      <c r="Q136" s="117"/>
      <c r="R136" s="117"/>
      <c r="S136" s="117"/>
      <c r="T136" s="117"/>
      <c r="U136" s="117"/>
      <c r="V136" s="117"/>
      <c r="W136" s="117"/>
      <c r="X136" s="237"/>
      <c r="Y136" s="117"/>
      <c r="Z136" s="117"/>
      <c r="AA136" s="237"/>
      <c r="AB136" s="237"/>
      <c r="AC136" s="150"/>
      <c r="AD136" s="117"/>
      <c r="AE136" s="117"/>
      <c r="AF136" s="117"/>
      <c r="AG136" s="117"/>
      <c r="AH136" s="117"/>
      <c r="AI136" s="117"/>
      <c r="AJ136" s="117"/>
      <c r="AK136" s="117"/>
      <c r="AL136" s="117"/>
      <c r="AM136" s="117"/>
      <c r="AN136" s="117"/>
      <c r="AO136" s="117"/>
      <c r="AP136" s="117"/>
      <c r="AQ136" s="117"/>
      <c r="AR136" s="117"/>
      <c r="AS136" s="117"/>
      <c r="AT136" s="117"/>
      <c r="AU136" s="117"/>
      <c r="AV136" s="117"/>
      <c r="AW136" s="117"/>
      <c r="AX136" s="117"/>
      <c r="AY136" s="117"/>
      <c r="AZ136" s="117"/>
      <c r="BA136" s="117"/>
      <c r="BB136" s="117"/>
      <c r="BC136" s="117"/>
      <c r="BD136" s="117"/>
      <c r="BE136" s="117"/>
      <c r="BF136" s="117"/>
      <c r="BG136" s="117"/>
      <c r="BH136" s="117"/>
      <c r="BI136" s="117"/>
      <c r="BJ136" s="117"/>
      <c r="BK136" s="117"/>
      <c r="BL136" s="117"/>
    </row>
    <row r="137" spans="1:64">
      <c r="A137" s="117"/>
      <c r="B137" s="117"/>
      <c r="C137" s="117"/>
      <c r="D137" s="117"/>
      <c r="E137" s="117"/>
      <c r="F137" s="117"/>
      <c r="G137" s="117"/>
      <c r="H137" s="117"/>
      <c r="I137" s="237"/>
      <c r="J137" s="117"/>
      <c r="K137" s="117"/>
      <c r="L137" s="237"/>
      <c r="M137" s="150"/>
      <c r="N137" s="117"/>
      <c r="O137" s="117"/>
      <c r="P137" s="117"/>
      <c r="Q137" s="117"/>
      <c r="R137" s="117"/>
      <c r="S137" s="117"/>
      <c r="T137" s="117"/>
      <c r="U137" s="117"/>
      <c r="V137" s="117"/>
      <c r="W137" s="117"/>
      <c r="X137" s="237"/>
      <c r="Y137" s="117"/>
      <c r="Z137" s="117"/>
      <c r="AA137" s="237"/>
      <c r="AB137" s="237"/>
      <c r="AC137" s="150"/>
      <c r="AD137" s="117"/>
      <c r="AE137" s="117"/>
      <c r="AF137" s="117"/>
      <c r="AG137" s="117"/>
      <c r="AH137" s="117"/>
      <c r="AI137" s="117"/>
      <c r="AJ137" s="117"/>
      <c r="AK137" s="117"/>
      <c r="AL137" s="117"/>
      <c r="AM137" s="117"/>
      <c r="AN137" s="117"/>
      <c r="AO137" s="117"/>
      <c r="AP137" s="117"/>
      <c r="AQ137" s="117"/>
      <c r="AR137" s="117"/>
      <c r="AS137" s="117"/>
      <c r="AT137" s="117"/>
      <c r="AU137" s="117"/>
      <c r="AV137" s="117"/>
      <c r="AW137" s="117"/>
      <c r="AX137" s="117"/>
      <c r="AY137" s="117"/>
      <c r="AZ137" s="117"/>
      <c r="BA137" s="117"/>
      <c r="BB137" s="117"/>
      <c r="BC137" s="117"/>
      <c r="BD137" s="117"/>
      <c r="BE137" s="117"/>
      <c r="BF137" s="117"/>
      <c r="BG137" s="117"/>
      <c r="BH137" s="117"/>
      <c r="BI137" s="117"/>
      <c r="BJ137" s="117"/>
      <c r="BK137" s="117"/>
      <c r="BL137" s="117"/>
    </row>
    <row r="138" spans="1:64">
      <c r="A138" s="117"/>
      <c r="B138" s="117"/>
      <c r="C138" s="117"/>
      <c r="D138" s="117"/>
      <c r="E138" s="117"/>
      <c r="F138" s="117"/>
      <c r="G138" s="117"/>
      <c r="H138" s="117"/>
      <c r="I138" s="237"/>
      <c r="J138" s="117"/>
      <c r="K138" s="117"/>
      <c r="L138" s="237"/>
      <c r="M138" s="150"/>
      <c r="N138" s="117"/>
      <c r="O138" s="117"/>
      <c r="P138" s="117"/>
      <c r="Q138" s="117"/>
      <c r="R138" s="117"/>
      <c r="S138" s="117"/>
      <c r="T138" s="117"/>
      <c r="U138" s="117"/>
      <c r="V138" s="117"/>
      <c r="W138" s="117"/>
      <c r="X138" s="237"/>
      <c r="Y138" s="117"/>
      <c r="Z138" s="117"/>
      <c r="AA138" s="237"/>
      <c r="AB138" s="237"/>
      <c r="AC138" s="150"/>
      <c r="AD138" s="117"/>
      <c r="AE138" s="117"/>
      <c r="AF138" s="117"/>
      <c r="AG138" s="117"/>
      <c r="AH138" s="117"/>
      <c r="AI138" s="117"/>
      <c r="AJ138" s="117"/>
      <c r="AK138" s="117"/>
      <c r="AL138" s="117"/>
      <c r="AM138" s="117"/>
      <c r="AN138" s="117"/>
      <c r="AO138" s="117"/>
      <c r="AP138" s="117"/>
      <c r="AQ138" s="117"/>
      <c r="AR138" s="117"/>
      <c r="AS138" s="117"/>
      <c r="AT138" s="117"/>
      <c r="AU138" s="117"/>
      <c r="AV138" s="117"/>
      <c r="AW138" s="117"/>
      <c r="AX138" s="117"/>
      <c r="AY138" s="117"/>
      <c r="AZ138" s="117"/>
      <c r="BA138" s="117"/>
      <c r="BB138" s="117"/>
      <c r="BC138" s="117"/>
      <c r="BD138" s="117"/>
      <c r="BE138" s="117"/>
      <c r="BF138" s="117"/>
      <c r="BG138" s="117"/>
      <c r="BH138" s="117"/>
      <c r="BI138" s="117"/>
      <c r="BJ138" s="117"/>
      <c r="BK138" s="117"/>
      <c r="BL138" s="117"/>
    </row>
    <row r="139" spans="1:64">
      <c r="A139" s="117"/>
      <c r="B139" s="117"/>
      <c r="C139" s="117"/>
      <c r="D139" s="117"/>
      <c r="E139" s="117"/>
      <c r="F139" s="117"/>
      <c r="G139" s="117"/>
      <c r="H139" s="117"/>
      <c r="I139" s="237"/>
      <c r="J139" s="117"/>
      <c r="K139" s="117"/>
      <c r="L139" s="237"/>
      <c r="M139" s="150"/>
      <c r="N139" s="117"/>
      <c r="O139" s="117"/>
      <c r="P139" s="117"/>
      <c r="Q139" s="117"/>
      <c r="R139" s="117"/>
      <c r="S139" s="117"/>
      <c r="T139" s="117"/>
      <c r="U139" s="117"/>
      <c r="V139" s="117"/>
      <c r="W139" s="117"/>
      <c r="X139" s="237"/>
      <c r="Y139" s="117"/>
      <c r="Z139" s="117"/>
      <c r="AA139" s="237"/>
      <c r="AB139" s="237"/>
      <c r="AC139" s="150"/>
      <c r="AD139" s="117"/>
      <c r="AE139" s="117"/>
      <c r="AF139" s="117"/>
      <c r="AG139" s="117"/>
      <c r="AH139" s="117"/>
      <c r="AI139" s="117"/>
      <c r="AJ139" s="117"/>
      <c r="AK139" s="117"/>
      <c r="AL139" s="117"/>
      <c r="AM139" s="117"/>
      <c r="AN139" s="117"/>
      <c r="AO139" s="117"/>
      <c r="AP139" s="117"/>
      <c r="AQ139" s="117"/>
      <c r="AR139" s="117"/>
      <c r="AS139" s="117"/>
      <c r="AT139" s="117"/>
      <c r="AU139" s="117"/>
      <c r="AV139" s="117"/>
      <c r="AW139" s="117"/>
      <c r="AX139" s="117"/>
      <c r="AY139" s="117"/>
      <c r="AZ139" s="117"/>
      <c r="BA139" s="117"/>
      <c r="BB139" s="117"/>
      <c r="BC139" s="117"/>
      <c r="BD139" s="117"/>
      <c r="BE139" s="117"/>
      <c r="BF139" s="117"/>
      <c r="BG139" s="117"/>
      <c r="BH139" s="117"/>
      <c r="BI139" s="117"/>
      <c r="BJ139" s="117"/>
      <c r="BK139" s="117"/>
      <c r="BL139" s="117"/>
    </row>
    <row r="140" spans="1:64">
      <c r="A140" s="117"/>
      <c r="B140" s="117"/>
      <c r="C140" s="117"/>
      <c r="D140" s="117"/>
      <c r="E140" s="117"/>
      <c r="F140" s="117"/>
      <c r="G140" s="117"/>
      <c r="H140" s="117"/>
      <c r="I140" s="237"/>
      <c r="J140" s="117"/>
      <c r="K140" s="117"/>
      <c r="L140" s="237"/>
      <c r="M140" s="150"/>
      <c r="N140" s="117"/>
      <c r="O140" s="117"/>
      <c r="P140" s="117"/>
      <c r="Q140" s="117"/>
      <c r="R140" s="117"/>
      <c r="S140" s="117"/>
      <c r="T140" s="117"/>
      <c r="U140" s="117"/>
      <c r="V140" s="117"/>
      <c r="W140" s="117"/>
      <c r="X140" s="237"/>
      <c r="Y140" s="117"/>
      <c r="Z140" s="117"/>
      <c r="AA140" s="237"/>
      <c r="AB140" s="237"/>
      <c r="AC140" s="150"/>
      <c r="AD140" s="117"/>
      <c r="AE140" s="117"/>
      <c r="AF140" s="117"/>
      <c r="AG140" s="117"/>
      <c r="AH140" s="117"/>
      <c r="AI140" s="117"/>
      <c r="AJ140" s="117"/>
      <c r="AK140" s="117"/>
      <c r="AL140" s="117"/>
      <c r="AM140" s="117"/>
      <c r="AN140" s="117"/>
      <c r="AO140" s="117"/>
      <c r="AP140" s="117"/>
      <c r="AQ140" s="117"/>
      <c r="AR140" s="117"/>
      <c r="AS140" s="117"/>
      <c r="AT140" s="117"/>
      <c r="AU140" s="117"/>
      <c r="AV140" s="117"/>
      <c r="AW140" s="117"/>
      <c r="AX140" s="117"/>
      <c r="AY140" s="117"/>
      <c r="AZ140" s="117"/>
      <c r="BA140" s="117"/>
      <c r="BB140" s="117"/>
      <c r="BC140" s="117"/>
      <c r="BD140" s="117"/>
      <c r="BE140" s="117"/>
      <c r="BF140" s="117"/>
      <c r="BG140" s="117"/>
      <c r="BH140" s="117"/>
      <c r="BI140" s="117"/>
      <c r="BJ140" s="117"/>
      <c r="BK140" s="117"/>
      <c r="BL140" s="117"/>
    </row>
    <row r="141" spans="1:64">
      <c r="A141" s="117"/>
      <c r="B141" s="117"/>
      <c r="C141" s="117"/>
      <c r="D141" s="117"/>
      <c r="E141" s="117"/>
      <c r="F141" s="117"/>
      <c r="G141" s="117"/>
      <c r="H141" s="117"/>
      <c r="I141" s="237"/>
      <c r="J141" s="117"/>
      <c r="K141" s="117"/>
      <c r="L141" s="237"/>
      <c r="M141" s="150"/>
      <c r="N141" s="117"/>
      <c r="O141" s="117"/>
      <c r="P141" s="117"/>
      <c r="Q141" s="117"/>
      <c r="R141" s="117"/>
      <c r="S141" s="117"/>
      <c r="T141" s="117"/>
      <c r="U141" s="117"/>
      <c r="V141" s="117"/>
      <c r="W141" s="117"/>
      <c r="X141" s="237"/>
      <c r="Y141" s="117"/>
      <c r="Z141" s="117"/>
      <c r="AA141" s="237"/>
      <c r="AB141" s="237"/>
      <c r="AC141" s="150"/>
      <c r="AD141" s="117"/>
      <c r="AE141" s="117"/>
      <c r="AF141" s="117"/>
      <c r="AG141" s="117"/>
      <c r="AH141" s="117"/>
      <c r="AI141" s="117"/>
      <c r="AJ141" s="117"/>
      <c r="AK141" s="117"/>
      <c r="AL141" s="117"/>
      <c r="AM141" s="117"/>
      <c r="AN141" s="117"/>
      <c r="AO141" s="117"/>
      <c r="AP141" s="117"/>
      <c r="AQ141" s="117"/>
      <c r="AR141" s="117"/>
      <c r="AS141" s="117"/>
      <c r="AT141" s="117"/>
      <c r="AU141" s="117"/>
      <c r="AV141" s="117"/>
      <c r="AW141" s="117"/>
      <c r="AX141" s="117"/>
      <c r="AY141" s="117"/>
      <c r="AZ141" s="117"/>
      <c r="BA141" s="117"/>
      <c r="BB141" s="117"/>
      <c r="BC141" s="117"/>
      <c r="BD141" s="117"/>
      <c r="BE141" s="117"/>
      <c r="BF141" s="117"/>
      <c r="BG141" s="117"/>
      <c r="BH141" s="117"/>
      <c r="BI141" s="117"/>
      <c r="BJ141" s="117"/>
      <c r="BK141" s="117"/>
      <c r="BL141" s="117"/>
    </row>
    <row r="142" spans="1:64">
      <c r="A142" s="117"/>
      <c r="B142" s="117"/>
      <c r="C142" s="117"/>
      <c r="D142" s="117"/>
      <c r="E142" s="117"/>
      <c r="F142" s="117"/>
      <c r="G142" s="117"/>
      <c r="H142" s="117"/>
      <c r="I142" s="237"/>
      <c r="J142" s="117"/>
      <c r="K142" s="117"/>
      <c r="L142" s="237"/>
      <c r="M142" s="150"/>
      <c r="N142" s="117"/>
      <c r="O142" s="117"/>
      <c r="P142" s="117"/>
      <c r="Q142" s="117"/>
      <c r="R142" s="117"/>
      <c r="S142" s="117"/>
      <c r="T142" s="117"/>
      <c r="U142" s="117"/>
      <c r="V142" s="117"/>
      <c r="W142" s="117"/>
      <c r="X142" s="237"/>
      <c r="Y142" s="117"/>
      <c r="Z142" s="117"/>
      <c r="AA142" s="237"/>
      <c r="AB142" s="237"/>
      <c r="AC142" s="150"/>
      <c r="AD142" s="117"/>
      <c r="AE142" s="117"/>
      <c r="AF142" s="117"/>
      <c r="AG142" s="117"/>
      <c r="AH142" s="117"/>
      <c r="AI142" s="117"/>
      <c r="AJ142" s="117"/>
      <c r="AK142" s="117"/>
      <c r="AL142" s="117"/>
      <c r="AM142" s="117"/>
      <c r="AN142" s="117"/>
      <c r="AO142" s="117"/>
      <c r="AP142" s="117"/>
      <c r="AQ142" s="117"/>
      <c r="AR142" s="117"/>
      <c r="AS142" s="117"/>
      <c r="AT142" s="117"/>
      <c r="AU142" s="117"/>
      <c r="AV142" s="117"/>
      <c r="AW142" s="117"/>
      <c r="AX142" s="117"/>
      <c r="AY142" s="117"/>
      <c r="AZ142" s="117"/>
      <c r="BA142" s="117"/>
      <c r="BB142" s="117"/>
      <c r="BC142" s="117"/>
      <c r="BD142" s="117"/>
      <c r="BE142" s="117"/>
      <c r="BF142" s="117"/>
      <c r="BG142" s="117"/>
      <c r="BH142" s="117"/>
      <c r="BI142" s="117"/>
      <c r="BJ142" s="117"/>
      <c r="BK142" s="117"/>
      <c r="BL142" s="117"/>
    </row>
    <row r="143" spans="1:64">
      <c r="A143" s="117"/>
      <c r="B143" s="117"/>
      <c r="C143" s="117"/>
      <c r="D143" s="117"/>
      <c r="E143" s="117"/>
      <c r="F143" s="117"/>
      <c r="G143" s="117"/>
      <c r="H143" s="117"/>
      <c r="I143" s="237"/>
      <c r="J143" s="117"/>
      <c r="K143" s="117"/>
      <c r="L143" s="237"/>
      <c r="M143" s="150"/>
      <c r="N143" s="117"/>
      <c r="O143" s="117"/>
      <c r="P143" s="117"/>
      <c r="Q143" s="117"/>
      <c r="R143" s="117"/>
      <c r="S143" s="117"/>
      <c r="T143" s="117"/>
      <c r="U143" s="117"/>
      <c r="V143" s="117"/>
      <c r="W143" s="117"/>
      <c r="X143" s="237"/>
      <c r="Y143" s="117"/>
      <c r="Z143" s="117"/>
      <c r="AA143" s="237"/>
      <c r="AB143" s="237"/>
      <c r="AC143" s="150"/>
      <c r="AD143" s="117"/>
      <c r="AE143" s="117"/>
      <c r="AF143" s="117"/>
      <c r="AG143" s="117"/>
      <c r="AH143" s="117"/>
      <c r="AI143" s="117"/>
      <c r="AJ143" s="117"/>
      <c r="AK143" s="117"/>
      <c r="AL143" s="117"/>
      <c r="AM143" s="117"/>
      <c r="AN143" s="117"/>
      <c r="AO143" s="117"/>
      <c r="AP143" s="117"/>
      <c r="AQ143" s="117"/>
      <c r="AR143" s="117"/>
      <c r="AS143" s="117"/>
      <c r="AT143" s="117"/>
      <c r="AU143" s="117"/>
      <c r="AV143" s="117"/>
      <c r="AW143" s="117"/>
      <c r="AX143" s="117"/>
      <c r="AY143" s="117"/>
      <c r="AZ143" s="117"/>
      <c r="BA143" s="117"/>
      <c r="BB143" s="117"/>
      <c r="BC143" s="117"/>
      <c r="BD143" s="117"/>
      <c r="BE143" s="117"/>
      <c r="BF143" s="117"/>
      <c r="BG143" s="117"/>
      <c r="BH143" s="117"/>
      <c r="BI143" s="117"/>
      <c r="BJ143" s="117"/>
      <c r="BK143" s="117"/>
      <c r="BL143" s="117"/>
    </row>
    <row r="144" spans="1:64">
      <c r="A144" s="117"/>
      <c r="B144" s="117"/>
      <c r="C144" s="117"/>
      <c r="D144" s="117"/>
      <c r="E144" s="117"/>
      <c r="F144" s="117"/>
      <c r="G144" s="117"/>
      <c r="H144" s="117"/>
      <c r="I144" s="237"/>
      <c r="J144" s="117"/>
      <c r="K144" s="117"/>
      <c r="L144" s="237"/>
      <c r="M144" s="150"/>
      <c r="N144" s="117"/>
      <c r="O144" s="117"/>
      <c r="P144" s="117"/>
      <c r="Q144" s="117"/>
      <c r="R144" s="117"/>
      <c r="S144" s="117"/>
      <c r="T144" s="117"/>
      <c r="U144" s="117"/>
      <c r="V144" s="117"/>
      <c r="W144" s="117"/>
      <c r="X144" s="237"/>
      <c r="Y144" s="117"/>
      <c r="Z144" s="117"/>
      <c r="AA144" s="237"/>
      <c r="AB144" s="237"/>
      <c r="AC144" s="150"/>
      <c r="AD144" s="117"/>
      <c r="AE144" s="117"/>
      <c r="AF144" s="117"/>
      <c r="AG144" s="117"/>
      <c r="AH144" s="117"/>
      <c r="AI144" s="117"/>
      <c r="AJ144" s="117"/>
      <c r="AK144" s="117"/>
      <c r="AL144" s="117"/>
      <c r="AM144" s="117"/>
      <c r="AN144" s="117"/>
      <c r="AO144" s="117"/>
      <c r="AP144" s="117"/>
      <c r="AQ144" s="117"/>
      <c r="AR144" s="117"/>
      <c r="AS144" s="117"/>
      <c r="AT144" s="117"/>
      <c r="AU144" s="117"/>
      <c r="AV144" s="117"/>
      <c r="AW144" s="117"/>
      <c r="AX144" s="117"/>
      <c r="AY144" s="117"/>
      <c r="AZ144" s="117"/>
      <c r="BA144" s="117"/>
      <c r="BB144" s="117"/>
      <c r="BC144" s="117"/>
      <c r="BD144" s="117"/>
      <c r="BE144" s="117"/>
      <c r="BF144" s="117"/>
      <c r="BG144" s="117"/>
      <c r="BH144" s="117"/>
      <c r="BI144" s="117"/>
      <c r="BJ144" s="117"/>
      <c r="BK144" s="117"/>
      <c r="BL144" s="117"/>
    </row>
    <row r="145" spans="1:64">
      <c r="A145" s="117"/>
      <c r="B145" s="117"/>
      <c r="C145" s="117"/>
      <c r="D145" s="117"/>
      <c r="E145" s="117"/>
      <c r="F145" s="117"/>
      <c r="G145" s="117"/>
      <c r="H145" s="117"/>
      <c r="I145" s="237"/>
      <c r="J145" s="117"/>
      <c r="K145" s="117"/>
      <c r="L145" s="237"/>
      <c r="M145" s="150"/>
      <c r="N145" s="117"/>
      <c r="O145" s="117"/>
      <c r="P145" s="117"/>
      <c r="Q145" s="117"/>
      <c r="R145" s="117"/>
      <c r="S145" s="117"/>
      <c r="T145" s="117"/>
      <c r="U145" s="117"/>
      <c r="V145" s="117"/>
      <c r="W145" s="117"/>
      <c r="X145" s="237"/>
      <c r="Y145" s="117"/>
      <c r="Z145" s="117"/>
      <c r="AA145" s="237"/>
      <c r="AB145" s="237"/>
      <c r="AC145" s="150"/>
      <c r="AD145" s="117"/>
      <c r="AE145" s="117"/>
      <c r="AF145" s="117"/>
      <c r="AG145" s="117"/>
      <c r="AH145" s="117"/>
      <c r="AI145" s="117"/>
      <c r="AJ145" s="117"/>
      <c r="AK145" s="117"/>
      <c r="AL145" s="117"/>
      <c r="AM145" s="117"/>
      <c r="AN145" s="117"/>
      <c r="AO145" s="117"/>
      <c r="AP145" s="117"/>
      <c r="AQ145" s="117"/>
      <c r="AR145" s="117"/>
      <c r="AS145" s="117"/>
      <c r="AT145" s="117"/>
      <c r="AU145" s="117"/>
      <c r="AV145" s="117"/>
      <c r="AW145" s="117"/>
      <c r="AX145" s="117"/>
      <c r="AY145" s="117"/>
      <c r="AZ145" s="117"/>
      <c r="BA145" s="117"/>
      <c r="BB145" s="117"/>
      <c r="BC145" s="117"/>
      <c r="BD145" s="117"/>
      <c r="BE145" s="117"/>
      <c r="BF145" s="117"/>
      <c r="BG145" s="117"/>
      <c r="BH145" s="117"/>
      <c r="BI145" s="117"/>
      <c r="BJ145" s="117"/>
      <c r="BK145" s="117"/>
      <c r="BL145" s="117"/>
    </row>
    <row r="146" spans="1:64">
      <c r="A146" s="117"/>
      <c r="B146" s="117"/>
      <c r="C146" s="117"/>
      <c r="D146" s="117"/>
      <c r="E146" s="117"/>
      <c r="F146" s="117"/>
      <c r="G146" s="117"/>
      <c r="H146" s="117"/>
      <c r="I146" s="237"/>
      <c r="J146" s="117"/>
      <c r="K146" s="117"/>
      <c r="L146" s="237"/>
      <c r="M146" s="150"/>
      <c r="N146" s="117"/>
      <c r="O146" s="117"/>
      <c r="P146" s="117"/>
      <c r="Q146" s="117"/>
      <c r="R146" s="117"/>
      <c r="S146" s="117"/>
      <c r="T146" s="117"/>
      <c r="U146" s="117"/>
      <c r="V146" s="117"/>
      <c r="W146" s="117"/>
      <c r="X146" s="237"/>
      <c r="Y146" s="117"/>
      <c r="Z146" s="117"/>
      <c r="AA146" s="237"/>
      <c r="AB146" s="237"/>
      <c r="AC146" s="150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117"/>
      <c r="AQ146" s="117"/>
      <c r="AR146" s="117"/>
      <c r="AS146" s="117"/>
      <c r="AT146" s="117"/>
      <c r="AU146" s="117"/>
      <c r="AV146" s="117"/>
      <c r="AW146" s="117"/>
      <c r="AX146" s="117"/>
      <c r="AY146" s="117"/>
      <c r="AZ146" s="117"/>
      <c r="BA146" s="117"/>
      <c r="BB146" s="117"/>
      <c r="BC146" s="117"/>
      <c r="BD146" s="117"/>
      <c r="BE146" s="117"/>
      <c r="BF146" s="117"/>
      <c r="BG146" s="117"/>
      <c r="BH146" s="117"/>
      <c r="BI146" s="117"/>
      <c r="BJ146" s="117"/>
      <c r="BK146" s="117"/>
      <c r="BL146" s="117"/>
    </row>
    <row r="147" spans="1:64">
      <c r="A147" s="117"/>
      <c r="B147" s="117"/>
      <c r="C147" s="117"/>
      <c r="D147" s="117"/>
      <c r="E147" s="117"/>
      <c r="F147" s="117"/>
      <c r="G147" s="117"/>
      <c r="H147" s="117"/>
      <c r="I147" s="237"/>
      <c r="J147" s="117"/>
      <c r="K147" s="117"/>
      <c r="L147" s="237"/>
      <c r="M147" s="150"/>
      <c r="N147" s="117"/>
      <c r="O147" s="117"/>
      <c r="P147" s="117"/>
      <c r="Q147" s="117"/>
      <c r="R147" s="117"/>
      <c r="S147" s="117"/>
      <c r="T147" s="117"/>
      <c r="U147" s="117"/>
      <c r="V147" s="117"/>
      <c r="W147" s="117"/>
      <c r="X147" s="237"/>
      <c r="Y147" s="117"/>
      <c r="Z147" s="117"/>
      <c r="AA147" s="237"/>
      <c r="AB147" s="237"/>
      <c r="AC147" s="150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117"/>
      <c r="AQ147" s="117"/>
      <c r="AR147" s="117"/>
      <c r="AS147" s="117"/>
      <c r="AT147" s="117"/>
      <c r="AU147" s="117"/>
      <c r="AV147" s="117"/>
      <c r="AW147" s="117"/>
      <c r="AX147" s="117"/>
      <c r="AY147" s="117"/>
      <c r="AZ147" s="117"/>
      <c r="BA147" s="117"/>
      <c r="BB147" s="117"/>
      <c r="BC147" s="117"/>
      <c r="BD147" s="117"/>
      <c r="BE147" s="117"/>
      <c r="BF147" s="117"/>
      <c r="BG147" s="117"/>
      <c r="BH147" s="117"/>
      <c r="BI147" s="117"/>
      <c r="BJ147" s="117"/>
      <c r="BK147" s="117"/>
      <c r="BL147" s="117"/>
    </row>
    <row r="148" spans="1:64">
      <c r="A148" s="117"/>
      <c r="B148" s="117"/>
      <c r="C148" s="117"/>
      <c r="D148" s="117"/>
      <c r="E148" s="117"/>
      <c r="F148" s="117"/>
      <c r="G148" s="117"/>
      <c r="H148" s="117"/>
      <c r="I148" s="237"/>
      <c r="J148" s="117"/>
      <c r="K148" s="117"/>
      <c r="L148" s="237"/>
      <c r="M148" s="150"/>
      <c r="N148" s="117"/>
      <c r="O148" s="117"/>
      <c r="P148" s="117"/>
      <c r="Q148" s="117"/>
      <c r="R148" s="117"/>
      <c r="S148" s="117"/>
      <c r="T148" s="117"/>
      <c r="U148" s="117"/>
      <c r="V148" s="117"/>
      <c r="W148" s="117"/>
      <c r="X148" s="237"/>
      <c r="Y148" s="117"/>
      <c r="Z148" s="117"/>
      <c r="AA148" s="237"/>
      <c r="AB148" s="237"/>
      <c r="AC148" s="150"/>
      <c r="AD148" s="117"/>
      <c r="AE148" s="117"/>
      <c r="AF148" s="117"/>
      <c r="AG148" s="117"/>
      <c r="AH148" s="117"/>
      <c r="AI148" s="117"/>
      <c r="AJ148" s="117"/>
      <c r="AK148" s="117"/>
      <c r="AL148" s="117"/>
      <c r="AM148" s="117"/>
      <c r="AN148" s="117"/>
      <c r="AO148" s="117"/>
      <c r="AP148" s="117"/>
      <c r="AQ148" s="117"/>
      <c r="AR148" s="117"/>
      <c r="AS148" s="117"/>
      <c r="AT148" s="117"/>
      <c r="AU148" s="117"/>
      <c r="AV148" s="117"/>
      <c r="AW148" s="117"/>
      <c r="AX148" s="117"/>
      <c r="AY148" s="117"/>
      <c r="AZ148" s="117"/>
      <c r="BA148" s="117"/>
      <c r="BB148" s="117"/>
      <c r="BC148" s="117"/>
      <c r="BD148" s="117"/>
      <c r="BE148" s="117"/>
      <c r="BF148" s="117"/>
      <c r="BG148" s="117"/>
      <c r="BH148" s="117"/>
      <c r="BI148" s="117"/>
      <c r="BJ148" s="117"/>
      <c r="BK148" s="117"/>
      <c r="BL148" s="117"/>
    </row>
    <row r="149" spans="1:64">
      <c r="A149" s="117"/>
      <c r="B149" s="117"/>
      <c r="C149" s="117"/>
      <c r="D149" s="117"/>
      <c r="E149" s="117"/>
      <c r="F149" s="117"/>
      <c r="G149" s="117"/>
      <c r="H149" s="117"/>
      <c r="I149" s="237"/>
      <c r="J149" s="117"/>
      <c r="K149" s="117"/>
      <c r="L149" s="237"/>
      <c r="M149" s="150"/>
      <c r="N149" s="117"/>
      <c r="O149" s="117"/>
      <c r="P149" s="117"/>
      <c r="Q149" s="117"/>
      <c r="R149" s="117"/>
      <c r="S149" s="117"/>
      <c r="T149" s="117"/>
      <c r="U149" s="117"/>
      <c r="V149" s="117"/>
      <c r="W149" s="117"/>
      <c r="X149" s="237"/>
      <c r="Y149" s="117"/>
      <c r="Z149" s="117"/>
      <c r="AA149" s="237"/>
      <c r="AB149" s="237"/>
      <c r="AC149" s="150"/>
      <c r="AD149" s="117"/>
      <c r="AE149" s="117"/>
      <c r="AF149" s="117"/>
      <c r="AG149" s="117"/>
      <c r="AH149" s="117"/>
      <c r="AI149" s="117"/>
      <c r="AJ149" s="117"/>
      <c r="AK149" s="117"/>
      <c r="AL149" s="117"/>
      <c r="AM149" s="117"/>
      <c r="AN149" s="117"/>
      <c r="AO149" s="117"/>
      <c r="AP149" s="117"/>
      <c r="AQ149" s="117"/>
      <c r="AR149" s="117"/>
      <c r="AS149" s="117"/>
      <c r="AT149" s="117"/>
      <c r="AU149" s="117"/>
      <c r="AV149" s="117"/>
      <c r="AW149" s="117"/>
      <c r="AX149" s="117"/>
      <c r="AY149" s="117"/>
      <c r="AZ149" s="117"/>
      <c r="BA149" s="117"/>
      <c r="BB149" s="117"/>
      <c r="BC149" s="117"/>
      <c r="BD149" s="117"/>
      <c r="BE149" s="117"/>
      <c r="BF149" s="117"/>
      <c r="BG149" s="117"/>
      <c r="BH149" s="117"/>
      <c r="BI149" s="117"/>
      <c r="BJ149" s="117"/>
      <c r="BK149" s="117"/>
      <c r="BL149" s="117"/>
    </row>
    <row r="150" spans="1:64">
      <c r="A150" s="117"/>
      <c r="B150" s="117"/>
      <c r="C150" s="117"/>
      <c r="D150" s="117"/>
      <c r="E150" s="117"/>
      <c r="F150" s="117"/>
      <c r="G150" s="117"/>
      <c r="H150" s="117"/>
      <c r="I150" s="237"/>
      <c r="J150" s="117"/>
      <c r="K150" s="117"/>
      <c r="L150" s="237"/>
      <c r="M150" s="150"/>
      <c r="N150" s="117"/>
      <c r="O150" s="117"/>
      <c r="P150" s="117"/>
      <c r="Q150" s="117"/>
      <c r="R150" s="117"/>
      <c r="S150" s="117"/>
      <c r="T150" s="117"/>
      <c r="U150" s="117"/>
      <c r="V150" s="117"/>
      <c r="W150" s="117"/>
      <c r="X150" s="237"/>
      <c r="Y150" s="117"/>
      <c r="Z150" s="117"/>
      <c r="AA150" s="237"/>
      <c r="AB150" s="237"/>
      <c r="AC150" s="150"/>
      <c r="AD150" s="117"/>
      <c r="AE150" s="117"/>
      <c r="AF150" s="117"/>
      <c r="AG150" s="117"/>
      <c r="AH150" s="117"/>
      <c r="AI150" s="117"/>
      <c r="AJ150" s="117"/>
      <c r="AK150" s="117"/>
      <c r="AL150" s="117"/>
      <c r="AM150" s="117"/>
      <c r="AN150" s="117"/>
      <c r="AO150" s="117"/>
      <c r="AP150" s="117"/>
      <c r="AQ150" s="117"/>
      <c r="AR150" s="117"/>
      <c r="AS150" s="117"/>
      <c r="AT150" s="117"/>
      <c r="AU150" s="117"/>
      <c r="AV150" s="117"/>
      <c r="AW150" s="117"/>
      <c r="AX150" s="117"/>
      <c r="AY150" s="117"/>
      <c r="AZ150" s="117"/>
      <c r="BA150" s="117"/>
      <c r="BB150" s="117"/>
      <c r="BC150" s="117"/>
      <c r="BD150" s="117"/>
      <c r="BE150" s="117"/>
      <c r="BF150" s="117"/>
      <c r="BG150" s="117"/>
      <c r="BH150" s="117"/>
      <c r="BI150" s="117"/>
      <c r="BJ150" s="117"/>
      <c r="BK150" s="117"/>
      <c r="BL150" s="117"/>
    </row>
    <row r="151" spans="1:64">
      <c r="A151" s="117"/>
      <c r="B151" s="117"/>
      <c r="C151" s="117"/>
      <c r="D151" s="117"/>
      <c r="E151" s="117"/>
      <c r="F151" s="117"/>
      <c r="G151" s="117"/>
      <c r="H151" s="117"/>
      <c r="I151" s="237"/>
      <c r="J151" s="117"/>
      <c r="K151" s="117"/>
      <c r="L151" s="237"/>
      <c r="M151" s="150"/>
      <c r="N151" s="117"/>
      <c r="O151" s="117"/>
      <c r="P151" s="117"/>
      <c r="Q151" s="117"/>
      <c r="R151" s="117"/>
      <c r="S151" s="117"/>
      <c r="T151" s="117"/>
      <c r="U151" s="117"/>
      <c r="V151" s="117"/>
      <c r="W151" s="117"/>
      <c r="X151" s="237"/>
      <c r="Y151" s="117"/>
      <c r="Z151" s="117"/>
      <c r="AA151" s="237"/>
      <c r="AB151" s="237"/>
      <c r="AC151" s="150"/>
      <c r="AD151" s="117"/>
      <c r="AE151" s="117"/>
      <c r="AF151" s="117"/>
      <c r="AG151" s="117"/>
      <c r="AH151" s="117"/>
      <c r="AI151" s="117"/>
      <c r="AJ151" s="117"/>
      <c r="AK151" s="117"/>
      <c r="AL151" s="117"/>
      <c r="AM151" s="117"/>
      <c r="AN151" s="117"/>
      <c r="AO151" s="117"/>
      <c r="AP151" s="117"/>
      <c r="AQ151" s="117"/>
      <c r="AR151" s="117"/>
      <c r="AS151" s="117"/>
      <c r="AT151" s="117"/>
      <c r="AU151" s="117"/>
      <c r="AV151" s="117"/>
      <c r="AW151" s="117"/>
      <c r="AX151" s="117"/>
      <c r="AY151" s="117"/>
      <c r="AZ151" s="117"/>
      <c r="BA151" s="117"/>
      <c r="BB151" s="117"/>
      <c r="BC151" s="117"/>
      <c r="BD151" s="117"/>
      <c r="BE151" s="117"/>
      <c r="BF151" s="117"/>
      <c r="BG151" s="117"/>
      <c r="BH151" s="117"/>
      <c r="BI151" s="117"/>
      <c r="BJ151" s="117"/>
      <c r="BK151" s="117"/>
      <c r="BL151" s="117"/>
    </row>
    <row r="152" spans="1:64">
      <c r="A152" s="117"/>
      <c r="B152" s="117"/>
      <c r="C152" s="117"/>
      <c r="D152" s="117"/>
      <c r="E152" s="117"/>
      <c r="F152" s="117"/>
      <c r="G152" s="117"/>
      <c r="H152" s="117"/>
      <c r="I152" s="237"/>
      <c r="J152" s="117"/>
      <c r="K152" s="117"/>
      <c r="L152" s="237"/>
      <c r="M152" s="150"/>
      <c r="N152" s="117"/>
      <c r="O152" s="117"/>
      <c r="P152" s="117"/>
      <c r="Q152" s="117"/>
      <c r="R152" s="117"/>
      <c r="S152" s="117"/>
      <c r="T152" s="117"/>
      <c r="U152" s="117"/>
      <c r="V152" s="117"/>
      <c r="W152" s="117"/>
      <c r="X152" s="237"/>
      <c r="Y152" s="117"/>
      <c r="Z152" s="117"/>
      <c r="AA152" s="237"/>
      <c r="AB152" s="237"/>
      <c r="AC152" s="150"/>
      <c r="AD152" s="117"/>
      <c r="AE152" s="117"/>
      <c r="AF152" s="117"/>
      <c r="AG152" s="117"/>
      <c r="AH152" s="117"/>
      <c r="AI152" s="117"/>
      <c r="AJ152" s="117"/>
      <c r="AK152" s="117"/>
      <c r="AL152" s="117"/>
      <c r="AM152" s="117"/>
      <c r="AN152" s="117"/>
      <c r="AO152" s="117"/>
      <c r="AP152" s="117"/>
      <c r="AQ152" s="117"/>
      <c r="AR152" s="117"/>
      <c r="AS152" s="117"/>
      <c r="AT152" s="117"/>
      <c r="AU152" s="117"/>
      <c r="AV152" s="117"/>
      <c r="AW152" s="117"/>
      <c r="AX152" s="117"/>
      <c r="AY152" s="117"/>
      <c r="AZ152" s="117"/>
      <c r="BA152" s="117"/>
      <c r="BB152" s="117"/>
      <c r="BC152" s="117"/>
      <c r="BD152" s="117"/>
      <c r="BE152" s="117"/>
      <c r="BF152" s="117"/>
      <c r="BG152" s="117"/>
      <c r="BH152" s="117"/>
      <c r="BI152" s="117"/>
      <c r="BJ152" s="117"/>
      <c r="BK152" s="117"/>
      <c r="BL152" s="117"/>
    </row>
    <row r="153" spans="1:64">
      <c r="A153" s="117"/>
      <c r="B153" s="117"/>
      <c r="C153" s="117"/>
      <c r="D153" s="117"/>
      <c r="E153" s="117"/>
      <c r="F153" s="117"/>
      <c r="G153" s="117"/>
      <c r="H153" s="117"/>
      <c r="I153" s="237"/>
      <c r="J153" s="117"/>
      <c r="K153" s="117"/>
      <c r="L153" s="237"/>
      <c r="M153" s="150"/>
      <c r="N153" s="117"/>
      <c r="O153" s="117"/>
      <c r="P153" s="117"/>
      <c r="Q153" s="117"/>
      <c r="R153" s="117"/>
      <c r="S153" s="117"/>
      <c r="T153" s="117"/>
      <c r="U153" s="117"/>
      <c r="V153" s="117"/>
      <c r="W153" s="117"/>
      <c r="X153" s="237"/>
      <c r="Y153" s="117"/>
      <c r="Z153" s="117"/>
      <c r="AA153" s="237"/>
      <c r="AB153" s="237"/>
      <c r="AC153" s="150"/>
      <c r="AD153" s="117"/>
      <c r="AE153" s="117"/>
      <c r="AF153" s="117"/>
      <c r="AG153" s="117"/>
      <c r="AH153" s="117"/>
      <c r="AI153" s="117"/>
      <c r="AJ153" s="117"/>
      <c r="AK153" s="117"/>
      <c r="AL153" s="117"/>
      <c r="AM153" s="117"/>
      <c r="AN153" s="117"/>
      <c r="AO153" s="117"/>
      <c r="AP153" s="117"/>
      <c r="AQ153" s="117"/>
      <c r="AR153" s="117"/>
      <c r="AS153" s="117"/>
      <c r="AT153" s="117"/>
      <c r="AU153" s="117"/>
      <c r="AV153" s="117"/>
      <c r="AW153" s="117"/>
      <c r="AX153" s="117"/>
      <c r="AY153" s="117"/>
      <c r="AZ153" s="117"/>
      <c r="BA153" s="117"/>
      <c r="BB153" s="117"/>
      <c r="BC153" s="117"/>
      <c r="BD153" s="117"/>
      <c r="BE153" s="117"/>
      <c r="BF153" s="117"/>
      <c r="BG153" s="117"/>
      <c r="BH153" s="117"/>
      <c r="BI153" s="117"/>
      <c r="BJ153" s="117"/>
      <c r="BK153" s="117"/>
      <c r="BL153" s="117"/>
    </row>
    <row r="154" spans="1:64">
      <c r="A154" s="117"/>
      <c r="B154" s="117"/>
      <c r="C154" s="117"/>
      <c r="D154" s="117"/>
      <c r="E154" s="117"/>
      <c r="F154" s="117"/>
      <c r="G154" s="117"/>
      <c r="H154" s="117"/>
      <c r="I154" s="237"/>
      <c r="J154" s="117"/>
      <c r="K154" s="117"/>
      <c r="L154" s="237"/>
      <c r="M154" s="150"/>
      <c r="N154" s="117"/>
      <c r="O154" s="117"/>
      <c r="P154" s="117"/>
      <c r="Q154" s="117"/>
      <c r="R154" s="117"/>
      <c r="S154" s="117"/>
      <c r="T154" s="117"/>
      <c r="U154" s="117"/>
      <c r="V154" s="117"/>
      <c r="W154" s="117"/>
      <c r="X154" s="237"/>
      <c r="Y154" s="117"/>
      <c r="Z154" s="117"/>
      <c r="AA154" s="237"/>
      <c r="AB154" s="237"/>
      <c r="AC154" s="150"/>
      <c r="AD154" s="117"/>
      <c r="AE154" s="117"/>
      <c r="AF154" s="117"/>
      <c r="AG154" s="117"/>
      <c r="AH154" s="117"/>
      <c r="AI154" s="117"/>
      <c r="AJ154" s="117"/>
      <c r="AK154" s="117"/>
      <c r="AL154" s="117"/>
      <c r="AM154" s="117"/>
      <c r="AN154" s="117"/>
      <c r="AO154" s="117"/>
      <c r="AP154" s="117"/>
      <c r="AQ154" s="117"/>
      <c r="AR154" s="117"/>
      <c r="AS154" s="117"/>
      <c r="AT154" s="117"/>
      <c r="AU154" s="117"/>
      <c r="AV154" s="117"/>
      <c r="AW154" s="117"/>
      <c r="AX154" s="117"/>
      <c r="AY154" s="117"/>
      <c r="AZ154" s="117"/>
      <c r="BA154" s="117"/>
      <c r="BB154" s="117"/>
      <c r="BC154" s="117"/>
      <c r="BD154" s="117"/>
      <c r="BE154" s="117"/>
      <c r="BF154" s="117"/>
      <c r="BG154" s="117"/>
      <c r="BH154" s="117"/>
      <c r="BI154" s="117"/>
      <c r="BJ154" s="117"/>
      <c r="BK154" s="117"/>
      <c r="BL154" s="117"/>
    </row>
    <row r="155" spans="1:64">
      <c r="A155" s="117"/>
      <c r="B155" s="117"/>
      <c r="C155" s="117"/>
      <c r="D155" s="117"/>
      <c r="E155" s="117"/>
      <c r="F155" s="117"/>
      <c r="G155" s="117"/>
      <c r="H155" s="117"/>
      <c r="I155" s="237"/>
      <c r="J155" s="117"/>
      <c r="K155" s="117"/>
      <c r="L155" s="237"/>
      <c r="M155" s="150"/>
      <c r="N155" s="117"/>
      <c r="O155" s="117"/>
      <c r="P155" s="117"/>
      <c r="Q155" s="117"/>
      <c r="R155" s="117"/>
      <c r="S155" s="117"/>
      <c r="T155" s="117"/>
      <c r="U155" s="117"/>
      <c r="V155" s="117"/>
      <c r="W155" s="117"/>
      <c r="X155" s="237"/>
      <c r="Y155" s="117"/>
      <c r="Z155" s="117"/>
      <c r="AA155" s="237"/>
      <c r="AB155" s="237"/>
      <c r="AC155" s="150"/>
      <c r="AD155" s="117"/>
      <c r="AE155" s="117"/>
      <c r="AF155" s="117"/>
      <c r="AG155" s="117"/>
      <c r="AH155" s="117"/>
      <c r="AI155" s="117"/>
      <c r="AJ155" s="117"/>
      <c r="AK155" s="117"/>
      <c r="AL155" s="117"/>
      <c r="AM155" s="117"/>
      <c r="AN155" s="117"/>
      <c r="AO155" s="117"/>
      <c r="AP155" s="117"/>
      <c r="AQ155" s="117"/>
      <c r="AR155" s="117"/>
      <c r="AS155" s="117"/>
      <c r="AT155" s="117"/>
      <c r="AU155" s="117"/>
      <c r="AV155" s="117"/>
      <c r="AW155" s="117"/>
      <c r="AX155" s="117"/>
      <c r="AY155" s="117"/>
      <c r="AZ155" s="117"/>
      <c r="BA155" s="117"/>
      <c r="BB155" s="117"/>
      <c r="BC155" s="117"/>
      <c r="BD155" s="117"/>
      <c r="BE155" s="117"/>
      <c r="BF155" s="117"/>
      <c r="BG155" s="117"/>
      <c r="BH155" s="117"/>
      <c r="BI155" s="117"/>
      <c r="BJ155" s="117"/>
      <c r="BK155" s="117"/>
      <c r="BL155" s="117"/>
    </row>
    <row r="156" spans="1:64">
      <c r="A156" s="117"/>
      <c r="B156" s="117"/>
      <c r="C156" s="117"/>
      <c r="D156" s="117"/>
      <c r="E156" s="117"/>
      <c r="F156" s="117"/>
      <c r="G156" s="117"/>
      <c r="H156" s="117"/>
      <c r="I156" s="237"/>
      <c r="J156" s="117"/>
      <c r="K156" s="117"/>
      <c r="L156" s="237"/>
      <c r="M156" s="150"/>
      <c r="N156" s="117"/>
      <c r="O156" s="117"/>
      <c r="P156" s="117"/>
      <c r="Q156" s="117"/>
      <c r="R156" s="117"/>
      <c r="S156" s="117"/>
      <c r="T156" s="117"/>
      <c r="U156" s="117"/>
      <c r="V156" s="117"/>
      <c r="W156" s="117"/>
      <c r="X156" s="237"/>
      <c r="Y156" s="117"/>
      <c r="Z156" s="117"/>
      <c r="AA156" s="237"/>
      <c r="AB156" s="237"/>
      <c r="AC156" s="150"/>
      <c r="AD156" s="117"/>
      <c r="AE156" s="117"/>
      <c r="AF156" s="117"/>
      <c r="AG156" s="117"/>
      <c r="AH156" s="117"/>
      <c r="AI156" s="117"/>
      <c r="AJ156" s="117"/>
      <c r="AK156" s="117"/>
      <c r="AL156" s="117"/>
      <c r="AM156" s="117"/>
      <c r="AN156" s="117"/>
      <c r="AO156" s="117"/>
      <c r="AP156" s="117"/>
      <c r="AQ156" s="117"/>
      <c r="AR156" s="117"/>
      <c r="AS156" s="117"/>
      <c r="AT156" s="117"/>
      <c r="AU156" s="117"/>
      <c r="AV156" s="117"/>
      <c r="AW156" s="117"/>
      <c r="AX156" s="117"/>
      <c r="AY156" s="117"/>
      <c r="AZ156" s="117"/>
      <c r="BA156" s="117"/>
      <c r="BB156" s="117"/>
      <c r="BC156" s="117"/>
      <c r="BD156" s="117"/>
      <c r="BE156" s="117"/>
      <c r="BF156" s="117"/>
      <c r="BG156" s="117"/>
      <c r="BH156" s="117"/>
      <c r="BI156" s="117"/>
      <c r="BJ156" s="117"/>
      <c r="BK156" s="117"/>
      <c r="BL156" s="117"/>
    </row>
    <row r="157" spans="1:64">
      <c r="A157" s="117"/>
      <c r="B157" s="117"/>
      <c r="C157" s="117"/>
      <c r="D157" s="117"/>
      <c r="E157" s="117"/>
      <c r="F157" s="117"/>
      <c r="G157" s="117"/>
      <c r="H157" s="117"/>
      <c r="I157" s="237"/>
      <c r="J157" s="117"/>
      <c r="K157" s="117"/>
      <c r="L157" s="237"/>
      <c r="M157" s="150"/>
      <c r="N157" s="117"/>
      <c r="O157" s="117"/>
      <c r="P157" s="117"/>
      <c r="Q157" s="117"/>
      <c r="R157" s="117"/>
      <c r="S157" s="117"/>
      <c r="T157" s="117"/>
      <c r="U157" s="117"/>
      <c r="V157" s="117"/>
      <c r="W157" s="117"/>
      <c r="X157" s="237"/>
      <c r="Y157" s="117"/>
      <c r="Z157" s="117"/>
      <c r="AA157" s="237"/>
      <c r="AB157" s="237"/>
      <c r="AC157" s="150"/>
      <c r="AD157" s="117"/>
      <c r="AE157" s="117"/>
      <c r="AF157" s="117"/>
      <c r="AG157" s="117"/>
      <c r="AH157" s="117"/>
      <c r="AI157" s="117"/>
      <c r="AJ157" s="117"/>
      <c r="AK157" s="117"/>
      <c r="AL157" s="117"/>
      <c r="AM157" s="117"/>
      <c r="AN157" s="117"/>
      <c r="AO157" s="117"/>
      <c r="AP157" s="117"/>
      <c r="AQ157" s="117"/>
      <c r="AR157" s="117"/>
      <c r="AS157" s="117"/>
      <c r="AT157" s="117"/>
      <c r="AU157" s="117"/>
      <c r="AV157" s="117"/>
      <c r="AW157" s="117"/>
      <c r="AX157" s="117"/>
      <c r="AY157" s="117"/>
      <c r="AZ157" s="117"/>
      <c r="BA157" s="117"/>
      <c r="BB157" s="117"/>
      <c r="BC157" s="117"/>
      <c r="BD157" s="117"/>
      <c r="BE157" s="117"/>
      <c r="BF157" s="117"/>
      <c r="BG157" s="117"/>
      <c r="BH157" s="117"/>
      <c r="BI157" s="117"/>
      <c r="BJ157" s="117"/>
      <c r="BK157" s="117"/>
      <c r="BL157" s="117"/>
    </row>
    <row r="158" spans="1:64">
      <c r="A158" s="117"/>
      <c r="B158" s="117"/>
      <c r="C158" s="117"/>
      <c r="D158" s="117"/>
      <c r="E158" s="117"/>
      <c r="F158" s="117"/>
      <c r="G158" s="117"/>
      <c r="H158" s="117"/>
      <c r="I158" s="237"/>
      <c r="J158" s="117"/>
      <c r="K158" s="117"/>
      <c r="L158" s="237"/>
      <c r="M158" s="150"/>
      <c r="N158" s="117"/>
      <c r="O158" s="117"/>
      <c r="P158" s="117"/>
      <c r="Q158" s="117"/>
      <c r="R158" s="117"/>
      <c r="S158" s="117"/>
      <c r="T158" s="117"/>
      <c r="U158" s="117"/>
      <c r="V158" s="117"/>
      <c r="W158" s="117"/>
      <c r="X158" s="237"/>
      <c r="Y158" s="117"/>
      <c r="Z158" s="117"/>
      <c r="AA158" s="237"/>
      <c r="AB158" s="237"/>
      <c r="AC158" s="150"/>
      <c r="AD158" s="117"/>
      <c r="AE158" s="117"/>
      <c r="AF158" s="117"/>
      <c r="AG158" s="117"/>
      <c r="AH158" s="117"/>
      <c r="AI158" s="117"/>
      <c r="AJ158" s="117"/>
      <c r="AK158" s="117"/>
      <c r="AL158" s="117"/>
      <c r="AM158" s="117"/>
      <c r="AN158" s="117"/>
      <c r="AO158" s="117"/>
      <c r="AP158" s="117"/>
      <c r="AQ158" s="117"/>
      <c r="AR158" s="117"/>
      <c r="AS158" s="117"/>
      <c r="AT158" s="117"/>
      <c r="AU158" s="117"/>
      <c r="AV158" s="117"/>
      <c r="AW158" s="117"/>
      <c r="AX158" s="117"/>
      <c r="AY158" s="117"/>
      <c r="AZ158" s="117"/>
      <c r="BA158" s="117"/>
      <c r="BB158" s="117"/>
      <c r="BC158" s="117"/>
      <c r="BD158" s="117"/>
      <c r="BE158" s="117"/>
      <c r="BF158" s="117"/>
      <c r="BG158" s="117"/>
      <c r="BH158" s="117"/>
      <c r="BI158" s="117"/>
      <c r="BJ158" s="117"/>
      <c r="BK158" s="117"/>
      <c r="BL158" s="117"/>
    </row>
    <row r="159" spans="1:64">
      <c r="A159" s="117"/>
      <c r="B159" s="117"/>
      <c r="C159" s="117"/>
      <c r="D159" s="117"/>
      <c r="E159" s="117"/>
      <c r="F159" s="117"/>
      <c r="G159" s="117"/>
      <c r="H159" s="117"/>
      <c r="I159" s="237"/>
      <c r="J159" s="117"/>
      <c r="K159" s="117"/>
      <c r="L159" s="237"/>
      <c r="M159" s="150"/>
      <c r="N159" s="117"/>
      <c r="O159" s="117"/>
      <c r="P159" s="117"/>
      <c r="Q159" s="117"/>
      <c r="R159" s="117"/>
      <c r="S159" s="117"/>
      <c r="T159" s="117"/>
      <c r="U159" s="117"/>
      <c r="V159" s="117"/>
      <c r="W159" s="117"/>
      <c r="X159" s="237"/>
      <c r="Y159" s="117"/>
      <c r="Z159" s="117"/>
      <c r="AA159" s="237"/>
      <c r="AB159" s="237"/>
      <c r="AC159" s="150"/>
      <c r="AD159" s="117"/>
      <c r="AE159" s="117"/>
      <c r="AF159" s="117"/>
      <c r="AG159" s="117"/>
      <c r="AH159" s="117"/>
      <c r="AI159" s="117"/>
      <c r="AJ159" s="117"/>
      <c r="AK159" s="117"/>
      <c r="AL159" s="117"/>
      <c r="AM159" s="117"/>
      <c r="AN159" s="117"/>
      <c r="AO159" s="117"/>
      <c r="AP159" s="117"/>
      <c r="AQ159" s="117"/>
      <c r="AR159" s="117"/>
      <c r="AS159" s="117"/>
      <c r="AT159" s="117"/>
      <c r="AU159" s="117"/>
      <c r="AV159" s="117"/>
      <c r="AW159" s="117"/>
      <c r="AX159" s="117"/>
      <c r="AY159" s="117"/>
      <c r="AZ159" s="117"/>
      <c r="BA159" s="117"/>
      <c r="BB159" s="117"/>
      <c r="BC159" s="117"/>
      <c r="BD159" s="117"/>
      <c r="BE159" s="117"/>
      <c r="BF159" s="117"/>
      <c r="BG159" s="117"/>
      <c r="BH159" s="117"/>
      <c r="BI159" s="117"/>
      <c r="BJ159" s="117"/>
      <c r="BK159" s="117"/>
      <c r="BL159" s="117"/>
    </row>
    <row r="160" spans="1:64">
      <c r="A160" s="117"/>
      <c r="B160" s="117"/>
      <c r="C160" s="117"/>
      <c r="D160" s="117"/>
      <c r="E160" s="117"/>
      <c r="F160" s="117"/>
      <c r="G160" s="117"/>
      <c r="H160" s="117"/>
      <c r="I160" s="237"/>
      <c r="J160" s="117"/>
      <c r="K160" s="117"/>
      <c r="L160" s="237"/>
      <c r="M160" s="150"/>
      <c r="N160" s="117"/>
      <c r="O160" s="117"/>
      <c r="P160" s="117"/>
      <c r="Q160" s="117"/>
      <c r="R160" s="117"/>
      <c r="S160" s="117"/>
      <c r="T160" s="117"/>
      <c r="U160" s="117"/>
      <c r="V160" s="117"/>
      <c r="W160" s="117"/>
      <c r="X160" s="237"/>
      <c r="Y160" s="117"/>
      <c r="Z160" s="117"/>
      <c r="AA160" s="237"/>
      <c r="AB160" s="237"/>
      <c r="AC160" s="150"/>
      <c r="AD160" s="117"/>
      <c r="AE160" s="117"/>
      <c r="AF160" s="117"/>
      <c r="AG160" s="117"/>
      <c r="AH160" s="117"/>
      <c r="AI160" s="117"/>
      <c r="AJ160" s="117"/>
      <c r="AK160" s="117"/>
      <c r="AL160" s="117"/>
      <c r="AM160" s="117"/>
      <c r="AN160" s="117"/>
      <c r="AO160" s="117"/>
      <c r="AP160" s="117"/>
      <c r="AQ160" s="117"/>
      <c r="AR160" s="117"/>
      <c r="AS160" s="117"/>
      <c r="AT160" s="117"/>
      <c r="AU160" s="117"/>
      <c r="AV160" s="117"/>
      <c r="AW160" s="117"/>
      <c r="AX160" s="117"/>
      <c r="AY160" s="117"/>
      <c r="AZ160" s="117"/>
      <c r="BA160" s="117"/>
      <c r="BB160" s="117"/>
      <c r="BC160" s="117"/>
      <c r="BD160" s="117"/>
      <c r="BE160" s="117"/>
      <c r="BF160" s="117"/>
      <c r="BG160" s="117"/>
      <c r="BH160" s="117"/>
      <c r="BI160" s="117"/>
      <c r="BJ160" s="117"/>
      <c r="BK160" s="117"/>
      <c r="BL160" s="117"/>
    </row>
    <row r="161" spans="1:64">
      <c r="A161" s="117"/>
      <c r="B161" s="117"/>
      <c r="C161" s="117"/>
      <c r="D161" s="117"/>
      <c r="E161" s="117"/>
      <c r="F161" s="117"/>
      <c r="G161" s="117"/>
      <c r="H161" s="117"/>
      <c r="I161" s="237"/>
      <c r="J161" s="117"/>
      <c r="K161" s="117"/>
      <c r="L161" s="237"/>
      <c r="M161" s="150"/>
      <c r="N161" s="117"/>
      <c r="O161" s="117"/>
      <c r="P161" s="117"/>
      <c r="Q161" s="117"/>
      <c r="R161" s="117"/>
      <c r="S161" s="117"/>
      <c r="T161" s="117"/>
      <c r="U161" s="117"/>
      <c r="V161" s="117"/>
      <c r="W161" s="117"/>
      <c r="X161" s="237"/>
      <c r="Y161" s="117"/>
      <c r="Z161" s="117"/>
      <c r="AA161" s="237"/>
      <c r="AB161" s="237"/>
      <c r="AC161" s="150"/>
      <c r="AD161" s="117"/>
      <c r="AE161" s="117"/>
      <c r="AF161" s="117"/>
      <c r="AG161" s="117"/>
      <c r="AH161" s="117"/>
      <c r="AI161" s="117"/>
      <c r="AJ161" s="117"/>
      <c r="AK161" s="117"/>
      <c r="AL161" s="117"/>
      <c r="AM161" s="117"/>
      <c r="AN161" s="117"/>
      <c r="AO161" s="117"/>
      <c r="AP161" s="117"/>
      <c r="AQ161" s="117"/>
      <c r="AR161" s="117"/>
      <c r="AS161" s="117"/>
      <c r="AT161" s="117"/>
      <c r="AU161" s="117"/>
      <c r="AV161" s="117"/>
      <c r="AW161" s="117"/>
      <c r="AX161" s="117"/>
      <c r="AY161" s="117"/>
      <c r="AZ161" s="117"/>
      <c r="BA161" s="117"/>
      <c r="BB161" s="117"/>
      <c r="BC161" s="117"/>
      <c r="BD161" s="117"/>
      <c r="BE161" s="117"/>
      <c r="BF161" s="117"/>
      <c r="BG161" s="117"/>
      <c r="BH161" s="117"/>
      <c r="BI161" s="117"/>
      <c r="BJ161" s="117"/>
      <c r="BK161" s="117"/>
      <c r="BL161" s="117"/>
    </row>
    <row r="162" spans="1:64">
      <c r="A162" s="117"/>
      <c r="B162" s="117"/>
      <c r="C162" s="117"/>
      <c r="D162" s="117"/>
      <c r="E162" s="117"/>
      <c r="F162" s="117"/>
      <c r="G162" s="117"/>
      <c r="H162" s="117"/>
      <c r="I162" s="237"/>
      <c r="J162" s="117"/>
      <c r="K162" s="117"/>
      <c r="L162" s="237"/>
      <c r="M162" s="150"/>
      <c r="N162" s="117"/>
      <c r="O162" s="117"/>
      <c r="P162" s="117"/>
      <c r="Q162" s="117"/>
      <c r="R162" s="117"/>
      <c r="S162" s="117"/>
      <c r="T162" s="117"/>
      <c r="U162" s="117"/>
      <c r="V162" s="117"/>
      <c r="W162" s="117"/>
      <c r="X162" s="237"/>
      <c r="Y162" s="117"/>
      <c r="Z162" s="117"/>
      <c r="AA162" s="237"/>
      <c r="AB162" s="237"/>
      <c r="AC162" s="150"/>
      <c r="AD162" s="117"/>
      <c r="AE162" s="117"/>
      <c r="AF162" s="117"/>
      <c r="AG162" s="117"/>
      <c r="AH162" s="117"/>
      <c r="AI162" s="117"/>
      <c r="AJ162" s="117"/>
      <c r="AK162" s="117"/>
      <c r="AL162" s="117"/>
      <c r="AM162" s="117"/>
      <c r="AN162" s="117"/>
      <c r="AO162" s="117"/>
      <c r="AP162" s="117"/>
      <c r="AQ162" s="117"/>
      <c r="AR162" s="117"/>
      <c r="AS162" s="117"/>
      <c r="AT162" s="117"/>
      <c r="AU162" s="117"/>
      <c r="AV162" s="117"/>
      <c r="AW162" s="117"/>
      <c r="AX162" s="117"/>
      <c r="AY162" s="117"/>
      <c r="AZ162" s="117"/>
      <c r="BA162" s="117"/>
      <c r="BB162" s="117"/>
      <c r="BC162" s="117"/>
      <c r="BD162" s="117"/>
      <c r="BE162" s="117"/>
      <c r="BF162" s="117"/>
      <c r="BG162" s="117"/>
      <c r="BH162" s="117"/>
      <c r="BI162" s="117"/>
      <c r="BJ162" s="117"/>
      <c r="BK162" s="117"/>
      <c r="BL162" s="117"/>
    </row>
    <row r="163" spans="1:64">
      <c r="A163" s="117"/>
      <c r="B163" s="117"/>
      <c r="C163" s="117"/>
      <c r="D163" s="117"/>
      <c r="E163" s="117"/>
      <c r="F163" s="117"/>
      <c r="G163" s="117"/>
      <c r="H163" s="117"/>
      <c r="I163" s="237"/>
      <c r="J163" s="117"/>
      <c r="K163" s="117"/>
      <c r="L163" s="237"/>
      <c r="M163" s="150"/>
      <c r="N163" s="117"/>
      <c r="O163" s="117"/>
      <c r="P163" s="117"/>
      <c r="Q163" s="117"/>
      <c r="R163" s="117"/>
      <c r="S163" s="117"/>
      <c r="T163" s="117"/>
      <c r="U163" s="117"/>
      <c r="V163" s="117"/>
      <c r="W163" s="117"/>
      <c r="X163" s="237"/>
      <c r="Y163" s="117"/>
      <c r="Z163" s="117"/>
      <c r="AA163" s="237"/>
      <c r="AB163" s="237"/>
      <c r="AC163" s="150"/>
      <c r="AD163" s="117"/>
      <c r="AE163" s="117"/>
      <c r="AF163" s="117"/>
      <c r="AG163" s="117"/>
      <c r="AH163" s="117"/>
      <c r="AI163" s="117"/>
      <c r="AJ163" s="117"/>
      <c r="AK163" s="117"/>
      <c r="AL163" s="117"/>
      <c r="AM163" s="117"/>
      <c r="AN163" s="117"/>
      <c r="AO163" s="117"/>
      <c r="AP163" s="117"/>
      <c r="AQ163" s="117"/>
      <c r="AR163" s="117"/>
      <c r="AS163" s="117"/>
      <c r="AT163" s="117"/>
      <c r="AU163" s="117"/>
      <c r="AV163" s="117"/>
      <c r="AW163" s="117"/>
      <c r="AX163" s="117"/>
      <c r="AY163" s="117"/>
      <c r="AZ163" s="117"/>
      <c r="BA163" s="117"/>
      <c r="BB163" s="117"/>
      <c r="BC163" s="117"/>
      <c r="BD163" s="117"/>
      <c r="BE163" s="117"/>
      <c r="BF163" s="117"/>
      <c r="BG163" s="117"/>
      <c r="BH163" s="117"/>
      <c r="BI163" s="117"/>
      <c r="BJ163" s="117"/>
      <c r="BK163" s="117"/>
      <c r="BL163" s="117"/>
    </row>
    <row r="164" spans="1:64">
      <c r="A164" s="117"/>
      <c r="B164" s="117"/>
      <c r="C164" s="117"/>
      <c r="D164" s="117"/>
      <c r="E164" s="117"/>
      <c r="F164" s="117"/>
      <c r="G164" s="117"/>
      <c r="H164" s="117"/>
      <c r="I164" s="237"/>
      <c r="J164" s="117"/>
      <c r="K164" s="117"/>
      <c r="L164" s="237"/>
      <c r="M164" s="150"/>
      <c r="N164" s="117"/>
      <c r="O164" s="117"/>
      <c r="P164" s="117"/>
      <c r="Q164" s="117"/>
      <c r="R164" s="117"/>
      <c r="S164" s="117"/>
      <c r="T164" s="117"/>
      <c r="U164" s="117"/>
      <c r="V164" s="117"/>
      <c r="W164" s="117"/>
      <c r="X164" s="237"/>
      <c r="Y164" s="117"/>
      <c r="Z164" s="117"/>
      <c r="AA164" s="237"/>
      <c r="AB164" s="237"/>
      <c r="AC164" s="150"/>
      <c r="AD164" s="117"/>
      <c r="AE164" s="117"/>
      <c r="AF164" s="117"/>
      <c r="AG164" s="117"/>
      <c r="AH164" s="117"/>
      <c r="AI164" s="117"/>
      <c r="AJ164" s="117"/>
      <c r="AK164" s="117"/>
      <c r="AL164" s="117"/>
      <c r="AM164" s="117"/>
      <c r="AN164" s="117"/>
      <c r="AO164" s="117"/>
      <c r="AP164" s="117"/>
      <c r="AQ164" s="117"/>
      <c r="AR164" s="117"/>
      <c r="AS164" s="117"/>
      <c r="AT164" s="117"/>
      <c r="AU164" s="117"/>
      <c r="AV164" s="117"/>
      <c r="AW164" s="117"/>
      <c r="AX164" s="117"/>
      <c r="AY164" s="117"/>
      <c r="AZ164" s="117"/>
      <c r="BA164" s="117"/>
      <c r="BB164" s="117"/>
      <c r="BC164" s="117"/>
      <c r="BD164" s="117"/>
      <c r="BE164" s="117"/>
      <c r="BF164" s="117"/>
      <c r="BG164" s="117"/>
      <c r="BH164" s="117"/>
      <c r="BI164" s="117"/>
      <c r="BJ164" s="117"/>
      <c r="BK164" s="117"/>
      <c r="BL164" s="117"/>
    </row>
    <row r="165" spans="1:64">
      <c r="A165" s="117"/>
      <c r="B165" s="117"/>
      <c r="C165" s="117"/>
      <c r="D165" s="117"/>
      <c r="E165" s="117"/>
      <c r="F165" s="117"/>
      <c r="G165" s="117"/>
      <c r="H165" s="117"/>
      <c r="I165" s="237"/>
      <c r="J165" s="117"/>
      <c r="K165" s="117"/>
      <c r="L165" s="237"/>
      <c r="M165" s="150"/>
      <c r="N165" s="117"/>
      <c r="O165" s="117"/>
      <c r="P165" s="117"/>
      <c r="Q165" s="117"/>
      <c r="R165" s="117"/>
      <c r="S165" s="117"/>
      <c r="T165" s="117"/>
      <c r="U165" s="117"/>
      <c r="V165" s="117"/>
      <c r="W165" s="117"/>
      <c r="X165" s="237"/>
      <c r="Y165" s="117"/>
      <c r="Z165" s="117"/>
      <c r="AA165" s="237"/>
      <c r="AB165" s="237"/>
      <c r="AC165" s="150"/>
      <c r="AD165" s="117"/>
      <c r="AE165" s="117"/>
      <c r="AF165" s="117"/>
      <c r="AG165" s="117"/>
      <c r="AH165" s="117"/>
      <c r="AI165" s="117"/>
      <c r="AJ165" s="117"/>
      <c r="AK165" s="117"/>
      <c r="AL165" s="117"/>
      <c r="AM165" s="117"/>
      <c r="AN165" s="117"/>
      <c r="AO165" s="117"/>
      <c r="AP165" s="117"/>
      <c r="AQ165" s="117"/>
      <c r="AR165" s="117"/>
      <c r="AS165" s="117"/>
      <c r="AT165" s="117"/>
      <c r="AU165" s="117"/>
      <c r="AV165" s="117"/>
      <c r="AW165" s="117"/>
      <c r="AX165" s="117"/>
      <c r="AY165" s="117"/>
      <c r="AZ165" s="117"/>
      <c r="BA165" s="117"/>
      <c r="BB165" s="117"/>
      <c r="BC165" s="117"/>
      <c r="BD165" s="117"/>
      <c r="BE165" s="117"/>
      <c r="BF165" s="117"/>
      <c r="BG165" s="117"/>
      <c r="BH165" s="117"/>
      <c r="BI165" s="117"/>
      <c r="BJ165" s="117"/>
      <c r="BK165" s="117"/>
      <c r="BL165" s="117"/>
    </row>
    <row r="166" spans="1:64">
      <c r="A166" s="117"/>
      <c r="B166" s="117"/>
      <c r="C166" s="117"/>
      <c r="D166" s="117"/>
      <c r="E166" s="117"/>
      <c r="F166" s="117"/>
      <c r="G166" s="117"/>
      <c r="H166" s="117"/>
      <c r="I166" s="237"/>
      <c r="J166" s="117"/>
      <c r="K166" s="117"/>
      <c r="L166" s="237"/>
      <c r="M166" s="150"/>
      <c r="N166" s="117"/>
      <c r="O166" s="117"/>
      <c r="P166" s="117"/>
      <c r="Q166" s="117"/>
      <c r="R166" s="117"/>
      <c r="S166" s="117"/>
      <c r="T166" s="117"/>
      <c r="U166" s="117"/>
      <c r="V166" s="117"/>
      <c r="W166" s="117"/>
      <c r="X166" s="237"/>
      <c r="Y166" s="117"/>
      <c r="Z166" s="117"/>
      <c r="AA166" s="237"/>
      <c r="AB166" s="237"/>
      <c r="AC166" s="150"/>
      <c r="AD166" s="117"/>
      <c r="AE166" s="117"/>
      <c r="AF166" s="117"/>
      <c r="AG166" s="117"/>
      <c r="AH166" s="117"/>
      <c r="AI166" s="117"/>
      <c r="AJ166" s="117"/>
      <c r="AK166" s="117"/>
      <c r="AL166" s="117"/>
      <c r="AM166" s="117"/>
      <c r="AN166" s="117"/>
      <c r="AO166" s="117"/>
      <c r="AP166" s="117"/>
      <c r="AQ166" s="117"/>
      <c r="AR166" s="117"/>
      <c r="AS166" s="117"/>
      <c r="AT166" s="117"/>
      <c r="AU166" s="117"/>
      <c r="AV166" s="117"/>
      <c r="AW166" s="117"/>
      <c r="AX166" s="117"/>
      <c r="AY166" s="117"/>
      <c r="AZ166" s="117"/>
      <c r="BA166" s="117"/>
      <c r="BB166" s="117"/>
      <c r="BC166" s="117"/>
      <c r="BD166" s="117"/>
      <c r="BE166" s="117"/>
      <c r="BF166" s="117"/>
      <c r="BG166" s="117"/>
      <c r="BH166" s="117"/>
      <c r="BI166" s="117"/>
      <c r="BJ166" s="117"/>
      <c r="BK166" s="117"/>
      <c r="BL166" s="117"/>
    </row>
    <row r="167" spans="1:64">
      <c r="A167" s="117"/>
      <c r="B167" s="117"/>
      <c r="C167" s="117"/>
      <c r="D167" s="117"/>
      <c r="E167" s="117"/>
      <c r="F167" s="117"/>
      <c r="G167" s="117"/>
      <c r="H167" s="117"/>
      <c r="I167" s="237"/>
      <c r="J167" s="117"/>
      <c r="K167" s="117"/>
      <c r="L167" s="237"/>
      <c r="M167" s="150"/>
      <c r="N167" s="117"/>
      <c r="O167" s="117"/>
      <c r="P167" s="117"/>
      <c r="Q167" s="117"/>
      <c r="R167" s="117"/>
      <c r="S167" s="117"/>
      <c r="T167" s="117"/>
      <c r="U167" s="117"/>
      <c r="V167" s="117"/>
      <c r="W167" s="117"/>
      <c r="X167" s="237"/>
      <c r="Y167" s="117"/>
      <c r="Z167" s="117"/>
      <c r="AA167" s="237"/>
      <c r="AB167" s="237"/>
      <c r="AC167" s="150"/>
      <c r="AD167" s="117"/>
      <c r="AE167" s="117"/>
      <c r="AF167" s="117"/>
      <c r="AG167" s="117"/>
      <c r="AH167" s="117"/>
      <c r="AI167" s="117"/>
      <c r="AJ167" s="117"/>
      <c r="AK167" s="117"/>
      <c r="AL167" s="117"/>
      <c r="AM167" s="117"/>
      <c r="AN167" s="117"/>
      <c r="AO167" s="117"/>
      <c r="AP167" s="117"/>
      <c r="AQ167" s="117"/>
      <c r="AR167" s="117"/>
      <c r="AS167" s="117"/>
      <c r="AT167" s="117"/>
      <c r="AU167" s="117"/>
      <c r="AV167" s="117"/>
      <c r="AW167" s="117"/>
      <c r="AX167" s="117"/>
      <c r="AY167" s="117"/>
      <c r="AZ167" s="117"/>
      <c r="BA167" s="117"/>
      <c r="BB167" s="117"/>
      <c r="BC167" s="117"/>
      <c r="BD167" s="117"/>
      <c r="BE167" s="117"/>
      <c r="BF167" s="117"/>
      <c r="BG167" s="117"/>
      <c r="BH167" s="117"/>
      <c r="BI167" s="117"/>
      <c r="BJ167" s="117"/>
      <c r="BK167" s="117"/>
      <c r="BL167" s="117"/>
    </row>
    <row r="168" spans="1:64">
      <c r="A168" s="117"/>
      <c r="B168" s="117"/>
      <c r="C168" s="117"/>
      <c r="D168" s="117"/>
      <c r="E168" s="117"/>
      <c r="F168" s="117"/>
      <c r="G168" s="117"/>
      <c r="H168" s="117"/>
      <c r="I168" s="237"/>
      <c r="J168" s="117"/>
      <c r="K168" s="117"/>
      <c r="L168" s="237"/>
      <c r="M168" s="150"/>
      <c r="N168" s="117"/>
      <c r="O168" s="117"/>
      <c r="P168" s="117"/>
      <c r="Q168" s="117"/>
      <c r="R168" s="117"/>
      <c r="S168" s="117"/>
      <c r="T168" s="117"/>
      <c r="U168" s="117"/>
      <c r="V168" s="117"/>
      <c r="W168" s="117"/>
      <c r="X168" s="237"/>
      <c r="Y168" s="117"/>
      <c r="Z168" s="117"/>
      <c r="AA168" s="237"/>
      <c r="AB168" s="237"/>
      <c r="AC168" s="150"/>
      <c r="AD168" s="117"/>
      <c r="AE168" s="117"/>
      <c r="AF168" s="117"/>
      <c r="AG168" s="117"/>
      <c r="AH168" s="117"/>
      <c r="AI168" s="117"/>
      <c r="AJ168" s="117"/>
      <c r="AK168" s="117"/>
      <c r="AL168" s="117"/>
      <c r="AM168" s="117"/>
      <c r="AN168" s="117"/>
      <c r="AO168" s="117"/>
      <c r="AP168" s="117"/>
      <c r="AQ168" s="117"/>
      <c r="AR168" s="117"/>
      <c r="AS168" s="117"/>
      <c r="AT168" s="117"/>
      <c r="AU168" s="117"/>
      <c r="AV168" s="117"/>
      <c r="AW168" s="117"/>
      <c r="AX168" s="117"/>
      <c r="AY168" s="117"/>
      <c r="AZ168" s="117"/>
      <c r="BA168" s="117"/>
      <c r="BB168" s="117"/>
      <c r="BC168" s="117"/>
      <c r="BD168" s="117"/>
      <c r="BE168" s="117"/>
      <c r="BF168" s="117"/>
      <c r="BG168" s="117"/>
      <c r="BH168" s="117"/>
      <c r="BI168" s="117"/>
      <c r="BJ168" s="117"/>
      <c r="BK168" s="117"/>
      <c r="BL168" s="117"/>
    </row>
    <row r="169" spans="1:64">
      <c r="A169" s="117"/>
      <c r="B169" s="117"/>
      <c r="C169" s="117"/>
      <c r="D169" s="117"/>
      <c r="E169" s="117"/>
      <c r="F169" s="117"/>
      <c r="G169" s="117"/>
      <c r="H169" s="117"/>
      <c r="I169" s="237"/>
      <c r="J169" s="117"/>
      <c r="K169" s="117"/>
      <c r="L169" s="237"/>
      <c r="M169" s="150"/>
      <c r="N169" s="117"/>
      <c r="O169" s="117"/>
      <c r="P169" s="117"/>
      <c r="Q169" s="117"/>
      <c r="R169" s="117"/>
      <c r="S169" s="117"/>
      <c r="T169" s="117"/>
      <c r="U169" s="117"/>
      <c r="V169" s="117"/>
      <c r="W169" s="117"/>
      <c r="X169" s="237"/>
      <c r="Y169" s="117"/>
      <c r="Z169" s="117"/>
      <c r="AA169" s="237"/>
      <c r="AB169" s="237"/>
      <c r="AC169" s="150"/>
      <c r="AD169" s="117"/>
      <c r="AE169" s="117"/>
      <c r="AF169" s="117"/>
      <c r="AG169" s="117"/>
      <c r="AH169" s="117"/>
      <c r="AI169" s="117"/>
      <c r="AJ169" s="117"/>
      <c r="AK169" s="117"/>
      <c r="AL169" s="117"/>
      <c r="AM169" s="117"/>
      <c r="AN169" s="117"/>
      <c r="AO169" s="117"/>
      <c r="AP169" s="117"/>
      <c r="AQ169" s="117"/>
      <c r="AR169" s="117"/>
      <c r="AS169" s="117"/>
      <c r="AT169" s="117"/>
      <c r="AU169" s="117"/>
      <c r="AV169" s="117"/>
      <c r="AW169" s="117"/>
      <c r="AX169" s="117"/>
      <c r="AY169" s="117"/>
      <c r="AZ169" s="117"/>
      <c r="BA169" s="117"/>
      <c r="BB169" s="117"/>
      <c r="BC169" s="117"/>
      <c r="BD169" s="117"/>
      <c r="BE169" s="117"/>
      <c r="BF169" s="117"/>
      <c r="BG169" s="117"/>
      <c r="BH169" s="117"/>
      <c r="BI169" s="117"/>
      <c r="BJ169" s="117"/>
      <c r="BK169" s="117"/>
      <c r="BL169" s="117"/>
    </row>
    <row r="170" spans="1:64">
      <c r="A170" s="117"/>
      <c r="B170" s="117"/>
      <c r="C170" s="117"/>
      <c r="D170" s="117"/>
      <c r="E170" s="117"/>
      <c r="F170" s="117"/>
      <c r="G170" s="117"/>
      <c r="H170" s="117"/>
      <c r="I170" s="237"/>
      <c r="J170" s="117"/>
      <c r="K170" s="117"/>
      <c r="L170" s="237"/>
      <c r="M170" s="150"/>
      <c r="N170" s="117"/>
      <c r="O170" s="117"/>
      <c r="P170" s="117"/>
      <c r="Q170" s="117"/>
      <c r="R170" s="117"/>
      <c r="S170" s="117"/>
      <c r="T170" s="117"/>
      <c r="U170" s="117"/>
      <c r="V170" s="117"/>
      <c r="W170" s="117"/>
      <c r="X170" s="237"/>
      <c r="Y170" s="117"/>
      <c r="Z170" s="117"/>
      <c r="AA170" s="237"/>
      <c r="AB170" s="237"/>
      <c r="AC170" s="150"/>
      <c r="AD170" s="117"/>
      <c r="AE170" s="117"/>
      <c r="AF170" s="117"/>
      <c r="AG170" s="117"/>
      <c r="AH170" s="117"/>
      <c r="AI170" s="117"/>
      <c r="AJ170" s="117"/>
      <c r="AK170" s="117"/>
      <c r="AL170" s="117"/>
      <c r="AM170" s="117"/>
      <c r="AN170" s="117"/>
      <c r="AO170" s="117"/>
      <c r="AP170" s="117"/>
      <c r="AQ170" s="117"/>
      <c r="AR170" s="117"/>
      <c r="AS170" s="117"/>
      <c r="AT170" s="117"/>
      <c r="AU170" s="117"/>
      <c r="AV170" s="117"/>
      <c r="AW170" s="117"/>
      <c r="AX170" s="117"/>
      <c r="AY170" s="117"/>
      <c r="AZ170" s="117"/>
      <c r="BA170" s="117"/>
      <c r="BB170" s="117"/>
      <c r="BC170" s="117"/>
      <c r="BD170" s="117"/>
      <c r="BE170" s="117"/>
      <c r="BF170" s="117"/>
      <c r="BG170" s="117"/>
      <c r="BH170" s="117"/>
      <c r="BI170" s="117"/>
      <c r="BJ170" s="117"/>
      <c r="BK170" s="117"/>
      <c r="BL170" s="117"/>
    </row>
    <row r="171" spans="1:64">
      <c r="A171" s="117"/>
      <c r="B171" s="117"/>
      <c r="C171" s="117"/>
      <c r="D171" s="117"/>
      <c r="E171" s="117"/>
      <c r="F171" s="117"/>
      <c r="G171" s="117"/>
      <c r="H171" s="117"/>
      <c r="I171" s="237"/>
      <c r="J171" s="117"/>
      <c r="K171" s="117"/>
      <c r="L171" s="237"/>
      <c r="M171" s="150"/>
      <c r="N171" s="117"/>
      <c r="O171" s="117"/>
      <c r="P171" s="117"/>
      <c r="Q171" s="117"/>
      <c r="R171" s="117"/>
      <c r="S171" s="117"/>
      <c r="T171" s="117"/>
      <c r="U171" s="117"/>
      <c r="V171" s="117"/>
      <c r="W171" s="117"/>
      <c r="X171" s="237"/>
      <c r="Y171" s="117"/>
      <c r="Z171" s="117"/>
      <c r="AA171" s="237"/>
      <c r="AB171" s="237"/>
      <c r="AC171" s="150"/>
      <c r="AD171" s="117"/>
      <c r="AE171" s="117"/>
      <c r="AF171" s="117"/>
      <c r="AG171" s="117"/>
      <c r="AH171" s="117"/>
      <c r="AI171" s="117"/>
      <c r="AJ171" s="117"/>
      <c r="AK171" s="117"/>
      <c r="AL171" s="117"/>
      <c r="AM171" s="117"/>
      <c r="AN171" s="117"/>
      <c r="AO171" s="117"/>
      <c r="AP171" s="117"/>
      <c r="AQ171" s="117"/>
      <c r="AR171" s="117"/>
      <c r="AS171" s="117"/>
      <c r="AT171" s="117"/>
      <c r="AU171" s="117"/>
      <c r="AV171" s="117"/>
      <c r="AW171" s="117"/>
      <c r="AX171" s="117"/>
      <c r="AY171" s="117"/>
      <c r="AZ171" s="117"/>
      <c r="BA171" s="117"/>
      <c r="BB171" s="117"/>
      <c r="BC171" s="117"/>
      <c r="BD171" s="117"/>
      <c r="BE171" s="117"/>
      <c r="BF171" s="117"/>
      <c r="BG171" s="117"/>
      <c r="BH171" s="117"/>
      <c r="BI171" s="117"/>
      <c r="BJ171" s="117"/>
      <c r="BK171" s="117"/>
      <c r="BL171" s="117"/>
    </row>
    <row r="172" spans="1:64">
      <c r="A172" s="117"/>
      <c r="B172" s="117"/>
      <c r="C172" s="117"/>
      <c r="D172" s="117"/>
      <c r="E172" s="117"/>
      <c r="F172" s="117"/>
      <c r="G172" s="117"/>
      <c r="H172" s="117"/>
      <c r="I172" s="237"/>
      <c r="J172" s="117"/>
      <c r="K172" s="117"/>
      <c r="L172" s="237"/>
      <c r="M172" s="150"/>
      <c r="N172" s="117"/>
      <c r="O172" s="117"/>
      <c r="P172" s="117"/>
      <c r="Q172" s="117"/>
      <c r="R172" s="117"/>
      <c r="S172" s="117"/>
      <c r="T172" s="117"/>
      <c r="U172" s="117"/>
      <c r="V172" s="117"/>
      <c r="W172" s="117"/>
      <c r="X172" s="237"/>
      <c r="Y172" s="117"/>
      <c r="Z172" s="117"/>
      <c r="AA172" s="237"/>
      <c r="AB172" s="237"/>
      <c r="AC172" s="150"/>
      <c r="AD172" s="117"/>
      <c r="AE172" s="117"/>
      <c r="AF172" s="117"/>
      <c r="AG172" s="117"/>
      <c r="AH172" s="117"/>
      <c r="AI172" s="117"/>
      <c r="AJ172" s="117"/>
      <c r="AK172" s="117"/>
      <c r="AL172" s="117"/>
      <c r="AM172" s="117"/>
      <c r="AN172" s="117"/>
      <c r="AO172" s="117"/>
      <c r="AP172" s="117"/>
      <c r="AQ172" s="117"/>
      <c r="AR172" s="117"/>
      <c r="AS172" s="117"/>
      <c r="AT172" s="117"/>
      <c r="AU172" s="117"/>
      <c r="AV172" s="117"/>
      <c r="AW172" s="117"/>
      <c r="AX172" s="117"/>
      <c r="AY172" s="117"/>
      <c r="AZ172" s="117"/>
      <c r="BA172" s="117"/>
      <c r="BB172" s="117"/>
      <c r="BC172" s="117"/>
      <c r="BD172" s="117"/>
      <c r="BE172" s="117"/>
      <c r="BF172" s="117"/>
      <c r="BG172" s="117"/>
      <c r="BH172" s="117"/>
      <c r="BI172" s="117"/>
      <c r="BJ172" s="117"/>
      <c r="BK172" s="117"/>
      <c r="BL172" s="117"/>
    </row>
    <row r="173" spans="1:64">
      <c r="A173" s="117"/>
      <c r="B173" s="117"/>
      <c r="C173" s="117"/>
      <c r="D173" s="117"/>
      <c r="E173" s="117"/>
      <c r="F173" s="117"/>
      <c r="G173" s="117"/>
      <c r="H173" s="117"/>
      <c r="I173" s="237"/>
      <c r="J173" s="117"/>
      <c r="K173" s="117"/>
      <c r="L173" s="237"/>
      <c r="M173" s="150"/>
      <c r="N173" s="117"/>
      <c r="O173" s="117"/>
      <c r="P173" s="117"/>
      <c r="Q173" s="117"/>
      <c r="R173" s="117"/>
      <c r="S173" s="117"/>
      <c r="T173" s="117"/>
      <c r="U173" s="117"/>
      <c r="V173" s="117"/>
      <c r="W173" s="117"/>
      <c r="X173" s="237"/>
      <c r="Y173" s="117"/>
      <c r="Z173" s="117"/>
      <c r="AA173" s="237"/>
      <c r="AB173" s="237"/>
      <c r="AC173" s="150"/>
      <c r="AD173" s="117"/>
      <c r="AE173" s="117"/>
      <c r="AF173" s="117"/>
      <c r="AG173" s="117"/>
      <c r="AH173" s="117"/>
      <c r="AI173" s="117"/>
      <c r="AJ173" s="117"/>
      <c r="AK173" s="117"/>
      <c r="AL173" s="117"/>
      <c r="AM173" s="117"/>
      <c r="AN173" s="117"/>
      <c r="AO173" s="117"/>
      <c r="AP173" s="117"/>
      <c r="AQ173" s="117"/>
      <c r="AR173" s="117"/>
      <c r="AS173" s="117"/>
      <c r="AT173" s="117"/>
      <c r="AU173" s="117"/>
      <c r="AV173" s="117"/>
      <c r="AW173" s="117"/>
      <c r="AX173" s="117"/>
      <c r="AY173" s="117"/>
      <c r="AZ173" s="117"/>
      <c r="BA173" s="117"/>
      <c r="BB173" s="117"/>
      <c r="BC173" s="117"/>
      <c r="BD173" s="117"/>
      <c r="BE173" s="117"/>
      <c r="BF173" s="117"/>
      <c r="BG173" s="117"/>
      <c r="BH173" s="117"/>
      <c r="BI173" s="117"/>
      <c r="BJ173" s="117"/>
      <c r="BK173" s="117"/>
      <c r="BL173" s="117"/>
    </row>
    <row r="174" spans="1:64">
      <c r="A174" s="117"/>
      <c r="B174" s="117"/>
      <c r="C174" s="117"/>
      <c r="D174" s="117"/>
      <c r="E174" s="117"/>
      <c r="F174" s="117"/>
      <c r="G174" s="117"/>
      <c r="H174" s="117"/>
      <c r="I174" s="237"/>
      <c r="J174" s="117"/>
      <c r="K174" s="117"/>
      <c r="L174" s="237"/>
      <c r="M174" s="150"/>
      <c r="N174" s="117"/>
      <c r="O174" s="117"/>
      <c r="P174" s="117"/>
      <c r="Q174" s="117"/>
      <c r="R174" s="117"/>
      <c r="S174" s="117"/>
      <c r="T174" s="117"/>
      <c r="U174" s="117"/>
      <c r="V174" s="117"/>
      <c r="W174" s="117"/>
      <c r="X174" s="237"/>
      <c r="Y174" s="117"/>
      <c r="Z174" s="117"/>
      <c r="AA174" s="237"/>
      <c r="AB174" s="237"/>
      <c r="AC174" s="150"/>
      <c r="AD174" s="117"/>
      <c r="AE174" s="117"/>
      <c r="AF174" s="117"/>
      <c r="AG174" s="117"/>
      <c r="AH174" s="117"/>
      <c r="AI174" s="117"/>
      <c r="AJ174" s="117"/>
      <c r="AK174" s="117"/>
      <c r="AL174" s="117"/>
      <c r="AM174" s="117"/>
      <c r="AN174" s="117"/>
      <c r="AO174" s="117"/>
      <c r="AP174" s="117"/>
      <c r="AQ174" s="117"/>
      <c r="AR174" s="117"/>
      <c r="AS174" s="117"/>
      <c r="AT174" s="117"/>
      <c r="AU174" s="117"/>
      <c r="AV174" s="117"/>
      <c r="AW174" s="117"/>
      <c r="AX174" s="117"/>
      <c r="AY174" s="117"/>
      <c r="AZ174" s="117"/>
      <c r="BA174" s="117"/>
      <c r="BB174" s="117"/>
      <c r="BC174" s="117"/>
      <c r="BD174" s="117"/>
      <c r="BE174" s="117"/>
      <c r="BF174" s="117"/>
      <c r="BG174" s="117"/>
      <c r="BH174" s="117"/>
      <c r="BI174" s="117"/>
      <c r="BJ174" s="117"/>
      <c r="BK174" s="117"/>
      <c r="BL174" s="117"/>
    </row>
    <row r="175" spans="1:64">
      <c r="A175" s="117"/>
      <c r="B175" s="117"/>
      <c r="C175" s="117"/>
      <c r="D175" s="117"/>
      <c r="E175" s="117"/>
      <c r="F175" s="117"/>
      <c r="G175" s="117"/>
      <c r="H175" s="117"/>
      <c r="I175" s="237"/>
      <c r="J175" s="117"/>
      <c r="K175" s="117"/>
      <c r="L175" s="237"/>
      <c r="M175" s="150"/>
      <c r="N175" s="117"/>
      <c r="O175" s="117"/>
      <c r="P175" s="117"/>
      <c r="Q175" s="117"/>
      <c r="R175" s="117"/>
      <c r="S175" s="117"/>
      <c r="T175" s="117"/>
      <c r="U175" s="117"/>
      <c r="V175" s="117"/>
      <c r="W175" s="117"/>
      <c r="X175" s="237"/>
      <c r="Y175" s="117"/>
      <c r="Z175" s="117"/>
      <c r="AA175" s="237"/>
      <c r="AB175" s="237"/>
      <c r="AC175" s="150"/>
      <c r="AD175" s="117"/>
      <c r="AE175" s="117"/>
      <c r="AF175" s="117"/>
      <c r="AG175" s="117"/>
      <c r="AH175" s="117"/>
      <c r="AI175" s="117"/>
      <c r="AJ175" s="117"/>
      <c r="AK175" s="117"/>
      <c r="AL175" s="117"/>
      <c r="AM175" s="117"/>
      <c r="AN175" s="117"/>
      <c r="AO175" s="117"/>
      <c r="AP175" s="117"/>
      <c r="AQ175" s="117"/>
      <c r="AR175" s="117"/>
      <c r="AS175" s="117"/>
      <c r="AT175" s="117"/>
      <c r="AU175" s="117"/>
      <c r="AV175" s="117"/>
      <c r="AW175" s="117"/>
      <c r="AX175" s="117"/>
      <c r="AY175" s="117"/>
      <c r="AZ175" s="117"/>
      <c r="BA175" s="117"/>
      <c r="BB175" s="117"/>
      <c r="BC175" s="117"/>
      <c r="BD175" s="117"/>
      <c r="BE175" s="117"/>
      <c r="BF175" s="117"/>
      <c r="BG175" s="117"/>
      <c r="BH175" s="117"/>
      <c r="BI175" s="117"/>
      <c r="BJ175" s="117"/>
      <c r="BK175" s="117"/>
      <c r="BL175" s="117"/>
    </row>
    <row r="176" spans="1:64">
      <c r="A176" s="117"/>
      <c r="B176" s="117"/>
      <c r="C176" s="117"/>
      <c r="D176" s="117"/>
      <c r="E176" s="117"/>
      <c r="F176" s="117"/>
      <c r="G176" s="117"/>
      <c r="H176" s="117"/>
      <c r="I176" s="237"/>
      <c r="J176" s="117"/>
      <c r="K176" s="117"/>
      <c r="L176" s="237"/>
      <c r="M176" s="150"/>
      <c r="N176" s="117"/>
      <c r="O176" s="117"/>
      <c r="P176" s="117"/>
      <c r="Q176" s="117"/>
      <c r="R176" s="117"/>
      <c r="S176" s="117"/>
      <c r="T176" s="117"/>
      <c r="U176" s="117"/>
      <c r="V176" s="117"/>
      <c r="W176" s="117"/>
      <c r="X176" s="237"/>
      <c r="Y176" s="117"/>
      <c r="Z176" s="117"/>
      <c r="AA176" s="237"/>
      <c r="AB176" s="237"/>
      <c r="AC176" s="150"/>
      <c r="AD176" s="117"/>
      <c r="AE176" s="117"/>
      <c r="AF176" s="117"/>
      <c r="AG176" s="117"/>
      <c r="AH176" s="117"/>
      <c r="AI176" s="117"/>
      <c r="AJ176" s="117"/>
      <c r="AK176" s="117"/>
      <c r="AL176" s="117"/>
      <c r="AM176" s="117"/>
      <c r="AN176" s="117"/>
      <c r="AO176" s="117"/>
      <c r="AP176" s="117"/>
      <c r="AQ176" s="117"/>
      <c r="AR176" s="117"/>
      <c r="AS176" s="117"/>
      <c r="AT176" s="117"/>
      <c r="AU176" s="117"/>
      <c r="AV176" s="117"/>
      <c r="AW176" s="117"/>
      <c r="AX176" s="117"/>
      <c r="AY176" s="117"/>
      <c r="AZ176" s="117"/>
      <c r="BA176" s="117"/>
      <c r="BB176" s="117"/>
      <c r="BC176" s="117"/>
      <c r="BD176" s="117"/>
      <c r="BE176" s="117"/>
      <c r="BF176" s="117"/>
      <c r="BG176" s="117"/>
      <c r="BH176" s="117"/>
      <c r="BI176" s="117"/>
      <c r="BJ176" s="117"/>
      <c r="BK176" s="117"/>
      <c r="BL176" s="117"/>
    </row>
    <row r="177" spans="1:64">
      <c r="A177" s="117"/>
      <c r="B177" s="117"/>
      <c r="C177" s="117"/>
      <c r="D177" s="117"/>
      <c r="E177" s="117"/>
      <c r="F177" s="117"/>
      <c r="G177" s="117"/>
      <c r="H177" s="117"/>
      <c r="I177" s="237"/>
      <c r="J177" s="117"/>
      <c r="K177" s="117"/>
      <c r="L177" s="237"/>
      <c r="M177" s="150"/>
      <c r="N177" s="117"/>
      <c r="O177" s="117"/>
      <c r="P177" s="117"/>
      <c r="Q177" s="117"/>
      <c r="R177" s="117"/>
      <c r="S177" s="117"/>
      <c r="T177" s="117"/>
      <c r="U177" s="117"/>
      <c r="V177" s="117"/>
      <c r="W177" s="117"/>
      <c r="X177" s="237"/>
      <c r="Y177" s="117"/>
      <c r="Z177" s="117"/>
      <c r="AA177" s="237"/>
      <c r="AB177" s="237"/>
      <c r="AC177" s="150"/>
      <c r="AD177" s="117"/>
      <c r="AE177" s="117"/>
      <c r="AF177" s="117"/>
      <c r="AG177" s="117"/>
      <c r="AH177" s="117"/>
      <c r="AI177" s="117"/>
      <c r="AJ177" s="117"/>
      <c r="AK177" s="117"/>
      <c r="AL177" s="117"/>
      <c r="AM177" s="117"/>
      <c r="AN177" s="117"/>
      <c r="AO177" s="117"/>
      <c r="AP177" s="117"/>
      <c r="AQ177" s="117"/>
      <c r="AR177" s="117"/>
      <c r="AS177" s="117"/>
      <c r="AT177" s="117"/>
      <c r="AU177" s="117"/>
      <c r="AV177" s="117"/>
      <c r="AW177" s="117"/>
      <c r="AX177" s="117"/>
      <c r="AY177" s="117"/>
      <c r="AZ177" s="117"/>
      <c r="BA177" s="117"/>
      <c r="BB177" s="117"/>
      <c r="BC177" s="117"/>
      <c r="BD177" s="117"/>
      <c r="BE177" s="117"/>
      <c r="BF177" s="117"/>
      <c r="BG177" s="117"/>
      <c r="BH177" s="117"/>
      <c r="BI177" s="117"/>
      <c r="BJ177" s="117"/>
      <c r="BK177" s="117"/>
      <c r="BL177" s="117"/>
    </row>
    <row r="178" spans="1:64">
      <c r="A178" s="117"/>
      <c r="B178" s="117"/>
      <c r="C178" s="117"/>
      <c r="D178" s="117"/>
      <c r="E178" s="117"/>
      <c r="F178" s="117"/>
      <c r="G178" s="117"/>
      <c r="H178" s="117"/>
      <c r="I178" s="237"/>
      <c r="J178" s="117"/>
      <c r="K178" s="117"/>
      <c r="L178" s="237"/>
      <c r="M178" s="150"/>
      <c r="N178" s="117"/>
      <c r="O178" s="117"/>
      <c r="P178" s="117"/>
      <c r="Q178" s="117"/>
      <c r="R178" s="117"/>
      <c r="S178" s="117"/>
      <c r="T178" s="117"/>
      <c r="U178" s="117"/>
      <c r="V178" s="117"/>
      <c r="W178" s="117"/>
      <c r="X178" s="237"/>
      <c r="Y178" s="117"/>
      <c r="Z178" s="117"/>
      <c r="AA178" s="237"/>
      <c r="AB178" s="237"/>
      <c r="AC178" s="150"/>
      <c r="AD178" s="117"/>
      <c r="AE178" s="117"/>
      <c r="AF178" s="117"/>
      <c r="AG178" s="117"/>
      <c r="AH178" s="117"/>
      <c r="AI178" s="117"/>
      <c r="AJ178" s="117"/>
      <c r="AK178" s="117"/>
      <c r="AL178" s="117"/>
      <c r="AM178" s="117"/>
      <c r="AN178" s="117"/>
      <c r="AO178" s="117"/>
      <c r="AP178" s="117"/>
      <c r="AQ178" s="117"/>
      <c r="AR178" s="117"/>
      <c r="AS178" s="117"/>
      <c r="AT178" s="117"/>
      <c r="AU178" s="117"/>
      <c r="AV178" s="117"/>
      <c r="AW178" s="117"/>
      <c r="AX178" s="117"/>
      <c r="AY178" s="117"/>
      <c r="AZ178" s="117"/>
      <c r="BA178" s="117"/>
      <c r="BB178" s="117"/>
      <c r="BC178" s="117"/>
      <c r="BD178" s="117"/>
      <c r="BE178" s="117"/>
      <c r="BF178" s="117"/>
      <c r="BG178" s="117"/>
      <c r="BH178" s="117"/>
      <c r="BI178" s="117"/>
      <c r="BJ178" s="117"/>
      <c r="BK178" s="117"/>
      <c r="BL178" s="117"/>
    </row>
    <row r="179" spans="1:64">
      <c r="A179" s="117"/>
      <c r="B179" s="117"/>
      <c r="C179" s="117"/>
      <c r="D179" s="117"/>
      <c r="E179" s="117"/>
      <c r="F179" s="117"/>
      <c r="G179" s="117"/>
      <c r="H179" s="117"/>
      <c r="I179" s="237"/>
      <c r="J179" s="117"/>
      <c r="K179" s="117"/>
      <c r="L179" s="237"/>
      <c r="M179" s="150"/>
      <c r="N179" s="117"/>
      <c r="O179" s="117"/>
      <c r="P179" s="117"/>
      <c r="Q179" s="117"/>
      <c r="R179" s="117"/>
      <c r="S179" s="117"/>
      <c r="T179" s="117"/>
      <c r="U179" s="117"/>
      <c r="V179" s="117"/>
      <c r="W179" s="117"/>
      <c r="X179" s="237"/>
      <c r="Y179" s="117"/>
      <c r="Z179" s="117"/>
      <c r="AA179" s="237"/>
      <c r="AB179" s="237"/>
      <c r="AC179" s="150"/>
      <c r="AD179" s="117"/>
      <c r="AE179" s="117"/>
      <c r="AF179" s="117"/>
      <c r="AG179" s="117"/>
      <c r="AH179" s="117"/>
      <c r="AI179" s="117"/>
      <c r="AJ179" s="117"/>
      <c r="AK179" s="117"/>
      <c r="AL179" s="117"/>
      <c r="AM179" s="117"/>
      <c r="AN179" s="117"/>
      <c r="AO179" s="117"/>
      <c r="AP179" s="117"/>
      <c r="AQ179" s="117"/>
      <c r="AR179" s="117"/>
      <c r="AS179" s="117"/>
      <c r="AT179" s="117"/>
      <c r="AU179" s="117"/>
      <c r="AV179" s="117"/>
      <c r="AW179" s="117"/>
      <c r="AX179" s="117"/>
      <c r="AY179" s="117"/>
      <c r="AZ179" s="117"/>
      <c r="BA179" s="117"/>
      <c r="BB179" s="117"/>
      <c r="BC179" s="117"/>
      <c r="BD179" s="117"/>
      <c r="BE179" s="117"/>
      <c r="BF179" s="117"/>
      <c r="BG179" s="117"/>
      <c r="BH179" s="117"/>
      <c r="BI179" s="117"/>
      <c r="BJ179" s="117"/>
      <c r="BK179" s="117"/>
      <c r="BL179" s="117"/>
    </row>
    <row r="180" spans="1:64">
      <c r="A180" s="117"/>
      <c r="B180" s="117"/>
      <c r="C180" s="117"/>
      <c r="D180" s="117"/>
      <c r="E180" s="117"/>
      <c r="F180" s="117"/>
      <c r="G180" s="117"/>
      <c r="H180" s="117"/>
      <c r="I180" s="237"/>
      <c r="J180" s="117"/>
      <c r="K180" s="117"/>
      <c r="L180" s="237"/>
      <c r="M180" s="150"/>
      <c r="N180" s="117"/>
      <c r="O180" s="117"/>
      <c r="P180" s="117"/>
      <c r="Q180" s="117"/>
      <c r="R180" s="117"/>
      <c r="S180" s="117"/>
      <c r="T180" s="117"/>
      <c r="U180" s="117"/>
      <c r="V180" s="117"/>
      <c r="W180" s="117"/>
      <c r="X180" s="237"/>
      <c r="Y180" s="117"/>
      <c r="Z180" s="117"/>
      <c r="AA180" s="237"/>
      <c r="AB180" s="237"/>
      <c r="AC180" s="150"/>
      <c r="AD180" s="117"/>
      <c r="AE180" s="117"/>
      <c r="AF180" s="117"/>
      <c r="AG180" s="117"/>
      <c r="AH180" s="117"/>
      <c r="AI180" s="117"/>
      <c r="AJ180" s="117"/>
      <c r="AK180" s="117"/>
      <c r="AL180" s="117"/>
      <c r="AM180" s="117"/>
      <c r="AN180" s="117"/>
      <c r="AO180" s="117"/>
      <c r="AP180" s="117"/>
      <c r="AQ180" s="117"/>
      <c r="AR180" s="117"/>
      <c r="AS180" s="117"/>
      <c r="AT180" s="117"/>
      <c r="AU180" s="117"/>
      <c r="AV180" s="117"/>
      <c r="AW180" s="117"/>
      <c r="AX180" s="117"/>
      <c r="AY180" s="117"/>
      <c r="AZ180" s="117"/>
      <c r="BA180" s="117"/>
      <c r="BB180" s="117"/>
      <c r="BC180" s="117"/>
      <c r="BD180" s="117"/>
      <c r="BE180" s="117"/>
      <c r="BF180" s="117"/>
      <c r="BG180" s="117"/>
      <c r="BH180" s="117"/>
      <c r="BI180" s="117"/>
      <c r="BJ180" s="117"/>
      <c r="BK180" s="117"/>
      <c r="BL180" s="117"/>
    </row>
    <row r="181" spans="1:64">
      <c r="A181" s="117"/>
      <c r="B181" s="117"/>
      <c r="C181" s="117"/>
      <c r="D181" s="117"/>
      <c r="E181" s="117"/>
      <c r="F181" s="117"/>
      <c r="G181" s="117"/>
      <c r="H181" s="117"/>
      <c r="I181" s="237"/>
      <c r="J181" s="117"/>
      <c r="K181" s="117"/>
      <c r="L181" s="237"/>
      <c r="M181" s="150"/>
      <c r="N181" s="117"/>
      <c r="O181" s="117"/>
      <c r="P181" s="117"/>
      <c r="Q181" s="117"/>
      <c r="R181" s="117"/>
      <c r="S181" s="117"/>
      <c r="T181" s="117"/>
      <c r="U181" s="117"/>
      <c r="V181" s="117"/>
      <c r="W181" s="117"/>
      <c r="X181" s="237"/>
      <c r="Y181" s="117"/>
      <c r="Z181" s="117"/>
      <c r="AA181" s="237"/>
      <c r="AB181" s="237"/>
      <c r="AC181" s="150"/>
      <c r="AD181" s="117"/>
      <c r="AE181" s="117"/>
      <c r="AF181" s="117"/>
      <c r="AG181" s="117"/>
      <c r="AH181" s="117"/>
      <c r="AI181" s="117"/>
      <c r="AJ181" s="117"/>
      <c r="AK181" s="117"/>
      <c r="AL181" s="117"/>
      <c r="AM181" s="117"/>
      <c r="AN181" s="117"/>
      <c r="AO181" s="117"/>
      <c r="AP181" s="117"/>
      <c r="AQ181" s="117"/>
      <c r="AR181" s="117"/>
      <c r="AS181" s="117"/>
      <c r="AT181" s="117"/>
      <c r="AU181" s="117"/>
      <c r="AV181" s="117"/>
      <c r="AW181" s="117"/>
      <c r="AX181" s="117"/>
      <c r="AY181" s="117"/>
      <c r="AZ181" s="117"/>
      <c r="BA181" s="117"/>
      <c r="BB181" s="117"/>
      <c r="BC181" s="117"/>
      <c r="BD181" s="117"/>
      <c r="BE181" s="117"/>
      <c r="BF181" s="117"/>
      <c r="BG181" s="117"/>
      <c r="BH181" s="117"/>
      <c r="BI181" s="117"/>
      <c r="BJ181" s="117"/>
      <c r="BK181" s="117"/>
      <c r="BL181" s="117"/>
    </row>
    <row r="182" spans="1:64">
      <c r="A182" s="117"/>
      <c r="B182" s="117"/>
      <c r="C182" s="117"/>
      <c r="D182" s="117"/>
      <c r="E182" s="117"/>
      <c r="F182" s="117"/>
      <c r="G182" s="117"/>
      <c r="H182" s="117"/>
      <c r="I182" s="237"/>
      <c r="J182" s="117"/>
      <c r="K182" s="117"/>
      <c r="L182" s="237"/>
      <c r="M182" s="150"/>
      <c r="N182" s="117"/>
      <c r="O182" s="117"/>
      <c r="P182" s="117"/>
      <c r="Q182" s="117"/>
      <c r="R182" s="117"/>
      <c r="S182" s="117"/>
      <c r="T182" s="117"/>
      <c r="U182" s="117"/>
      <c r="V182" s="117"/>
      <c r="W182" s="117"/>
      <c r="X182" s="237"/>
      <c r="Y182" s="117"/>
      <c r="Z182" s="117"/>
      <c r="AA182" s="237"/>
      <c r="AB182" s="237"/>
      <c r="AC182" s="150"/>
      <c r="AD182" s="117"/>
      <c r="AE182" s="117"/>
      <c r="AF182" s="117"/>
      <c r="AG182" s="117"/>
      <c r="AH182" s="117"/>
      <c r="AI182" s="117"/>
      <c r="AJ182" s="117"/>
      <c r="AK182" s="117"/>
      <c r="AL182" s="117"/>
      <c r="AM182" s="117"/>
      <c r="AN182" s="117"/>
      <c r="AO182" s="117"/>
      <c r="AP182" s="117"/>
      <c r="AQ182" s="117"/>
      <c r="AR182" s="117"/>
      <c r="AS182" s="117"/>
      <c r="AT182" s="117"/>
      <c r="AU182" s="117"/>
      <c r="AV182" s="117"/>
      <c r="AW182" s="117"/>
      <c r="AX182" s="117"/>
      <c r="AY182" s="117"/>
      <c r="AZ182" s="117"/>
      <c r="BA182" s="117"/>
      <c r="BB182" s="117"/>
      <c r="BC182" s="117"/>
      <c r="BD182" s="117"/>
      <c r="BE182" s="117"/>
      <c r="BF182" s="117"/>
      <c r="BG182" s="117"/>
      <c r="BH182" s="117"/>
      <c r="BI182" s="117"/>
      <c r="BJ182" s="117"/>
      <c r="BK182" s="117"/>
      <c r="BL182" s="117"/>
    </row>
    <row r="183" spans="1:64">
      <c r="A183" s="117"/>
      <c r="B183" s="117"/>
      <c r="C183" s="117"/>
      <c r="D183" s="117"/>
      <c r="E183" s="117"/>
      <c r="F183" s="117"/>
      <c r="G183" s="117"/>
      <c r="H183" s="117"/>
      <c r="I183" s="237"/>
      <c r="J183" s="117"/>
      <c r="K183" s="117"/>
      <c r="L183" s="237"/>
      <c r="M183" s="150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237"/>
      <c r="Y183" s="117"/>
      <c r="Z183" s="117"/>
      <c r="AA183" s="237"/>
      <c r="AB183" s="237"/>
      <c r="AC183" s="150"/>
      <c r="AD183" s="117"/>
      <c r="AE183" s="117"/>
      <c r="AF183" s="117"/>
      <c r="AG183" s="117"/>
      <c r="AH183" s="117"/>
      <c r="AI183" s="117"/>
      <c r="AJ183" s="117"/>
      <c r="AK183" s="117"/>
      <c r="AL183" s="117"/>
      <c r="AM183" s="117"/>
      <c r="AN183" s="117"/>
      <c r="AO183" s="117"/>
      <c r="AP183" s="117"/>
      <c r="AQ183" s="117"/>
      <c r="AR183" s="117"/>
      <c r="AS183" s="117"/>
      <c r="AT183" s="117"/>
      <c r="AU183" s="117"/>
      <c r="AV183" s="117"/>
      <c r="AW183" s="117"/>
      <c r="AX183" s="117"/>
      <c r="AY183" s="117"/>
      <c r="AZ183" s="117"/>
      <c r="BA183" s="117"/>
      <c r="BB183" s="117"/>
      <c r="BC183" s="117"/>
      <c r="BD183" s="117"/>
      <c r="BE183" s="117"/>
      <c r="BF183" s="117"/>
      <c r="BG183" s="117"/>
      <c r="BH183" s="117"/>
      <c r="BI183" s="117"/>
      <c r="BJ183" s="117"/>
      <c r="BK183" s="117"/>
      <c r="BL183" s="117"/>
    </row>
    <row r="184" spans="1:64">
      <c r="A184" s="117"/>
      <c r="B184" s="117"/>
      <c r="C184" s="117"/>
      <c r="D184" s="117"/>
      <c r="E184" s="117"/>
      <c r="F184" s="117"/>
      <c r="G184" s="117"/>
      <c r="H184" s="117"/>
      <c r="I184" s="237"/>
      <c r="J184" s="117"/>
      <c r="K184" s="117"/>
      <c r="L184" s="237"/>
      <c r="M184" s="150"/>
      <c r="N184" s="117"/>
      <c r="O184" s="117"/>
      <c r="P184" s="117"/>
      <c r="Q184" s="117"/>
      <c r="R184" s="117"/>
      <c r="S184" s="117"/>
      <c r="T184" s="117"/>
      <c r="U184" s="117"/>
      <c r="V184" s="117"/>
      <c r="W184" s="117"/>
      <c r="X184" s="237"/>
      <c r="Y184" s="117"/>
      <c r="Z184" s="117"/>
      <c r="AA184" s="237"/>
      <c r="AB184" s="237"/>
      <c r="AC184" s="150"/>
      <c r="AD184" s="117"/>
      <c r="AE184" s="117"/>
      <c r="AF184" s="117"/>
      <c r="AG184" s="117"/>
      <c r="AH184" s="117"/>
      <c r="AI184" s="117"/>
      <c r="AJ184" s="117"/>
      <c r="AK184" s="117"/>
      <c r="AL184" s="117"/>
      <c r="AM184" s="117"/>
      <c r="AN184" s="117"/>
      <c r="AO184" s="117"/>
      <c r="AP184" s="117"/>
      <c r="AQ184" s="117"/>
      <c r="AR184" s="117"/>
      <c r="AS184" s="117"/>
      <c r="AT184" s="117"/>
      <c r="AU184" s="117"/>
      <c r="AV184" s="117"/>
      <c r="AW184" s="117"/>
      <c r="AX184" s="117"/>
      <c r="AY184" s="117"/>
      <c r="AZ184" s="117"/>
      <c r="BA184" s="117"/>
      <c r="BB184" s="117"/>
      <c r="BC184" s="117"/>
      <c r="BD184" s="117"/>
      <c r="BE184" s="117"/>
      <c r="BF184" s="117"/>
      <c r="BG184" s="117"/>
      <c r="BH184" s="117"/>
      <c r="BI184" s="117"/>
      <c r="BJ184" s="117"/>
      <c r="BK184" s="117"/>
      <c r="BL184" s="117"/>
    </row>
    <row r="185" spans="1:64">
      <c r="A185" s="117"/>
      <c r="B185" s="117"/>
      <c r="C185" s="117"/>
      <c r="D185" s="117"/>
      <c r="E185" s="117"/>
      <c r="F185" s="117"/>
      <c r="G185" s="117"/>
      <c r="H185" s="117"/>
      <c r="I185" s="237"/>
      <c r="J185" s="117"/>
      <c r="K185" s="117"/>
      <c r="L185" s="237"/>
      <c r="M185" s="150"/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  <c r="X185" s="237"/>
      <c r="Y185" s="117"/>
      <c r="Z185" s="117"/>
      <c r="AA185" s="237"/>
      <c r="AB185" s="237"/>
      <c r="AC185" s="150"/>
      <c r="AD185" s="117"/>
      <c r="AE185" s="117"/>
      <c r="AF185" s="117"/>
      <c r="AG185" s="117"/>
      <c r="AH185" s="117"/>
      <c r="AI185" s="117"/>
      <c r="AJ185" s="117"/>
      <c r="AK185" s="117"/>
      <c r="AL185" s="117"/>
      <c r="AM185" s="117"/>
      <c r="AN185" s="117"/>
      <c r="AO185" s="117"/>
      <c r="AP185" s="117"/>
      <c r="AQ185" s="117"/>
      <c r="AR185" s="117"/>
      <c r="AS185" s="117"/>
      <c r="AT185" s="117"/>
      <c r="AU185" s="117"/>
      <c r="AV185" s="117"/>
      <c r="AW185" s="117"/>
      <c r="AX185" s="117"/>
      <c r="AY185" s="117"/>
      <c r="AZ185" s="117"/>
      <c r="BA185" s="117"/>
      <c r="BB185" s="117"/>
      <c r="BC185" s="117"/>
      <c r="BD185" s="117"/>
      <c r="BE185" s="117"/>
      <c r="BF185" s="117"/>
      <c r="BG185" s="117"/>
      <c r="BH185" s="117"/>
      <c r="BI185" s="117"/>
      <c r="BJ185" s="117"/>
      <c r="BK185" s="117"/>
      <c r="BL185" s="117"/>
    </row>
    <row r="186" spans="1:64">
      <c r="A186" s="117"/>
      <c r="B186" s="117"/>
      <c r="C186" s="117"/>
      <c r="D186" s="117"/>
      <c r="E186" s="117"/>
      <c r="F186" s="117"/>
      <c r="G186" s="117"/>
      <c r="H186" s="117"/>
      <c r="I186" s="237"/>
      <c r="J186" s="117"/>
      <c r="K186" s="117"/>
      <c r="L186" s="237"/>
      <c r="M186" s="150"/>
      <c r="N186" s="117"/>
      <c r="O186" s="117"/>
      <c r="P186" s="117"/>
      <c r="Q186" s="117"/>
      <c r="R186" s="117"/>
      <c r="S186" s="117"/>
      <c r="T186" s="117"/>
      <c r="U186" s="117"/>
      <c r="V186" s="117"/>
      <c r="W186" s="117"/>
      <c r="X186" s="237"/>
      <c r="Y186" s="117"/>
      <c r="Z186" s="117"/>
      <c r="AA186" s="237"/>
      <c r="AB186" s="237"/>
      <c r="AC186" s="150"/>
      <c r="AD186" s="117"/>
      <c r="AE186" s="117"/>
      <c r="AF186" s="117"/>
      <c r="AG186" s="117"/>
      <c r="AH186" s="117"/>
      <c r="AI186" s="117"/>
      <c r="AJ186" s="117"/>
      <c r="AK186" s="117"/>
      <c r="AL186" s="117"/>
      <c r="AM186" s="117"/>
      <c r="AN186" s="117"/>
      <c r="AO186" s="117"/>
      <c r="AP186" s="117"/>
      <c r="AQ186" s="117"/>
      <c r="AR186" s="117"/>
      <c r="AS186" s="117"/>
      <c r="AT186" s="117"/>
      <c r="AU186" s="117"/>
      <c r="AV186" s="117"/>
      <c r="AW186" s="117"/>
      <c r="AX186" s="117"/>
      <c r="AY186" s="117"/>
      <c r="AZ186" s="117"/>
      <c r="BA186" s="117"/>
      <c r="BB186" s="117"/>
      <c r="BC186" s="117"/>
      <c r="BD186" s="117"/>
      <c r="BE186" s="117"/>
      <c r="BF186" s="117"/>
      <c r="BG186" s="117"/>
      <c r="BH186" s="117"/>
      <c r="BI186" s="117"/>
      <c r="BJ186" s="117"/>
      <c r="BK186" s="117"/>
      <c r="BL186" s="117"/>
    </row>
    <row r="187" spans="1:64">
      <c r="A187" s="117"/>
      <c r="B187" s="117"/>
      <c r="C187" s="117"/>
      <c r="D187" s="117"/>
      <c r="E187" s="117"/>
      <c r="F187" s="117"/>
      <c r="G187" s="117"/>
      <c r="H187" s="117"/>
      <c r="I187" s="237"/>
      <c r="J187" s="117"/>
      <c r="K187" s="117"/>
      <c r="L187" s="237"/>
      <c r="M187" s="150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237"/>
      <c r="Y187" s="117"/>
      <c r="Z187" s="117"/>
      <c r="AA187" s="237"/>
      <c r="AB187" s="237"/>
      <c r="AC187" s="150"/>
      <c r="AD187" s="117"/>
      <c r="AE187" s="117"/>
      <c r="AF187" s="117"/>
      <c r="AG187" s="117"/>
      <c r="AH187" s="117"/>
      <c r="AI187" s="117"/>
      <c r="AJ187" s="117"/>
      <c r="AK187" s="117"/>
      <c r="AL187" s="117"/>
      <c r="AM187" s="117"/>
      <c r="AN187" s="117"/>
      <c r="AO187" s="117"/>
      <c r="AP187" s="117"/>
      <c r="AQ187" s="117"/>
      <c r="AR187" s="117"/>
      <c r="AS187" s="117"/>
      <c r="AT187" s="117"/>
      <c r="AU187" s="117"/>
      <c r="AV187" s="117"/>
      <c r="AW187" s="117"/>
      <c r="AX187" s="117"/>
      <c r="AY187" s="117"/>
      <c r="AZ187" s="117"/>
      <c r="BA187" s="117"/>
      <c r="BB187" s="117"/>
      <c r="BC187" s="117"/>
      <c r="BD187" s="117"/>
      <c r="BE187" s="117"/>
      <c r="BF187" s="117"/>
      <c r="BG187" s="117"/>
      <c r="BH187" s="117"/>
      <c r="BI187" s="117"/>
      <c r="BJ187" s="117"/>
      <c r="BK187" s="117"/>
      <c r="BL187" s="117"/>
    </row>
    <row r="188" spans="1:64">
      <c r="A188" s="117"/>
      <c r="B188" s="117"/>
      <c r="C188" s="117"/>
      <c r="D188" s="117"/>
      <c r="E188" s="117"/>
      <c r="F188" s="117"/>
      <c r="G188" s="117"/>
      <c r="H188" s="117"/>
      <c r="I188" s="237"/>
      <c r="J188" s="117"/>
      <c r="K188" s="117"/>
      <c r="L188" s="237"/>
      <c r="M188" s="150"/>
      <c r="N188" s="117"/>
      <c r="O188" s="117"/>
      <c r="P188" s="117"/>
      <c r="Q188" s="117"/>
      <c r="R188" s="117"/>
      <c r="S188" s="117"/>
      <c r="T188" s="117"/>
      <c r="U188" s="117"/>
      <c r="V188" s="117"/>
      <c r="W188" s="117"/>
      <c r="X188" s="237"/>
      <c r="Y188" s="117"/>
      <c r="Z188" s="117"/>
      <c r="AA188" s="237"/>
      <c r="AB188" s="237"/>
      <c r="AC188" s="150"/>
      <c r="AD188" s="117"/>
      <c r="AE188" s="117"/>
      <c r="AF188" s="117"/>
      <c r="AG188" s="117"/>
      <c r="AH188" s="117"/>
      <c r="AI188" s="117"/>
      <c r="AJ188" s="117"/>
      <c r="AK188" s="117"/>
      <c r="AL188" s="117"/>
      <c r="AM188" s="117"/>
      <c r="AN188" s="117"/>
      <c r="AO188" s="117"/>
      <c r="AP188" s="117"/>
      <c r="AQ188" s="117"/>
      <c r="AR188" s="117"/>
      <c r="AS188" s="117"/>
      <c r="AT188" s="117"/>
      <c r="AU188" s="117"/>
      <c r="AV188" s="117"/>
      <c r="AW188" s="117"/>
      <c r="AX188" s="117"/>
      <c r="AY188" s="117"/>
      <c r="AZ188" s="117"/>
      <c r="BA188" s="117"/>
      <c r="BB188" s="117"/>
      <c r="BC188" s="117"/>
      <c r="BD188" s="117"/>
      <c r="BE188" s="117"/>
      <c r="BF188" s="117"/>
      <c r="BG188" s="117"/>
      <c r="BH188" s="117"/>
      <c r="BI188" s="117"/>
      <c r="BJ188" s="117"/>
      <c r="BK188" s="117"/>
      <c r="BL188" s="117"/>
    </row>
    <row r="189" spans="1:64">
      <c r="A189" s="117"/>
      <c r="B189" s="117"/>
      <c r="C189" s="117"/>
      <c r="D189" s="117"/>
      <c r="E189" s="117"/>
      <c r="F189" s="117"/>
      <c r="G189" s="117"/>
      <c r="H189" s="117"/>
      <c r="I189" s="237"/>
      <c r="J189" s="117"/>
      <c r="K189" s="117"/>
      <c r="L189" s="237"/>
      <c r="M189" s="150"/>
      <c r="N189" s="117"/>
      <c r="O189" s="117"/>
      <c r="P189" s="117"/>
      <c r="Q189" s="117"/>
      <c r="R189" s="117"/>
      <c r="S189" s="117"/>
      <c r="T189" s="117"/>
      <c r="U189" s="117"/>
      <c r="V189" s="117"/>
      <c r="W189" s="117"/>
      <c r="X189" s="237"/>
      <c r="Y189" s="117"/>
      <c r="Z189" s="117"/>
      <c r="AA189" s="237"/>
      <c r="AB189" s="237"/>
      <c r="AC189" s="150"/>
      <c r="AD189" s="117"/>
      <c r="AE189" s="117"/>
      <c r="AF189" s="117"/>
      <c r="AG189" s="117"/>
      <c r="AH189" s="117"/>
      <c r="AI189" s="117"/>
      <c r="AJ189" s="117"/>
      <c r="AK189" s="117"/>
      <c r="AL189" s="117"/>
      <c r="AM189" s="117"/>
      <c r="AN189" s="117"/>
      <c r="AO189" s="117"/>
      <c r="AP189" s="117"/>
      <c r="AQ189" s="117"/>
      <c r="AR189" s="117"/>
      <c r="AS189" s="117"/>
      <c r="AT189" s="117"/>
      <c r="AU189" s="117"/>
      <c r="AV189" s="117"/>
      <c r="AW189" s="117"/>
      <c r="AX189" s="117"/>
      <c r="AY189" s="117"/>
      <c r="AZ189" s="117"/>
      <c r="BA189" s="117"/>
      <c r="BB189" s="117"/>
      <c r="BC189" s="117"/>
      <c r="BD189" s="117"/>
      <c r="BE189" s="117"/>
      <c r="BF189" s="117"/>
      <c r="BG189" s="117"/>
      <c r="BH189" s="117"/>
      <c r="BI189" s="117"/>
      <c r="BJ189" s="117"/>
      <c r="BK189" s="117"/>
      <c r="BL189" s="117"/>
    </row>
    <row r="190" spans="1:64">
      <c r="A190" s="117"/>
      <c r="B190" s="117"/>
      <c r="C190" s="117"/>
      <c r="D190" s="117"/>
      <c r="E190" s="117"/>
      <c r="F190" s="117"/>
      <c r="G190" s="117"/>
      <c r="H190" s="117"/>
      <c r="I190" s="237"/>
      <c r="J190" s="117"/>
      <c r="K190" s="117"/>
      <c r="L190" s="237"/>
      <c r="M190" s="150"/>
      <c r="N190" s="117"/>
      <c r="O190" s="117"/>
      <c r="P190" s="117"/>
      <c r="Q190" s="117"/>
      <c r="R190" s="117"/>
      <c r="S190" s="117"/>
      <c r="T190" s="117"/>
      <c r="U190" s="117"/>
      <c r="V190" s="117"/>
      <c r="W190" s="117"/>
      <c r="X190" s="237"/>
      <c r="Y190" s="117"/>
      <c r="Z190" s="117"/>
      <c r="AA190" s="237"/>
      <c r="AB190" s="237"/>
      <c r="AC190" s="150"/>
      <c r="AD190" s="117"/>
      <c r="AE190" s="117"/>
      <c r="AF190" s="117"/>
      <c r="AG190" s="117"/>
      <c r="AH190" s="117"/>
      <c r="AI190" s="117"/>
      <c r="AJ190" s="117"/>
      <c r="AK190" s="117"/>
      <c r="AL190" s="117"/>
      <c r="AM190" s="117"/>
      <c r="AN190" s="117"/>
      <c r="AO190" s="117"/>
      <c r="AP190" s="117"/>
      <c r="AQ190" s="117"/>
      <c r="AR190" s="117"/>
      <c r="AS190" s="117"/>
      <c r="AT190" s="117"/>
      <c r="AU190" s="117"/>
      <c r="AV190" s="117"/>
      <c r="AW190" s="117"/>
      <c r="AX190" s="117"/>
      <c r="AY190" s="117"/>
      <c r="AZ190" s="117"/>
      <c r="BA190" s="117"/>
      <c r="BB190" s="117"/>
      <c r="BC190" s="117"/>
      <c r="BD190" s="117"/>
      <c r="BE190" s="117"/>
      <c r="BF190" s="117"/>
      <c r="BG190" s="117"/>
      <c r="BH190" s="117"/>
      <c r="BI190" s="117"/>
      <c r="BJ190" s="117"/>
      <c r="BK190" s="117"/>
      <c r="BL190" s="117"/>
    </row>
    <row r="191" spans="1:64">
      <c r="A191" s="117"/>
      <c r="B191" s="117"/>
      <c r="C191" s="117"/>
      <c r="D191" s="117"/>
      <c r="E191" s="117"/>
      <c r="F191" s="117"/>
      <c r="G191" s="117"/>
      <c r="H191" s="117"/>
      <c r="I191" s="237"/>
      <c r="J191" s="117"/>
      <c r="K191" s="117"/>
      <c r="L191" s="237"/>
      <c r="M191" s="150"/>
      <c r="N191" s="117"/>
      <c r="O191" s="117"/>
      <c r="P191" s="117"/>
      <c r="Q191" s="117"/>
      <c r="R191" s="117"/>
      <c r="S191" s="117"/>
      <c r="T191" s="117"/>
      <c r="U191" s="117"/>
      <c r="V191" s="117"/>
      <c r="W191" s="117"/>
      <c r="X191" s="237"/>
      <c r="Y191" s="117"/>
      <c r="Z191" s="117"/>
      <c r="AA191" s="237"/>
      <c r="AB191" s="237"/>
      <c r="AC191" s="150"/>
      <c r="AD191" s="117"/>
      <c r="AE191" s="117"/>
      <c r="AF191" s="117"/>
      <c r="AG191" s="117"/>
      <c r="AH191" s="117"/>
      <c r="AI191" s="117"/>
      <c r="AJ191" s="117"/>
      <c r="AK191" s="117"/>
      <c r="AL191" s="117"/>
      <c r="AM191" s="117"/>
      <c r="AN191" s="117"/>
      <c r="AO191" s="117"/>
      <c r="AP191" s="117"/>
      <c r="AQ191" s="117"/>
      <c r="AR191" s="117"/>
      <c r="AS191" s="117"/>
      <c r="AT191" s="117"/>
      <c r="AU191" s="117"/>
      <c r="AV191" s="117"/>
      <c r="AW191" s="117"/>
      <c r="AX191" s="117"/>
      <c r="AY191" s="117"/>
      <c r="AZ191" s="117"/>
      <c r="BA191" s="117"/>
      <c r="BB191" s="117"/>
      <c r="BC191" s="117"/>
      <c r="BD191" s="117"/>
      <c r="BE191" s="117"/>
      <c r="BF191" s="117"/>
      <c r="BG191" s="117"/>
      <c r="BH191" s="117"/>
      <c r="BI191" s="117"/>
      <c r="BJ191" s="117"/>
      <c r="BK191" s="117"/>
      <c r="BL191" s="117"/>
    </row>
    <row r="192" spans="1:64">
      <c r="A192" s="117"/>
      <c r="B192" s="117"/>
      <c r="C192" s="117"/>
      <c r="D192" s="117"/>
      <c r="E192" s="117"/>
      <c r="F192" s="117"/>
      <c r="G192" s="117"/>
      <c r="H192" s="117"/>
      <c r="I192" s="237"/>
      <c r="J192" s="117"/>
      <c r="K192" s="117"/>
      <c r="L192" s="237"/>
      <c r="M192" s="150"/>
      <c r="N192" s="117"/>
      <c r="O192" s="117"/>
      <c r="P192" s="117"/>
      <c r="Q192" s="117"/>
      <c r="R192" s="117"/>
      <c r="S192" s="117"/>
      <c r="T192" s="117"/>
      <c r="U192" s="117"/>
      <c r="V192" s="117"/>
      <c r="W192" s="117"/>
      <c r="X192" s="237"/>
      <c r="Y192" s="117"/>
      <c r="Z192" s="117"/>
      <c r="AA192" s="237"/>
      <c r="AB192" s="237"/>
      <c r="AC192" s="150"/>
      <c r="AD192" s="117"/>
      <c r="AE192" s="117"/>
      <c r="AF192" s="117"/>
      <c r="AG192" s="117"/>
      <c r="AH192" s="117"/>
      <c r="AI192" s="117"/>
      <c r="AJ192" s="117"/>
      <c r="AK192" s="117"/>
      <c r="AL192" s="117"/>
      <c r="AM192" s="117"/>
      <c r="AN192" s="117"/>
      <c r="AO192" s="117"/>
      <c r="AP192" s="117"/>
      <c r="AQ192" s="117"/>
      <c r="AR192" s="117"/>
      <c r="AS192" s="117"/>
      <c r="AT192" s="117"/>
      <c r="AU192" s="117"/>
      <c r="AV192" s="117"/>
      <c r="AW192" s="117"/>
      <c r="AX192" s="117"/>
      <c r="AY192" s="117"/>
      <c r="AZ192" s="117"/>
      <c r="BA192" s="117"/>
      <c r="BB192" s="117"/>
      <c r="BC192" s="117"/>
      <c r="BD192" s="117"/>
      <c r="BE192" s="117"/>
      <c r="BF192" s="117"/>
      <c r="BG192" s="117"/>
      <c r="BH192" s="117"/>
      <c r="BI192" s="117"/>
      <c r="BJ192" s="117"/>
      <c r="BK192" s="117"/>
      <c r="BL192" s="117"/>
    </row>
    <row r="193" spans="1:64">
      <c r="A193" s="117"/>
      <c r="B193" s="117"/>
      <c r="C193" s="117"/>
      <c r="D193" s="117"/>
      <c r="E193" s="117"/>
      <c r="F193" s="117"/>
      <c r="G193" s="117"/>
      <c r="H193" s="117"/>
      <c r="I193" s="237"/>
      <c r="J193" s="117"/>
      <c r="K193" s="117"/>
      <c r="L193" s="237"/>
      <c r="M193" s="150"/>
      <c r="N193" s="117"/>
      <c r="O193" s="117"/>
      <c r="P193" s="117"/>
      <c r="Q193" s="117"/>
      <c r="R193" s="117"/>
      <c r="S193" s="117"/>
      <c r="T193" s="117"/>
      <c r="U193" s="117"/>
      <c r="V193" s="117"/>
      <c r="W193" s="117"/>
      <c r="X193" s="237"/>
      <c r="Y193" s="117"/>
      <c r="Z193" s="117"/>
      <c r="AA193" s="237"/>
      <c r="AB193" s="237"/>
      <c r="AC193" s="150"/>
      <c r="AD193" s="117"/>
      <c r="AE193" s="117"/>
      <c r="AF193" s="117"/>
      <c r="AG193" s="117"/>
      <c r="AH193" s="117"/>
      <c r="AI193" s="117"/>
      <c r="AJ193" s="117"/>
      <c r="AK193" s="117"/>
      <c r="AL193" s="117"/>
      <c r="AM193" s="117"/>
      <c r="AN193" s="117"/>
      <c r="AO193" s="117"/>
      <c r="AP193" s="117"/>
      <c r="AQ193" s="117"/>
      <c r="AR193" s="117"/>
      <c r="AS193" s="117"/>
      <c r="AT193" s="117"/>
      <c r="AU193" s="117"/>
      <c r="AV193" s="117"/>
      <c r="AW193" s="117"/>
      <c r="AX193" s="117"/>
      <c r="AY193" s="117"/>
      <c r="AZ193" s="117"/>
      <c r="BA193" s="117"/>
      <c r="BB193" s="117"/>
      <c r="BC193" s="117"/>
      <c r="BD193" s="117"/>
      <c r="BE193" s="117"/>
      <c r="BF193" s="117"/>
      <c r="BG193" s="117"/>
      <c r="BH193" s="117"/>
      <c r="BI193" s="117"/>
      <c r="BJ193" s="117"/>
      <c r="BK193" s="117"/>
      <c r="BL193" s="117"/>
    </row>
    <row r="194" spans="1:64">
      <c r="A194" s="117"/>
      <c r="B194" s="117"/>
      <c r="C194" s="117"/>
      <c r="D194" s="117"/>
      <c r="E194" s="117"/>
      <c r="F194" s="117"/>
      <c r="G194" s="117"/>
      <c r="H194" s="117"/>
      <c r="I194" s="237"/>
      <c r="J194" s="117"/>
      <c r="K194" s="117"/>
      <c r="L194" s="237"/>
      <c r="M194" s="150"/>
      <c r="N194" s="117"/>
      <c r="O194" s="117"/>
      <c r="P194" s="117"/>
      <c r="Q194" s="117"/>
      <c r="R194" s="117"/>
      <c r="S194" s="117"/>
      <c r="T194" s="117"/>
      <c r="U194" s="117"/>
      <c r="V194" s="117"/>
      <c r="W194" s="117"/>
      <c r="X194" s="237"/>
      <c r="Y194" s="117"/>
      <c r="Z194" s="117"/>
      <c r="AA194" s="237"/>
      <c r="AB194" s="237"/>
      <c r="AC194" s="150"/>
      <c r="AD194" s="117"/>
      <c r="AE194" s="117"/>
      <c r="AF194" s="117"/>
      <c r="AG194" s="117"/>
      <c r="AH194" s="117"/>
      <c r="AI194" s="117"/>
      <c r="AJ194" s="117"/>
      <c r="AK194" s="117"/>
      <c r="AL194" s="117"/>
      <c r="AM194" s="117"/>
      <c r="AN194" s="117"/>
      <c r="AO194" s="117"/>
      <c r="AP194" s="117"/>
      <c r="AQ194" s="117"/>
      <c r="AR194" s="117"/>
      <c r="AS194" s="117"/>
      <c r="AT194" s="117"/>
      <c r="AU194" s="117"/>
      <c r="AV194" s="117"/>
      <c r="AW194" s="117"/>
      <c r="AX194" s="117"/>
      <c r="AY194" s="117"/>
      <c r="AZ194" s="117"/>
      <c r="BA194" s="117"/>
      <c r="BB194" s="117"/>
      <c r="BC194" s="117"/>
      <c r="BD194" s="117"/>
      <c r="BE194" s="117"/>
      <c r="BF194" s="117"/>
      <c r="BG194" s="117"/>
      <c r="BH194" s="117"/>
      <c r="BI194" s="117"/>
      <c r="BJ194" s="117"/>
      <c r="BK194" s="117"/>
      <c r="BL194" s="117"/>
    </row>
    <row r="195" spans="1:64">
      <c r="A195" s="117"/>
      <c r="B195" s="117"/>
      <c r="C195" s="117"/>
      <c r="D195" s="117"/>
      <c r="E195" s="117"/>
      <c r="F195" s="117"/>
      <c r="G195" s="117"/>
      <c r="H195" s="117"/>
      <c r="I195" s="237"/>
      <c r="J195" s="117"/>
      <c r="K195" s="117"/>
      <c r="L195" s="237"/>
      <c r="M195" s="150"/>
      <c r="N195" s="117"/>
      <c r="O195" s="117"/>
      <c r="P195" s="117"/>
      <c r="Q195" s="117"/>
      <c r="R195" s="117"/>
      <c r="S195" s="117"/>
      <c r="T195" s="117"/>
      <c r="U195" s="117"/>
      <c r="V195" s="117"/>
      <c r="W195" s="117"/>
      <c r="X195" s="237"/>
      <c r="Y195" s="117"/>
      <c r="Z195" s="117"/>
      <c r="AA195" s="237"/>
      <c r="AB195" s="237"/>
      <c r="AC195" s="150"/>
      <c r="AD195" s="117"/>
      <c r="AE195" s="117"/>
      <c r="AF195" s="117"/>
      <c r="AG195" s="117"/>
      <c r="AH195" s="117"/>
      <c r="AI195" s="117"/>
      <c r="AJ195" s="117"/>
      <c r="AK195" s="117"/>
      <c r="AL195" s="117"/>
      <c r="AM195" s="117"/>
      <c r="AN195" s="117"/>
      <c r="AO195" s="117"/>
      <c r="AP195" s="117"/>
      <c r="AQ195" s="117"/>
      <c r="AR195" s="117"/>
      <c r="AS195" s="117"/>
      <c r="AT195" s="117"/>
      <c r="AU195" s="117"/>
      <c r="AV195" s="117"/>
      <c r="AW195" s="117"/>
      <c r="AX195" s="117"/>
      <c r="AY195" s="117"/>
      <c r="AZ195" s="117"/>
      <c r="BA195" s="117"/>
      <c r="BB195" s="117"/>
      <c r="BC195" s="117"/>
      <c r="BD195" s="117"/>
      <c r="BE195" s="117"/>
      <c r="BF195" s="117"/>
      <c r="BG195" s="117"/>
      <c r="BH195" s="117"/>
      <c r="BI195" s="117"/>
      <c r="BJ195" s="117"/>
      <c r="BK195" s="117"/>
      <c r="BL195" s="117"/>
    </row>
    <row r="196" spans="1:64">
      <c r="A196" s="117"/>
      <c r="B196" s="117"/>
      <c r="C196" s="117"/>
      <c r="D196" s="117"/>
      <c r="E196" s="117"/>
      <c r="F196" s="117"/>
      <c r="G196" s="117"/>
      <c r="H196" s="117"/>
      <c r="I196" s="237"/>
      <c r="J196" s="117"/>
      <c r="K196" s="117"/>
      <c r="L196" s="237"/>
      <c r="M196" s="150"/>
      <c r="N196" s="117"/>
      <c r="O196" s="117"/>
      <c r="P196" s="117"/>
      <c r="Q196" s="117"/>
      <c r="R196" s="117"/>
      <c r="S196" s="117"/>
      <c r="T196" s="117"/>
      <c r="U196" s="117"/>
      <c r="V196" s="117"/>
      <c r="W196" s="117"/>
      <c r="X196" s="237"/>
      <c r="Y196" s="117"/>
      <c r="Z196" s="117"/>
      <c r="AA196" s="237"/>
      <c r="AB196" s="237"/>
      <c r="AC196" s="150"/>
      <c r="AD196" s="117"/>
      <c r="AE196" s="117"/>
      <c r="AF196" s="117"/>
      <c r="AG196" s="117"/>
      <c r="AH196" s="117"/>
      <c r="AI196" s="117"/>
      <c r="AJ196" s="117"/>
      <c r="AK196" s="117"/>
      <c r="AL196" s="117"/>
      <c r="AM196" s="117"/>
      <c r="AN196" s="117"/>
      <c r="AO196" s="117"/>
      <c r="AP196" s="117"/>
      <c r="AQ196" s="117"/>
      <c r="AR196" s="117"/>
      <c r="AS196" s="117"/>
      <c r="AT196" s="117"/>
      <c r="AU196" s="117"/>
      <c r="AV196" s="117"/>
      <c r="AW196" s="117"/>
      <c r="AX196" s="117"/>
      <c r="AY196" s="117"/>
      <c r="AZ196" s="117"/>
      <c r="BA196" s="117"/>
      <c r="BB196" s="117"/>
      <c r="BC196" s="117"/>
      <c r="BD196" s="117"/>
      <c r="BE196" s="117"/>
      <c r="BF196" s="117"/>
      <c r="BG196" s="117"/>
      <c r="BH196" s="117"/>
      <c r="BI196" s="117"/>
      <c r="BJ196" s="117"/>
      <c r="BK196" s="117"/>
      <c r="BL196" s="117"/>
    </row>
    <row r="197" spans="1:64">
      <c r="A197" s="117"/>
      <c r="B197" s="117"/>
      <c r="C197" s="117"/>
      <c r="D197" s="117"/>
      <c r="E197" s="117"/>
      <c r="F197" s="117"/>
      <c r="G197" s="117"/>
      <c r="H197" s="117"/>
      <c r="I197" s="237"/>
      <c r="J197" s="117"/>
      <c r="K197" s="117"/>
      <c r="L197" s="237"/>
      <c r="M197" s="150"/>
      <c r="N197" s="117"/>
      <c r="O197" s="117"/>
      <c r="P197" s="117"/>
      <c r="Q197" s="117"/>
      <c r="R197" s="117"/>
      <c r="S197" s="117"/>
      <c r="T197" s="117"/>
      <c r="U197" s="117"/>
      <c r="V197" s="117"/>
      <c r="W197" s="117"/>
      <c r="X197" s="237"/>
      <c r="Y197" s="117"/>
      <c r="Z197" s="117"/>
      <c r="AA197" s="237"/>
      <c r="AB197" s="237"/>
      <c r="AC197" s="150"/>
      <c r="AD197" s="117"/>
      <c r="AE197" s="117"/>
      <c r="AF197" s="117"/>
      <c r="AG197" s="117"/>
      <c r="AH197" s="117"/>
      <c r="AI197" s="117"/>
      <c r="AJ197" s="117"/>
      <c r="AK197" s="117"/>
      <c r="AL197" s="117"/>
      <c r="AM197" s="117"/>
      <c r="AN197" s="117"/>
      <c r="AO197" s="117"/>
      <c r="AP197" s="117"/>
      <c r="AQ197" s="117"/>
      <c r="AR197" s="117"/>
      <c r="AS197" s="117"/>
      <c r="AT197" s="117"/>
      <c r="AU197" s="117"/>
      <c r="AV197" s="117"/>
      <c r="AW197" s="117"/>
      <c r="AX197" s="117"/>
      <c r="AY197" s="117"/>
      <c r="AZ197" s="117"/>
      <c r="BA197" s="117"/>
      <c r="BB197" s="117"/>
      <c r="BC197" s="117"/>
      <c r="BD197" s="117"/>
      <c r="BE197" s="117"/>
      <c r="BF197" s="117"/>
      <c r="BG197" s="117"/>
      <c r="BH197" s="117"/>
      <c r="BI197" s="117"/>
      <c r="BJ197" s="117"/>
      <c r="BK197" s="117"/>
      <c r="BL197" s="117"/>
    </row>
    <row r="198" spans="1:64">
      <c r="A198" s="117"/>
      <c r="B198" s="117"/>
      <c r="C198" s="117"/>
      <c r="D198" s="117"/>
      <c r="E198" s="117"/>
      <c r="F198" s="117"/>
      <c r="G198" s="117"/>
      <c r="H198" s="117"/>
      <c r="I198" s="237"/>
      <c r="J198" s="117"/>
      <c r="K198" s="117"/>
      <c r="L198" s="237"/>
      <c r="M198" s="150"/>
      <c r="N198" s="117"/>
      <c r="O198" s="117"/>
      <c r="P198" s="117"/>
      <c r="Q198" s="117"/>
      <c r="R198" s="117"/>
      <c r="S198" s="117"/>
      <c r="T198" s="117"/>
      <c r="U198" s="117"/>
      <c r="V198" s="117"/>
      <c r="W198" s="117"/>
      <c r="X198" s="237"/>
      <c r="Y198" s="117"/>
      <c r="Z198" s="117"/>
      <c r="AA198" s="237"/>
      <c r="AB198" s="237"/>
      <c r="AC198" s="150"/>
      <c r="AD198" s="117"/>
      <c r="AE198" s="117"/>
      <c r="AF198" s="117"/>
      <c r="AG198" s="117"/>
      <c r="AH198" s="117"/>
      <c r="AI198" s="117"/>
      <c r="AJ198" s="117"/>
      <c r="AK198" s="117"/>
      <c r="AL198" s="117"/>
      <c r="AM198" s="117"/>
      <c r="AN198" s="117"/>
      <c r="AO198" s="117"/>
      <c r="AP198" s="117"/>
      <c r="AQ198" s="117"/>
      <c r="AR198" s="117"/>
      <c r="AS198" s="117"/>
      <c r="AT198" s="117"/>
      <c r="AU198" s="117"/>
      <c r="AV198" s="117"/>
      <c r="AW198" s="117"/>
      <c r="AX198" s="117"/>
      <c r="AY198" s="117"/>
      <c r="AZ198" s="117"/>
      <c r="BA198" s="117"/>
      <c r="BB198" s="117"/>
      <c r="BC198" s="117"/>
      <c r="BD198" s="117"/>
      <c r="BE198" s="117"/>
      <c r="BF198" s="117"/>
      <c r="BG198" s="117"/>
      <c r="BH198" s="117"/>
      <c r="BI198" s="117"/>
      <c r="BJ198" s="117"/>
      <c r="BK198" s="117"/>
      <c r="BL198" s="117"/>
    </row>
    <row r="199" spans="1:64">
      <c r="A199" s="117"/>
      <c r="B199" s="117"/>
      <c r="C199" s="117"/>
      <c r="D199" s="117"/>
      <c r="E199" s="117"/>
      <c r="F199" s="117"/>
      <c r="G199" s="117"/>
      <c r="H199" s="117"/>
      <c r="I199" s="237"/>
      <c r="J199" s="117"/>
      <c r="K199" s="117"/>
      <c r="L199" s="237"/>
      <c r="M199" s="150"/>
      <c r="N199" s="117"/>
      <c r="O199" s="117"/>
      <c r="P199" s="117"/>
      <c r="Q199" s="117"/>
      <c r="R199" s="117"/>
      <c r="S199" s="117"/>
      <c r="T199" s="117"/>
      <c r="U199" s="117"/>
      <c r="V199" s="117"/>
      <c r="W199" s="117"/>
      <c r="X199" s="237"/>
      <c r="Y199" s="117"/>
      <c r="Z199" s="117"/>
      <c r="AA199" s="237"/>
      <c r="AB199" s="237"/>
      <c r="AC199" s="150"/>
      <c r="AD199" s="117"/>
      <c r="AE199" s="117"/>
      <c r="AF199" s="117"/>
      <c r="AG199" s="117"/>
      <c r="AH199" s="117"/>
      <c r="AI199" s="117"/>
      <c r="AJ199" s="117"/>
      <c r="AK199" s="117"/>
      <c r="AL199" s="117"/>
      <c r="AM199" s="117"/>
      <c r="AN199" s="117"/>
      <c r="AO199" s="117"/>
      <c r="AP199" s="117"/>
      <c r="AQ199" s="117"/>
      <c r="AR199" s="117"/>
      <c r="AS199" s="117"/>
      <c r="AT199" s="117"/>
      <c r="AU199" s="117"/>
      <c r="AV199" s="117"/>
      <c r="AW199" s="117"/>
      <c r="AX199" s="117"/>
      <c r="AY199" s="117"/>
      <c r="AZ199" s="117"/>
      <c r="BA199" s="117"/>
      <c r="BB199" s="117"/>
      <c r="BC199" s="117"/>
      <c r="BD199" s="117"/>
      <c r="BE199" s="117"/>
      <c r="BF199" s="117"/>
      <c r="BG199" s="117"/>
      <c r="BH199" s="117"/>
      <c r="BI199" s="117"/>
      <c r="BJ199" s="117"/>
      <c r="BK199" s="117"/>
      <c r="BL199" s="117"/>
    </row>
    <row r="200" spans="1:64">
      <c r="A200" s="117"/>
      <c r="B200" s="117"/>
      <c r="C200" s="117"/>
      <c r="D200" s="117"/>
      <c r="E200" s="117"/>
      <c r="F200" s="117"/>
      <c r="G200" s="117"/>
      <c r="H200" s="117"/>
      <c r="I200" s="237"/>
      <c r="J200" s="117"/>
      <c r="K200" s="117"/>
      <c r="L200" s="237"/>
      <c r="M200" s="150"/>
      <c r="N200" s="117"/>
      <c r="O200" s="117"/>
      <c r="P200" s="117"/>
      <c r="Q200" s="117"/>
      <c r="R200" s="117"/>
      <c r="S200" s="117"/>
      <c r="T200" s="117"/>
      <c r="U200" s="117"/>
      <c r="V200" s="117"/>
      <c r="W200" s="117"/>
      <c r="X200" s="237"/>
      <c r="Y200" s="117"/>
      <c r="Z200" s="117"/>
      <c r="AA200" s="237"/>
      <c r="AB200" s="237"/>
      <c r="AC200" s="150"/>
      <c r="AD200" s="117"/>
      <c r="AE200" s="117"/>
      <c r="AF200" s="117"/>
      <c r="AG200" s="117"/>
      <c r="AH200" s="117"/>
      <c r="AI200" s="117"/>
      <c r="AJ200" s="117"/>
      <c r="AK200" s="117"/>
      <c r="AL200" s="117"/>
      <c r="AM200" s="117"/>
      <c r="AN200" s="117"/>
      <c r="AO200" s="117"/>
      <c r="AP200" s="117"/>
      <c r="AQ200" s="117"/>
      <c r="AR200" s="117"/>
      <c r="AS200" s="117"/>
      <c r="AT200" s="117"/>
      <c r="AU200" s="117"/>
      <c r="AV200" s="117"/>
      <c r="AW200" s="117"/>
      <c r="AX200" s="117"/>
      <c r="AY200" s="117"/>
      <c r="AZ200" s="117"/>
      <c r="BA200" s="117"/>
      <c r="BB200" s="117"/>
      <c r="BC200" s="117"/>
      <c r="BD200" s="117"/>
      <c r="BE200" s="117"/>
      <c r="BF200" s="117"/>
      <c r="BG200" s="117"/>
      <c r="BH200" s="117"/>
      <c r="BI200" s="117"/>
      <c r="BJ200" s="117"/>
      <c r="BK200" s="117"/>
      <c r="BL200" s="117"/>
    </row>
    <row r="201" spans="1:64">
      <c r="A201" s="117"/>
      <c r="B201" s="117"/>
      <c r="C201" s="117"/>
      <c r="D201" s="117"/>
      <c r="E201" s="117"/>
      <c r="F201" s="117"/>
      <c r="G201" s="117"/>
      <c r="H201" s="117"/>
      <c r="I201" s="237"/>
      <c r="J201" s="117"/>
      <c r="K201" s="117"/>
      <c r="L201" s="237"/>
      <c r="M201" s="150"/>
      <c r="N201" s="117"/>
      <c r="O201" s="117"/>
      <c r="P201" s="117"/>
      <c r="Q201" s="117"/>
      <c r="R201" s="117"/>
      <c r="S201" s="117"/>
      <c r="T201" s="117"/>
      <c r="U201" s="117"/>
      <c r="V201" s="117"/>
      <c r="W201" s="117"/>
      <c r="X201" s="237"/>
      <c r="Y201" s="117"/>
      <c r="Z201" s="117"/>
      <c r="AA201" s="237"/>
      <c r="AB201" s="237"/>
      <c r="AC201" s="150"/>
      <c r="AD201" s="117"/>
      <c r="AE201" s="117"/>
      <c r="AF201" s="117"/>
      <c r="AG201" s="117"/>
      <c r="AH201" s="117"/>
      <c r="AI201" s="117"/>
      <c r="AJ201" s="117"/>
      <c r="AK201" s="117"/>
      <c r="AL201" s="117"/>
      <c r="AM201" s="117"/>
      <c r="AN201" s="117"/>
      <c r="AO201" s="117"/>
      <c r="AP201" s="117"/>
      <c r="AQ201" s="117"/>
      <c r="AR201" s="117"/>
      <c r="AS201" s="117"/>
      <c r="AT201" s="117"/>
      <c r="AU201" s="117"/>
      <c r="AV201" s="117"/>
      <c r="AW201" s="117"/>
      <c r="AX201" s="117"/>
      <c r="AY201" s="117"/>
      <c r="AZ201" s="117"/>
      <c r="BA201" s="117"/>
      <c r="BB201" s="117"/>
      <c r="BC201" s="117"/>
      <c r="BD201" s="117"/>
      <c r="BE201" s="117"/>
      <c r="BF201" s="117"/>
      <c r="BG201" s="117"/>
      <c r="BH201" s="117"/>
      <c r="BI201" s="117"/>
      <c r="BJ201" s="117"/>
      <c r="BK201" s="117"/>
      <c r="BL201" s="117"/>
    </row>
    <row r="202" spans="1:64">
      <c r="A202" s="117"/>
      <c r="B202" s="117"/>
      <c r="C202" s="117"/>
      <c r="D202" s="117"/>
      <c r="E202" s="117"/>
      <c r="F202" s="117"/>
      <c r="G202" s="117"/>
      <c r="H202" s="117"/>
      <c r="I202" s="237"/>
      <c r="J202" s="117"/>
      <c r="K202" s="117"/>
      <c r="L202" s="237"/>
      <c r="M202" s="150"/>
      <c r="N202" s="117"/>
      <c r="O202" s="117"/>
      <c r="P202" s="117"/>
      <c r="Q202" s="117"/>
      <c r="R202" s="117"/>
      <c r="S202" s="117"/>
      <c r="T202" s="117"/>
      <c r="U202" s="117"/>
      <c r="V202" s="117"/>
      <c r="W202" s="117"/>
      <c r="X202" s="237"/>
      <c r="Y202" s="117"/>
      <c r="Z202" s="117"/>
      <c r="AA202" s="237"/>
      <c r="AB202" s="237"/>
      <c r="AC202" s="150"/>
      <c r="AD202" s="117"/>
      <c r="AE202" s="117"/>
      <c r="AF202" s="117"/>
      <c r="AG202" s="117"/>
      <c r="AH202" s="117"/>
      <c r="AI202" s="117"/>
      <c r="AJ202" s="117"/>
      <c r="AK202" s="117"/>
      <c r="AL202" s="117"/>
      <c r="AM202" s="117"/>
      <c r="AN202" s="117"/>
      <c r="AO202" s="117"/>
      <c r="AP202" s="117"/>
      <c r="AQ202" s="117"/>
      <c r="AR202" s="117"/>
      <c r="AS202" s="117"/>
      <c r="AT202" s="117"/>
      <c r="AU202" s="117"/>
      <c r="AV202" s="117"/>
      <c r="AW202" s="117"/>
      <c r="AX202" s="117"/>
      <c r="AY202" s="117"/>
      <c r="AZ202" s="117"/>
      <c r="BA202" s="117"/>
      <c r="BB202" s="117"/>
      <c r="BC202" s="117"/>
      <c r="BD202" s="117"/>
      <c r="BE202" s="117"/>
      <c r="BF202" s="117"/>
      <c r="BG202" s="117"/>
      <c r="BH202" s="117"/>
      <c r="BI202" s="117"/>
      <c r="BJ202" s="117"/>
      <c r="BK202" s="117"/>
      <c r="BL202" s="117"/>
    </row>
    <row r="203" spans="1:64">
      <c r="A203" s="117"/>
      <c r="B203" s="117"/>
      <c r="C203" s="117"/>
      <c r="D203" s="117"/>
      <c r="E203" s="117"/>
      <c r="F203" s="117"/>
      <c r="G203" s="117"/>
      <c r="H203" s="117"/>
      <c r="I203" s="237"/>
      <c r="J203" s="117"/>
      <c r="K203" s="117"/>
      <c r="L203" s="237"/>
      <c r="M203" s="150"/>
      <c r="N203" s="117"/>
      <c r="O203" s="117"/>
      <c r="P203" s="117"/>
      <c r="Q203" s="117"/>
      <c r="R203" s="117"/>
      <c r="S203" s="117"/>
      <c r="T203" s="117"/>
      <c r="U203" s="117"/>
      <c r="V203" s="117"/>
      <c r="W203" s="117"/>
      <c r="X203" s="237"/>
      <c r="Y203" s="117"/>
      <c r="Z203" s="117"/>
      <c r="AA203" s="237"/>
      <c r="AB203" s="237"/>
      <c r="AC203" s="150"/>
      <c r="AD203" s="117"/>
      <c r="AE203" s="117"/>
      <c r="AF203" s="117"/>
      <c r="AG203" s="117"/>
      <c r="AH203" s="117"/>
      <c r="AI203" s="117"/>
      <c r="AJ203" s="117"/>
      <c r="AK203" s="117"/>
      <c r="AL203" s="117"/>
      <c r="AM203" s="117"/>
      <c r="AN203" s="117"/>
      <c r="AO203" s="117"/>
      <c r="AP203" s="117"/>
      <c r="AQ203" s="117"/>
      <c r="AR203" s="117"/>
      <c r="AS203" s="117"/>
      <c r="AT203" s="117"/>
      <c r="AU203" s="117"/>
      <c r="AV203" s="117"/>
      <c r="AW203" s="117"/>
      <c r="AX203" s="117"/>
      <c r="AY203" s="117"/>
      <c r="AZ203" s="117"/>
      <c r="BA203" s="117"/>
      <c r="BB203" s="117"/>
      <c r="BC203" s="117"/>
      <c r="BD203" s="117"/>
      <c r="BE203" s="117"/>
      <c r="BF203" s="117"/>
      <c r="BG203" s="117"/>
      <c r="BH203" s="117"/>
      <c r="BI203" s="117"/>
      <c r="BJ203" s="117"/>
      <c r="BK203" s="117"/>
      <c r="BL203" s="117"/>
    </row>
    <row r="204" spans="1:64">
      <c r="A204" s="117"/>
      <c r="B204" s="117"/>
      <c r="C204" s="117"/>
      <c r="D204" s="117"/>
      <c r="E204" s="117"/>
      <c r="F204" s="117"/>
      <c r="G204" s="117"/>
      <c r="H204" s="117"/>
      <c r="I204" s="237"/>
      <c r="J204" s="117"/>
      <c r="K204" s="117"/>
      <c r="L204" s="237"/>
      <c r="M204" s="150"/>
      <c r="N204" s="117"/>
      <c r="O204" s="117"/>
      <c r="P204" s="117"/>
      <c r="Q204" s="117"/>
      <c r="R204" s="117"/>
      <c r="S204" s="117"/>
      <c r="T204" s="117"/>
      <c r="U204" s="117"/>
      <c r="V204" s="117"/>
      <c r="W204" s="117"/>
      <c r="X204" s="237"/>
      <c r="Y204" s="117"/>
      <c r="Z204" s="117"/>
      <c r="AA204" s="237"/>
      <c r="AB204" s="237"/>
      <c r="AC204" s="150"/>
      <c r="AD204" s="117"/>
      <c r="AE204" s="117"/>
      <c r="AF204" s="117"/>
      <c r="AG204" s="117"/>
      <c r="AH204" s="117"/>
      <c r="AI204" s="117"/>
      <c r="AJ204" s="117"/>
      <c r="AK204" s="117"/>
      <c r="AL204" s="117"/>
      <c r="AM204" s="117"/>
      <c r="AN204" s="117"/>
      <c r="AO204" s="117"/>
      <c r="AP204" s="117"/>
      <c r="AQ204" s="117"/>
      <c r="AR204" s="117"/>
      <c r="AS204" s="117"/>
      <c r="AT204" s="117"/>
      <c r="AU204" s="117"/>
      <c r="AV204" s="117"/>
      <c r="AW204" s="117"/>
      <c r="AX204" s="117"/>
      <c r="AY204" s="117"/>
      <c r="AZ204" s="117"/>
      <c r="BA204" s="117"/>
      <c r="BB204" s="117"/>
      <c r="BC204" s="117"/>
      <c r="BD204" s="117"/>
      <c r="BE204" s="117"/>
      <c r="BF204" s="117"/>
      <c r="BG204" s="117"/>
      <c r="BH204" s="117"/>
      <c r="BI204" s="117"/>
      <c r="BJ204" s="117"/>
      <c r="BK204" s="117"/>
      <c r="BL204" s="117"/>
    </row>
    <row r="205" spans="1:64">
      <c r="A205" s="117"/>
      <c r="B205" s="117"/>
      <c r="C205" s="117"/>
      <c r="D205" s="117"/>
      <c r="E205" s="117"/>
      <c r="F205" s="117"/>
      <c r="G205" s="117"/>
      <c r="H205" s="117"/>
      <c r="I205" s="237"/>
      <c r="J205" s="117"/>
      <c r="K205" s="117"/>
      <c r="L205" s="237"/>
      <c r="M205" s="150"/>
      <c r="N205" s="117"/>
      <c r="O205" s="117"/>
      <c r="P205" s="117"/>
      <c r="Q205" s="117"/>
      <c r="R205" s="117"/>
      <c r="S205" s="117"/>
      <c r="T205" s="117"/>
      <c r="U205" s="117"/>
      <c r="V205" s="117"/>
      <c r="W205" s="117"/>
      <c r="X205" s="237"/>
      <c r="Y205" s="117"/>
      <c r="Z205" s="117"/>
      <c r="AA205" s="237"/>
      <c r="AB205" s="237"/>
      <c r="AC205" s="150"/>
      <c r="AD205" s="117"/>
      <c r="AE205" s="117"/>
      <c r="AF205" s="117"/>
      <c r="AG205" s="117"/>
      <c r="AH205" s="117"/>
      <c r="AI205" s="117"/>
      <c r="AJ205" s="117"/>
      <c r="AK205" s="117"/>
      <c r="AL205" s="117"/>
      <c r="AM205" s="117"/>
      <c r="AN205" s="117"/>
      <c r="AO205" s="117"/>
      <c r="AP205" s="117"/>
      <c r="AQ205" s="117"/>
      <c r="AR205" s="117"/>
      <c r="AS205" s="117"/>
      <c r="AT205" s="117"/>
      <c r="AU205" s="117"/>
      <c r="AV205" s="117"/>
      <c r="AW205" s="117"/>
      <c r="AX205" s="117"/>
      <c r="AY205" s="117"/>
      <c r="AZ205" s="117"/>
      <c r="BA205" s="117"/>
      <c r="BB205" s="117"/>
      <c r="BC205" s="117"/>
      <c r="BD205" s="117"/>
      <c r="BE205" s="117"/>
      <c r="BF205" s="117"/>
      <c r="BG205" s="117"/>
      <c r="BH205" s="117"/>
      <c r="BI205" s="117"/>
      <c r="BJ205" s="117"/>
      <c r="BK205" s="117"/>
      <c r="BL205" s="117"/>
    </row>
    <row r="206" spans="1:64">
      <c r="A206" s="117"/>
      <c r="B206" s="117"/>
      <c r="C206" s="117"/>
      <c r="D206" s="117"/>
      <c r="E206" s="117"/>
      <c r="F206" s="117"/>
      <c r="G206" s="117"/>
      <c r="H206" s="117"/>
      <c r="I206" s="237"/>
      <c r="J206" s="117"/>
      <c r="K206" s="117"/>
      <c r="L206" s="237"/>
      <c r="M206" s="150"/>
      <c r="N206" s="117"/>
      <c r="O206" s="117"/>
      <c r="P206" s="117"/>
      <c r="Q206" s="117"/>
      <c r="R206" s="117"/>
      <c r="S206" s="117"/>
      <c r="T206" s="117"/>
      <c r="U206" s="117"/>
      <c r="V206" s="117"/>
      <c r="W206" s="117"/>
      <c r="X206" s="237"/>
      <c r="Y206" s="117"/>
      <c r="Z206" s="117"/>
      <c r="AA206" s="237"/>
      <c r="AB206" s="237"/>
      <c r="AC206" s="150"/>
      <c r="AD206" s="117"/>
      <c r="AE206" s="117"/>
      <c r="AF206" s="117"/>
      <c r="AG206" s="117"/>
      <c r="AH206" s="117"/>
      <c r="AI206" s="117"/>
      <c r="AJ206" s="117"/>
      <c r="AK206" s="117"/>
      <c r="AL206" s="117"/>
      <c r="AM206" s="117"/>
      <c r="AN206" s="117"/>
      <c r="AO206" s="117"/>
      <c r="AP206" s="117"/>
      <c r="AQ206" s="117"/>
      <c r="AR206" s="117"/>
      <c r="AS206" s="117"/>
      <c r="AT206" s="117"/>
      <c r="AU206" s="117"/>
      <c r="AV206" s="117"/>
      <c r="AW206" s="117"/>
      <c r="AX206" s="117"/>
      <c r="AY206" s="117"/>
      <c r="AZ206" s="117"/>
      <c r="BA206" s="117"/>
      <c r="BB206" s="117"/>
      <c r="BC206" s="117"/>
      <c r="BD206" s="117"/>
      <c r="BE206" s="117"/>
      <c r="BF206" s="117"/>
      <c r="BG206" s="117"/>
      <c r="BH206" s="117"/>
      <c r="BI206" s="117"/>
      <c r="BJ206" s="117"/>
      <c r="BK206" s="117"/>
      <c r="BL206" s="117"/>
    </row>
    <row r="207" spans="1:64">
      <c r="A207" s="117"/>
      <c r="B207" s="117"/>
      <c r="C207" s="117"/>
      <c r="D207" s="117"/>
      <c r="E207" s="117"/>
      <c r="F207" s="117"/>
      <c r="G207" s="117"/>
      <c r="H207" s="117"/>
      <c r="I207" s="237"/>
      <c r="J207" s="117"/>
      <c r="K207" s="117"/>
      <c r="L207" s="237"/>
      <c r="M207" s="150"/>
      <c r="N207" s="117"/>
      <c r="O207" s="117"/>
      <c r="P207" s="117"/>
      <c r="Q207" s="117"/>
      <c r="R207" s="117"/>
      <c r="S207" s="117"/>
      <c r="T207" s="117"/>
      <c r="U207" s="117"/>
      <c r="V207" s="117"/>
      <c r="W207" s="117"/>
      <c r="X207" s="237"/>
      <c r="Y207" s="117"/>
      <c r="Z207" s="117"/>
      <c r="AA207" s="237"/>
      <c r="AB207" s="237"/>
      <c r="AC207" s="150"/>
      <c r="AD207" s="117"/>
      <c r="AE207" s="117"/>
      <c r="AF207" s="117"/>
      <c r="AG207" s="117"/>
      <c r="AH207" s="117"/>
      <c r="AI207" s="117"/>
      <c r="AJ207" s="117"/>
      <c r="AK207" s="117"/>
      <c r="AL207" s="117"/>
      <c r="AM207" s="117"/>
      <c r="AN207" s="117"/>
      <c r="AO207" s="117"/>
      <c r="AP207" s="117"/>
      <c r="AQ207" s="117"/>
      <c r="AR207" s="117"/>
      <c r="AS207" s="117"/>
      <c r="AT207" s="117"/>
      <c r="AU207" s="117"/>
      <c r="AV207" s="117"/>
      <c r="AW207" s="117"/>
      <c r="AX207" s="117"/>
      <c r="AY207" s="117"/>
      <c r="AZ207" s="117"/>
      <c r="BA207" s="117"/>
      <c r="BB207" s="117"/>
      <c r="BC207" s="117"/>
      <c r="BD207" s="117"/>
      <c r="BE207" s="117"/>
      <c r="BF207" s="117"/>
      <c r="BG207" s="117"/>
      <c r="BH207" s="117"/>
      <c r="BI207" s="117"/>
      <c r="BJ207" s="117"/>
      <c r="BK207" s="117"/>
      <c r="BL207" s="117"/>
    </row>
    <row r="208" spans="1:64">
      <c r="A208" s="117"/>
      <c r="B208" s="117"/>
      <c r="C208" s="117"/>
      <c r="D208" s="117"/>
      <c r="E208" s="117"/>
      <c r="F208" s="117"/>
      <c r="G208" s="117"/>
      <c r="H208" s="117"/>
      <c r="I208" s="237"/>
      <c r="J208" s="117"/>
      <c r="K208" s="117"/>
      <c r="L208" s="237"/>
      <c r="M208" s="150"/>
      <c r="N208" s="117"/>
      <c r="O208" s="117"/>
      <c r="P208" s="117"/>
      <c r="Q208" s="117"/>
      <c r="R208" s="117"/>
      <c r="S208" s="117"/>
      <c r="T208" s="117"/>
      <c r="U208" s="117"/>
      <c r="V208" s="117"/>
      <c r="W208" s="117"/>
      <c r="X208" s="237"/>
      <c r="Y208" s="117"/>
      <c r="Z208" s="117"/>
      <c r="AA208" s="237"/>
      <c r="AB208" s="237"/>
      <c r="AC208" s="150"/>
      <c r="AD208" s="117"/>
      <c r="AE208" s="117"/>
      <c r="AF208" s="117"/>
      <c r="AG208" s="117"/>
      <c r="AH208" s="117"/>
      <c r="AI208" s="117"/>
      <c r="AJ208" s="117"/>
      <c r="AK208" s="117"/>
      <c r="AL208" s="117"/>
      <c r="AM208" s="117"/>
      <c r="AN208" s="117"/>
      <c r="AO208" s="117"/>
      <c r="AP208" s="117"/>
      <c r="AQ208" s="117"/>
      <c r="AR208" s="117"/>
      <c r="AS208" s="117"/>
      <c r="AT208" s="117"/>
      <c r="AU208" s="117"/>
      <c r="AV208" s="117"/>
      <c r="AW208" s="117"/>
      <c r="AX208" s="117"/>
      <c r="AY208" s="117"/>
      <c r="AZ208" s="117"/>
      <c r="BA208" s="117"/>
      <c r="BB208" s="117"/>
      <c r="BC208" s="117"/>
      <c r="BD208" s="117"/>
      <c r="BE208" s="117"/>
      <c r="BF208" s="117"/>
      <c r="BG208" s="117"/>
      <c r="BH208" s="117"/>
      <c r="BI208" s="117"/>
      <c r="BJ208" s="117"/>
      <c r="BK208" s="117"/>
      <c r="BL208" s="117"/>
    </row>
    <row r="209" spans="1:64">
      <c r="A209" s="117"/>
      <c r="B209" s="117"/>
      <c r="C209" s="117"/>
      <c r="D209" s="117"/>
      <c r="E209" s="117"/>
      <c r="F209" s="117"/>
      <c r="G209" s="117"/>
      <c r="H209" s="117"/>
      <c r="I209" s="237"/>
      <c r="J209" s="117"/>
      <c r="K209" s="117"/>
      <c r="L209" s="237"/>
      <c r="M209" s="150"/>
      <c r="N209" s="117"/>
      <c r="O209" s="117"/>
      <c r="P209" s="117"/>
      <c r="Q209" s="117"/>
      <c r="R209" s="117"/>
      <c r="S209" s="117"/>
      <c r="T209" s="117"/>
      <c r="U209" s="117"/>
      <c r="V209" s="117"/>
      <c r="W209" s="117"/>
      <c r="X209" s="237"/>
      <c r="Y209" s="117"/>
      <c r="Z209" s="117"/>
      <c r="AA209" s="237"/>
      <c r="AB209" s="237"/>
      <c r="AC209" s="150"/>
      <c r="AD209" s="117"/>
      <c r="AE209" s="117"/>
      <c r="AF209" s="117"/>
      <c r="AG209" s="117"/>
      <c r="AH209" s="117"/>
      <c r="AI209" s="117"/>
      <c r="AJ209" s="117"/>
      <c r="AK209" s="117"/>
      <c r="AL209" s="117"/>
      <c r="AM209" s="117"/>
      <c r="AN209" s="117"/>
      <c r="AO209" s="117"/>
      <c r="AP209" s="117"/>
      <c r="AQ209" s="117"/>
      <c r="AR209" s="117"/>
      <c r="AS209" s="117"/>
      <c r="AT209" s="117"/>
      <c r="AU209" s="117"/>
      <c r="AV209" s="117"/>
      <c r="AW209" s="117"/>
      <c r="AX209" s="117"/>
      <c r="AY209" s="117"/>
      <c r="AZ209" s="117"/>
      <c r="BA209" s="117"/>
      <c r="BB209" s="117"/>
      <c r="BC209" s="117"/>
      <c r="BD209" s="117"/>
      <c r="BE209" s="117"/>
      <c r="BF209" s="117"/>
      <c r="BG209" s="117"/>
      <c r="BH209" s="117"/>
      <c r="BI209" s="117"/>
      <c r="BJ209" s="117"/>
      <c r="BK209" s="117"/>
      <c r="BL209" s="117"/>
    </row>
    <row r="210" spans="1:64">
      <c r="A210" s="117"/>
      <c r="B210" s="117"/>
      <c r="C210" s="117"/>
      <c r="D210" s="117"/>
      <c r="E210" s="117"/>
      <c r="F210" s="117"/>
      <c r="G210" s="117"/>
      <c r="H210" s="117"/>
      <c r="I210" s="237"/>
      <c r="J210" s="117"/>
      <c r="K210" s="117"/>
      <c r="L210" s="237"/>
      <c r="M210" s="150"/>
      <c r="N210" s="117"/>
      <c r="O210" s="117"/>
      <c r="P210" s="117"/>
      <c r="Q210" s="117"/>
      <c r="R210" s="117"/>
      <c r="S210" s="117"/>
      <c r="T210" s="117"/>
      <c r="U210" s="117"/>
      <c r="V210" s="117"/>
      <c r="W210" s="117"/>
      <c r="X210" s="237"/>
      <c r="Y210" s="117"/>
      <c r="Z210" s="117"/>
      <c r="AA210" s="237"/>
      <c r="AB210" s="237"/>
      <c r="AC210" s="150"/>
      <c r="AD210" s="117"/>
      <c r="AE210" s="117"/>
      <c r="AF210" s="117"/>
      <c r="AG210" s="117"/>
      <c r="AH210" s="117"/>
      <c r="AI210" s="117"/>
      <c r="AJ210" s="117"/>
      <c r="AK210" s="117"/>
      <c r="AL210" s="117"/>
      <c r="AM210" s="117"/>
      <c r="AN210" s="117"/>
      <c r="AO210" s="117"/>
      <c r="AP210" s="117"/>
      <c r="AQ210" s="117"/>
      <c r="AR210" s="117"/>
      <c r="AS210" s="117"/>
      <c r="AT210" s="117"/>
      <c r="AU210" s="117"/>
      <c r="AV210" s="117"/>
      <c r="AW210" s="117"/>
      <c r="AX210" s="117"/>
      <c r="AY210" s="117"/>
      <c r="AZ210" s="117"/>
      <c r="BA210" s="117"/>
      <c r="BB210" s="117"/>
      <c r="BC210" s="117"/>
      <c r="BD210" s="117"/>
      <c r="BE210" s="117"/>
      <c r="BF210" s="117"/>
      <c r="BG210" s="117"/>
      <c r="BH210" s="117"/>
      <c r="BI210" s="117"/>
      <c r="BJ210" s="117"/>
      <c r="BK210" s="117"/>
      <c r="BL210" s="117"/>
    </row>
    <row r="211" spans="1:64">
      <c r="A211" s="117"/>
      <c r="B211" s="117"/>
      <c r="C211" s="117"/>
      <c r="D211" s="117"/>
      <c r="E211" s="117"/>
      <c r="F211" s="117"/>
      <c r="G211" s="117"/>
      <c r="H211" s="117"/>
      <c r="I211" s="237"/>
      <c r="J211" s="117"/>
      <c r="K211" s="117"/>
      <c r="L211" s="237"/>
      <c r="M211" s="150"/>
      <c r="N211" s="117"/>
      <c r="O211" s="117"/>
      <c r="P211" s="117"/>
      <c r="Q211" s="117"/>
      <c r="R211" s="117"/>
      <c r="S211" s="117"/>
      <c r="T211" s="117"/>
      <c r="U211" s="117"/>
      <c r="V211" s="117"/>
      <c r="W211" s="117"/>
      <c r="X211" s="237"/>
      <c r="Y211" s="117"/>
      <c r="Z211" s="117"/>
      <c r="AA211" s="237"/>
      <c r="AB211" s="237"/>
      <c r="AC211" s="150"/>
      <c r="AD211" s="117"/>
      <c r="AE211" s="117"/>
      <c r="AF211" s="117"/>
      <c r="AG211" s="117"/>
      <c r="AH211" s="117"/>
      <c r="AI211" s="117"/>
      <c r="AJ211" s="117"/>
      <c r="AK211" s="117"/>
      <c r="AL211" s="117"/>
      <c r="AM211" s="117"/>
      <c r="AN211" s="117"/>
      <c r="AO211" s="117"/>
      <c r="AP211" s="117"/>
      <c r="AQ211" s="117"/>
      <c r="AR211" s="117"/>
      <c r="AS211" s="117"/>
      <c r="AT211" s="117"/>
      <c r="AU211" s="117"/>
      <c r="AV211" s="117"/>
      <c r="AW211" s="117"/>
      <c r="AX211" s="117"/>
      <c r="AY211" s="117"/>
      <c r="AZ211" s="117"/>
      <c r="BA211" s="117"/>
      <c r="BB211" s="117"/>
      <c r="BC211" s="117"/>
      <c r="BD211" s="117"/>
      <c r="BE211" s="117"/>
      <c r="BF211" s="117"/>
      <c r="BG211" s="117"/>
      <c r="BH211" s="117"/>
      <c r="BI211" s="117"/>
      <c r="BJ211" s="117"/>
      <c r="BK211" s="117"/>
      <c r="BL211" s="117"/>
    </row>
    <row r="212" spans="1:64">
      <c r="A212" s="117"/>
      <c r="B212" s="117"/>
      <c r="C212" s="117"/>
      <c r="D212" s="117"/>
      <c r="E212" s="117"/>
      <c r="F212" s="117"/>
      <c r="G212" s="117"/>
      <c r="H212" s="117"/>
      <c r="I212" s="237"/>
      <c r="J212" s="117"/>
      <c r="K212" s="117"/>
      <c r="L212" s="237"/>
      <c r="M212" s="150"/>
      <c r="N212" s="117"/>
      <c r="O212" s="117"/>
      <c r="P212" s="117"/>
      <c r="Q212" s="117"/>
      <c r="R212" s="117"/>
      <c r="S212" s="117"/>
      <c r="T212" s="117"/>
      <c r="U212" s="117"/>
      <c r="V212" s="117"/>
      <c r="W212" s="117"/>
      <c r="X212" s="237"/>
      <c r="Y212" s="117"/>
      <c r="Z212" s="117"/>
      <c r="AA212" s="237"/>
      <c r="AB212" s="237"/>
      <c r="AC212" s="150"/>
      <c r="AD212" s="117"/>
      <c r="AE212" s="117"/>
      <c r="AF212" s="117"/>
      <c r="AG212" s="117"/>
      <c r="AH212" s="117"/>
      <c r="AI212" s="117"/>
      <c r="AJ212" s="117"/>
      <c r="AK212" s="117"/>
      <c r="AL212" s="117"/>
      <c r="AM212" s="117"/>
      <c r="AN212" s="117"/>
      <c r="AO212" s="117"/>
      <c r="AP212" s="117"/>
      <c r="AQ212" s="117"/>
      <c r="AR212" s="117"/>
      <c r="AS212" s="117"/>
      <c r="AT212" s="117"/>
      <c r="AU212" s="117"/>
      <c r="AV212" s="117"/>
      <c r="AW212" s="117"/>
      <c r="AX212" s="117"/>
      <c r="AY212" s="117"/>
      <c r="AZ212" s="117"/>
      <c r="BA212" s="117"/>
      <c r="BB212" s="117"/>
      <c r="BC212" s="117"/>
      <c r="BD212" s="117"/>
      <c r="BE212" s="117"/>
      <c r="BF212" s="117"/>
      <c r="BG212" s="117"/>
      <c r="BH212" s="117"/>
      <c r="BI212" s="117"/>
      <c r="BJ212" s="117"/>
      <c r="BK212" s="117"/>
      <c r="BL212" s="117"/>
    </row>
    <row r="213" spans="1:64">
      <c r="A213" s="117"/>
      <c r="B213" s="117"/>
      <c r="C213" s="117"/>
      <c r="D213" s="117"/>
      <c r="E213" s="117"/>
      <c r="F213" s="117"/>
      <c r="G213" s="117"/>
      <c r="H213" s="117"/>
      <c r="I213" s="237"/>
      <c r="J213" s="117"/>
      <c r="K213" s="117"/>
      <c r="L213" s="237"/>
      <c r="M213" s="150"/>
      <c r="N213" s="117"/>
      <c r="O213" s="117"/>
      <c r="P213" s="117"/>
      <c r="Q213" s="117"/>
      <c r="R213" s="117"/>
      <c r="S213" s="117"/>
      <c r="T213" s="117"/>
      <c r="U213" s="117"/>
      <c r="V213" s="117"/>
      <c r="W213" s="117"/>
      <c r="X213" s="237"/>
      <c r="Y213" s="117"/>
      <c r="Z213" s="117"/>
      <c r="AA213" s="237"/>
      <c r="AB213" s="237"/>
      <c r="AC213" s="150"/>
      <c r="AD213" s="117"/>
      <c r="AE213" s="117"/>
      <c r="AF213" s="117"/>
      <c r="AG213" s="117"/>
      <c r="AH213" s="117"/>
      <c r="AI213" s="117"/>
      <c r="AJ213" s="117"/>
      <c r="AK213" s="117"/>
      <c r="AL213" s="117"/>
      <c r="AM213" s="117"/>
      <c r="AN213" s="117"/>
      <c r="AO213" s="117"/>
      <c r="AP213" s="117"/>
      <c r="AQ213" s="117"/>
      <c r="AR213" s="117"/>
      <c r="AS213" s="117"/>
      <c r="AT213" s="117"/>
      <c r="AU213" s="117"/>
      <c r="AV213" s="117"/>
      <c r="AW213" s="117"/>
      <c r="AX213" s="117"/>
      <c r="AY213" s="117"/>
      <c r="AZ213" s="117"/>
      <c r="BA213" s="117"/>
      <c r="BB213" s="117"/>
      <c r="BC213" s="117"/>
      <c r="BD213" s="117"/>
      <c r="BE213" s="117"/>
      <c r="BF213" s="117"/>
      <c r="BG213" s="117"/>
      <c r="BH213" s="117"/>
      <c r="BI213" s="117"/>
      <c r="BJ213" s="117"/>
      <c r="BK213" s="117"/>
      <c r="BL213" s="117"/>
    </row>
    <row r="214" spans="1:64">
      <c r="A214" s="117"/>
      <c r="B214" s="117"/>
      <c r="C214" s="117"/>
      <c r="D214" s="117"/>
      <c r="E214" s="117"/>
      <c r="F214" s="117"/>
      <c r="G214" s="117"/>
      <c r="H214" s="117"/>
      <c r="I214" s="237"/>
      <c r="J214" s="117"/>
      <c r="K214" s="117"/>
      <c r="L214" s="237"/>
      <c r="M214" s="150"/>
      <c r="N214" s="117"/>
      <c r="O214" s="117"/>
      <c r="P214" s="117"/>
      <c r="Q214" s="117"/>
      <c r="R214" s="117"/>
      <c r="S214" s="117"/>
      <c r="T214" s="117"/>
      <c r="U214" s="117"/>
      <c r="V214" s="117"/>
      <c r="W214" s="117"/>
      <c r="X214" s="237"/>
      <c r="Y214" s="117"/>
      <c r="Z214" s="117"/>
      <c r="AA214" s="237"/>
      <c r="AB214" s="237"/>
      <c r="AC214" s="150"/>
      <c r="AD214" s="117"/>
      <c r="AE214" s="117"/>
      <c r="AF214" s="117"/>
      <c r="AG214" s="117"/>
      <c r="AH214" s="117"/>
      <c r="AI214" s="117"/>
      <c r="AJ214" s="117"/>
      <c r="AK214" s="117"/>
      <c r="AL214" s="117"/>
      <c r="AM214" s="117"/>
      <c r="AN214" s="117"/>
      <c r="AO214" s="117"/>
      <c r="AP214" s="117"/>
      <c r="AQ214" s="117"/>
      <c r="AR214" s="117"/>
      <c r="AS214" s="117"/>
      <c r="AT214" s="117"/>
      <c r="AU214" s="117"/>
      <c r="AV214" s="117"/>
      <c r="AW214" s="117"/>
      <c r="AX214" s="117"/>
      <c r="AY214" s="117"/>
      <c r="AZ214" s="117"/>
      <c r="BA214" s="117"/>
      <c r="BB214" s="117"/>
      <c r="BC214" s="117"/>
      <c r="BD214" s="117"/>
      <c r="BE214" s="117"/>
      <c r="BF214" s="117"/>
      <c r="BG214" s="117"/>
      <c r="BH214" s="117"/>
      <c r="BI214" s="117"/>
      <c r="BJ214" s="117"/>
      <c r="BK214" s="117"/>
      <c r="BL214" s="117"/>
    </row>
    <row r="215" spans="1:64">
      <c r="A215" s="117"/>
      <c r="B215" s="117"/>
      <c r="C215" s="117"/>
      <c r="D215" s="117"/>
      <c r="E215" s="117"/>
      <c r="F215" s="117"/>
      <c r="G215" s="117"/>
      <c r="H215" s="117"/>
      <c r="I215" s="237"/>
      <c r="J215" s="117"/>
      <c r="K215" s="117"/>
      <c r="L215" s="237"/>
      <c r="M215" s="150"/>
      <c r="N215" s="117"/>
      <c r="O215" s="117"/>
      <c r="P215" s="117"/>
      <c r="Q215" s="117"/>
      <c r="R215" s="117"/>
      <c r="S215" s="117"/>
      <c r="T215" s="117"/>
      <c r="U215" s="117"/>
      <c r="V215" s="117"/>
      <c r="W215" s="117"/>
      <c r="X215" s="237"/>
      <c r="Y215" s="117"/>
      <c r="Z215" s="117"/>
      <c r="AA215" s="237"/>
      <c r="AB215" s="237"/>
      <c r="AC215" s="150"/>
      <c r="AD215" s="117"/>
      <c r="AE215" s="117"/>
      <c r="AF215" s="117"/>
      <c r="AG215" s="117"/>
      <c r="AH215" s="117"/>
      <c r="AI215" s="117"/>
      <c r="AJ215" s="117"/>
      <c r="AK215" s="117"/>
      <c r="AL215" s="117"/>
      <c r="AM215" s="117"/>
      <c r="AN215" s="117"/>
      <c r="AO215" s="117"/>
      <c r="AP215" s="117"/>
      <c r="AQ215" s="117"/>
      <c r="AR215" s="117"/>
      <c r="AS215" s="117"/>
      <c r="AT215" s="117"/>
      <c r="AU215" s="117"/>
      <c r="AV215" s="117"/>
      <c r="AW215" s="117"/>
      <c r="AX215" s="117"/>
      <c r="AY215" s="117"/>
      <c r="AZ215" s="117"/>
      <c r="BA215" s="117"/>
      <c r="BB215" s="117"/>
      <c r="BC215" s="117"/>
      <c r="BD215" s="117"/>
      <c r="BE215" s="117"/>
      <c r="BF215" s="117"/>
      <c r="BG215" s="117"/>
      <c r="BH215" s="117"/>
      <c r="BI215" s="117"/>
      <c r="BJ215" s="117"/>
      <c r="BK215" s="117"/>
      <c r="BL215" s="117"/>
    </row>
    <row r="216" spans="1:64">
      <c r="A216" s="117"/>
      <c r="B216" s="117"/>
      <c r="C216" s="117"/>
      <c r="D216" s="117"/>
      <c r="E216" s="117"/>
      <c r="F216" s="117"/>
      <c r="G216" s="117"/>
      <c r="H216" s="117"/>
      <c r="I216" s="237"/>
      <c r="J216" s="117"/>
      <c r="K216" s="117"/>
      <c r="L216" s="237"/>
      <c r="M216" s="150"/>
      <c r="N216" s="117"/>
      <c r="O216" s="117"/>
      <c r="P216" s="117"/>
      <c r="Q216" s="117"/>
      <c r="R216" s="117"/>
      <c r="S216" s="117"/>
      <c r="T216" s="117"/>
      <c r="U216" s="117"/>
      <c r="V216" s="117"/>
      <c r="W216" s="117"/>
      <c r="X216" s="237"/>
      <c r="Y216" s="117"/>
      <c r="Z216" s="117"/>
      <c r="AA216" s="237"/>
      <c r="AB216" s="237"/>
      <c r="AC216" s="150"/>
      <c r="AD216" s="117"/>
      <c r="AE216" s="117"/>
      <c r="AF216" s="117"/>
      <c r="AG216" s="117"/>
      <c r="AH216" s="117"/>
      <c r="AI216" s="117"/>
      <c r="AJ216" s="117"/>
      <c r="AK216" s="117"/>
      <c r="AL216" s="117"/>
      <c r="AM216" s="117"/>
      <c r="AN216" s="117"/>
      <c r="AO216" s="117"/>
      <c r="AP216" s="117"/>
      <c r="AQ216" s="117"/>
      <c r="AR216" s="117"/>
      <c r="AS216" s="117"/>
      <c r="AT216" s="117"/>
      <c r="AU216" s="117"/>
      <c r="AV216" s="117"/>
      <c r="AW216" s="117"/>
      <c r="AX216" s="117"/>
      <c r="AY216" s="117"/>
      <c r="AZ216" s="117"/>
      <c r="BA216" s="117"/>
      <c r="BB216" s="117"/>
      <c r="BC216" s="117"/>
      <c r="BD216" s="117"/>
      <c r="BE216" s="117"/>
      <c r="BF216" s="117"/>
      <c r="BG216" s="117"/>
      <c r="BH216" s="117"/>
      <c r="BI216" s="117"/>
      <c r="BJ216" s="117"/>
      <c r="BK216" s="117"/>
      <c r="BL216" s="117"/>
    </row>
    <row r="217" spans="1:64">
      <c r="A217" s="117"/>
      <c r="B217" s="117"/>
      <c r="C217" s="117"/>
      <c r="D217" s="117"/>
      <c r="E217" s="117"/>
      <c r="F217" s="117"/>
      <c r="G217" s="117"/>
      <c r="H217" s="117"/>
      <c r="I217" s="237"/>
      <c r="J217" s="117"/>
      <c r="K217" s="117"/>
      <c r="L217" s="237"/>
      <c r="M217" s="150"/>
      <c r="N217" s="117"/>
      <c r="O217" s="117"/>
      <c r="P217" s="117"/>
      <c r="Q217" s="117"/>
      <c r="R217" s="117"/>
      <c r="S217" s="117"/>
      <c r="T217" s="117"/>
      <c r="U217" s="117"/>
      <c r="V217" s="117"/>
      <c r="W217" s="117"/>
      <c r="X217" s="237"/>
      <c r="Y217" s="117"/>
      <c r="Z217" s="117"/>
      <c r="AA217" s="237"/>
      <c r="AB217" s="237"/>
      <c r="AC217" s="150"/>
      <c r="AD217" s="117"/>
      <c r="AE217" s="117"/>
      <c r="AF217" s="117"/>
      <c r="AG217" s="117"/>
      <c r="AH217" s="117"/>
      <c r="AI217" s="117"/>
      <c r="AJ217" s="117"/>
      <c r="AK217" s="117"/>
      <c r="AL217" s="117"/>
      <c r="AM217" s="117"/>
      <c r="AN217" s="117"/>
      <c r="AO217" s="117"/>
      <c r="AP217" s="117"/>
      <c r="AQ217" s="117"/>
      <c r="AR217" s="117"/>
      <c r="AS217" s="117"/>
      <c r="AT217" s="117"/>
      <c r="AU217" s="117"/>
      <c r="AV217" s="117"/>
      <c r="AW217" s="117"/>
      <c r="AX217" s="117"/>
      <c r="AY217" s="117"/>
      <c r="AZ217" s="117"/>
      <c r="BA217" s="117"/>
      <c r="BB217" s="117"/>
      <c r="BC217" s="117"/>
      <c r="BD217" s="117"/>
      <c r="BE217" s="117"/>
      <c r="BF217" s="117"/>
      <c r="BG217" s="117"/>
      <c r="BH217" s="117"/>
      <c r="BI217" s="117"/>
      <c r="BJ217" s="117"/>
      <c r="BK217" s="117"/>
      <c r="BL217" s="117"/>
    </row>
    <row r="218" spans="1:64">
      <c r="A218" s="117"/>
      <c r="B218" s="117"/>
      <c r="C218" s="117"/>
      <c r="D218" s="117"/>
      <c r="E218" s="117"/>
      <c r="F218" s="117"/>
      <c r="G218" s="117"/>
      <c r="H218" s="117"/>
      <c r="I218" s="237"/>
      <c r="J218" s="117"/>
      <c r="K218" s="117"/>
      <c r="L218" s="237"/>
      <c r="M218" s="150"/>
      <c r="N218" s="117"/>
      <c r="O218" s="117"/>
      <c r="P218" s="117"/>
      <c r="Q218" s="117"/>
      <c r="R218" s="117"/>
      <c r="S218" s="117"/>
      <c r="T218" s="117"/>
      <c r="U218" s="117"/>
      <c r="V218" s="117"/>
      <c r="W218" s="117"/>
      <c r="X218" s="237"/>
      <c r="Y218" s="117"/>
      <c r="Z218" s="117"/>
      <c r="AA218" s="237"/>
      <c r="AB218" s="237"/>
      <c r="AC218" s="150"/>
      <c r="AD218" s="117"/>
      <c r="AE218" s="117"/>
      <c r="AF218" s="117"/>
      <c r="AG218" s="117"/>
      <c r="AH218" s="117"/>
      <c r="AI218" s="117"/>
      <c r="AJ218" s="117"/>
      <c r="AK218" s="117"/>
      <c r="AL218" s="117"/>
      <c r="AM218" s="117"/>
      <c r="AN218" s="117"/>
      <c r="AO218" s="117"/>
      <c r="AP218" s="117"/>
      <c r="AQ218" s="117"/>
      <c r="AR218" s="117"/>
      <c r="AS218" s="117"/>
      <c r="AT218" s="117"/>
      <c r="AU218" s="117"/>
      <c r="AV218" s="117"/>
      <c r="AW218" s="117"/>
      <c r="AX218" s="117"/>
      <c r="AY218" s="117"/>
      <c r="AZ218" s="117"/>
      <c r="BA218" s="117"/>
      <c r="BB218" s="117"/>
      <c r="BC218" s="117"/>
      <c r="BD218" s="117"/>
      <c r="BE218" s="117"/>
      <c r="BF218" s="117"/>
      <c r="BG218" s="117"/>
      <c r="BH218" s="117"/>
      <c r="BI218" s="117"/>
      <c r="BJ218" s="117"/>
      <c r="BK218" s="117"/>
      <c r="BL218" s="117"/>
    </row>
    <row r="219" spans="1:64">
      <c r="A219" s="117"/>
      <c r="B219" s="117"/>
      <c r="C219" s="117"/>
      <c r="D219" s="117"/>
      <c r="E219" s="117"/>
      <c r="F219" s="117"/>
      <c r="G219" s="117"/>
      <c r="H219" s="117"/>
      <c r="I219" s="237"/>
      <c r="J219" s="117"/>
      <c r="K219" s="117"/>
      <c r="L219" s="237"/>
      <c r="M219" s="150"/>
      <c r="N219" s="117"/>
      <c r="O219" s="117"/>
      <c r="P219" s="117"/>
      <c r="Q219" s="117"/>
      <c r="R219" s="117"/>
      <c r="S219" s="117"/>
      <c r="T219" s="117"/>
      <c r="U219" s="117"/>
      <c r="V219" s="117"/>
      <c r="W219" s="117"/>
      <c r="X219" s="237"/>
      <c r="Y219" s="117"/>
      <c r="Z219" s="117"/>
      <c r="AA219" s="237"/>
      <c r="AB219" s="237"/>
      <c r="AC219" s="150"/>
      <c r="AD219" s="117"/>
      <c r="AE219" s="117"/>
      <c r="AF219" s="117"/>
      <c r="AG219" s="117"/>
      <c r="AH219" s="117"/>
      <c r="AI219" s="117"/>
      <c r="AJ219" s="117"/>
      <c r="AK219" s="117"/>
      <c r="AL219" s="117"/>
      <c r="AM219" s="117"/>
      <c r="AN219" s="117"/>
      <c r="AO219" s="117"/>
      <c r="AP219" s="117"/>
      <c r="AQ219" s="117"/>
      <c r="AR219" s="117"/>
      <c r="AS219" s="117"/>
      <c r="AT219" s="117"/>
      <c r="AU219" s="117"/>
      <c r="AV219" s="117"/>
      <c r="AW219" s="117"/>
      <c r="AX219" s="117"/>
      <c r="AY219" s="117"/>
      <c r="AZ219" s="117"/>
      <c r="BA219" s="117"/>
      <c r="BB219" s="117"/>
      <c r="BC219" s="117"/>
      <c r="BD219" s="117"/>
      <c r="BE219" s="117"/>
      <c r="BF219" s="117"/>
      <c r="BG219" s="117"/>
      <c r="BH219" s="117"/>
      <c r="BI219" s="117"/>
      <c r="BJ219" s="117"/>
      <c r="BK219" s="117"/>
      <c r="BL219" s="117"/>
    </row>
    <row r="220" spans="1:64">
      <c r="A220" s="117"/>
      <c r="B220" s="117"/>
      <c r="C220" s="117"/>
      <c r="D220" s="117"/>
      <c r="E220" s="117"/>
      <c r="F220" s="117"/>
      <c r="G220" s="117"/>
      <c r="H220" s="117"/>
      <c r="I220" s="237"/>
      <c r="J220" s="117"/>
      <c r="K220" s="117"/>
      <c r="L220" s="237"/>
      <c r="M220" s="150"/>
      <c r="N220" s="117"/>
      <c r="O220" s="117"/>
      <c r="P220" s="117"/>
      <c r="Q220" s="117"/>
      <c r="R220" s="117"/>
      <c r="S220" s="117"/>
      <c r="T220" s="117"/>
      <c r="U220" s="117"/>
      <c r="V220" s="117"/>
      <c r="W220" s="117"/>
      <c r="X220" s="237"/>
      <c r="Y220" s="117"/>
      <c r="Z220" s="117"/>
      <c r="AA220" s="237"/>
      <c r="AB220" s="237"/>
      <c r="AC220" s="150"/>
      <c r="AD220" s="117"/>
      <c r="AE220" s="117"/>
      <c r="AF220" s="117"/>
      <c r="AG220" s="117"/>
      <c r="AH220" s="117"/>
      <c r="AI220" s="117"/>
      <c r="AJ220" s="117"/>
      <c r="AK220" s="117"/>
      <c r="AL220" s="117"/>
      <c r="AM220" s="117"/>
      <c r="AN220" s="117"/>
      <c r="AO220" s="117"/>
      <c r="AP220" s="117"/>
      <c r="AQ220" s="117"/>
      <c r="AR220" s="117"/>
      <c r="AS220" s="117"/>
      <c r="AT220" s="117"/>
      <c r="AU220" s="117"/>
      <c r="AV220" s="117"/>
      <c r="AW220" s="117"/>
      <c r="AX220" s="117"/>
      <c r="AY220" s="117"/>
      <c r="AZ220" s="117"/>
      <c r="BA220" s="117"/>
      <c r="BB220" s="117"/>
      <c r="BC220" s="117"/>
      <c r="BD220" s="117"/>
      <c r="BE220" s="117"/>
      <c r="BF220" s="117"/>
      <c r="BG220" s="117"/>
      <c r="BH220" s="117"/>
      <c r="BI220" s="117"/>
      <c r="BJ220" s="117"/>
      <c r="BK220" s="117"/>
      <c r="BL220" s="117"/>
    </row>
    <row r="221" spans="1:64">
      <c r="A221" s="117"/>
      <c r="B221" s="117"/>
      <c r="C221" s="117"/>
      <c r="D221" s="117"/>
      <c r="E221" s="117"/>
      <c r="F221" s="117"/>
      <c r="G221" s="117"/>
      <c r="H221" s="117"/>
      <c r="I221" s="237"/>
      <c r="J221" s="117"/>
      <c r="K221" s="117"/>
      <c r="L221" s="237"/>
      <c r="M221" s="150"/>
      <c r="N221" s="117"/>
      <c r="O221" s="117"/>
      <c r="P221" s="117"/>
      <c r="Q221" s="117"/>
      <c r="R221" s="117"/>
      <c r="S221" s="117"/>
      <c r="T221" s="117"/>
      <c r="U221" s="117"/>
      <c r="V221" s="117"/>
      <c r="W221" s="117"/>
      <c r="X221" s="237"/>
      <c r="Y221" s="117"/>
      <c r="Z221" s="117"/>
      <c r="AA221" s="237"/>
      <c r="AB221" s="237"/>
      <c r="AC221" s="150"/>
      <c r="AD221" s="117"/>
      <c r="AE221" s="117"/>
      <c r="AF221" s="117"/>
      <c r="AG221" s="117"/>
      <c r="AH221" s="117"/>
      <c r="AI221" s="117"/>
      <c r="AJ221" s="117"/>
      <c r="AK221" s="117"/>
      <c r="AL221" s="117"/>
      <c r="AM221" s="117"/>
      <c r="AN221" s="117"/>
      <c r="AO221" s="117"/>
      <c r="AP221" s="117"/>
      <c r="AQ221" s="117"/>
      <c r="AR221" s="117"/>
      <c r="AS221" s="117"/>
      <c r="AT221" s="117"/>
      <c r="AU221" s="117"/>
      <c r="AV221" s="117"/>
      <c r="AW221" s="117"/>
      <c r="AX221" s="117"/>
      <c r="AY221" s="117"/>
      <c r="AZ221" s="117"/>
      <c r="BA221" s="117"/>
      <c r="BB221" s="117"/>
      <c r="BC221" s="117"/>
      <c r="BD221" s="117"/>
      <c r="BE221" s="117"/>
      <c r="BF221" s="117"/>
      <c r="BG221" s="117"/>
      <c r="BH221" s="117"/>
      <c r="BI221" s="117"/>
      <c r="BJ221" s="117"/>
      <c r="BK221" s="117"/>
      <c r="BL221" s="117"/>
    </row>
    <row r="222" spans="1:64">
      <c r="A222" s="117"/>
      <c r="B222" s="117"/>
      <c r="C222" s="117"/>
      <c r="D222" s="117"/>
      <c r="E222" s="117"/>
      <c r="F222" s="117"/>
      <c r="G222" s="117"/>
      <c r="H222" s="117"/>
      <c r="I222" s="237"/>
      <c r="J222" s="117"/>
      <c r="K222" s="117"/>
      <c r="L222" s="237"/>
      <c r="M222" s="150"/>
      <c r="N222" s="117"/>
      <c r="O222" s="117"/>
      <c r="P222" s="117"/>
      <c r="Q222" s="117"/>
      <c r="R222" s="117"/>
      <c r="S222" s="117"/>
      <c r="T222" s="117"/>
      <c r="U222" s="117"/>
      <c r="V222" s="117"/>
      <c r="W222" s="117"/>
      <c r="X222" s="237"/>
      <c r="Y222" s="117"/>
      <c r="Z222" s="117"/>
      <c r="AA222" s="237"/>
      <c r="AB222" s="237"/>
      <c r="AC222" s="150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117"/>
      <c r="AQ222" s="117"/>
      <c r="AR222" s="117"/>
      <c r="AS222" s="117"/>
      <c r="AT222" s="117"/>
      <c r="AU222" s="117"/>
      <c r="AV222" s="117"/>
      <c r="AW222" s="117"/>
      <c r="AX222" s="117"/>
      <c r="AY222" s="117"/>
      <c r="AZ222" s="117"/>
      <c r="BA222" s="117"/>
      <c r="BB222" s="117"/>
      <c r="BC222" s="117"/>
      <c r="BD222" s="117"/>
      <c r="BE222" s="117"/>
      <c r="BF222" s="117"/>
      <c r="BG222" s="117"/>
      <c r="BH222" s="117"/>
      <c r="BI222" s="117"/>
      <c r="BJ222" s="117"/>
      <c r="BK222" s="117"/>
      <c r="BL222" s="117"/>
    </row>
    <row r="223" spans="1:64">
      <c r="A223" s="117"/>
      <c r="B223" s="117"/>
      <c r="C223" s="117"/>
      <c r="D223" s="117"/>
      <c r="E223" s="117"/>
      <c r="F223" s="117"/>
      <c r="G223" s="117"/>
      <c r="H223" s="117"/>
      <c r="I223" s="237"/>
      <c r="J223" s="117"/>
      <c r="K223" s="117"/>
      <c r="L223" s="237"/>
      <c r="M223" s="150"/>
      <c r="N223" s="117"/>
      <c r="O223" s="117"/>
      <c r="P223" s="117"/>
      <c r="Q223" s="117"/>
      <c r="R223" s="117"/>
      <c r="S223" s="117"/>
      <c r="T223" s="117"/>
      <c r="U223" s="117"/>
      <c r="V223" s="117"/>
      <c r="W223" s="117"/>
      <c r="X223" s="237"/>
      <c r="Y223" s="117"/>
      <c r="Z223" s="117"/>
      <c r="AA223" s="237"/>
      <c r="AB223" s="237"/>
      <c r="AC223" s="150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117"/>
      <c r="AQ223" s="117"/>
      <c r="AR223" s="117"/>
      <c r="AS223" s="117"/>
      <c r="AT223" s="117"/>
      <c r="AU223" s="117"/>
      <c r="AV223" s="117"/>
      <c r="AW223" s="117"/>
      <c r="AX223" s="117"/>
      <c r="AY223" s="117"/>
      <c r="AZ223" s="117"/>
      <c r="BA223" s="117"/>
      <c r="BB223" s="117"/>
      <c r="BC223" s="117"/>
      <c r="BD223" s="117"/>
      <c r="BE223" s="117"/>
      <c r="BF223" s="117"/>
      <c r="BG223" s="117"/>
      <c r="BH223" s="117"/>
      <c r="BI223" s="117"/>
      <c r="BJ223" s="117"/>
      <c r="BK223" s="117"/>
      <c r="BL223" s="117"/>
    </row>
    <row r="224" spans="1:64">
      <c r="A224" s="117"/>
      <c r="B224" s="117"/>
      <c r="C224" s="117"/>
      <c r="D224" s="117"/>
      <c r="E224" s="117"/>
      <c r="F224" s="117"/>
      <c r="G224" s="117"/>
      <c r="H224" s="117"/>
      <c r="I224" s="237"/>
      <c r="J224" s="117"/>
      <c r="K224" s="117"/>
      <c r="L224" s="237"/>
      <c r="M224" s="150"/>
      <c r="N224" s="117"/>
      <c r="O224" s="117"/>
      <c r="P224" s="117"/>
      <c r="Q224" s="117"/>
      <c r="R224" s="117"/>
      <c r="S224" s="117"/>
      <c r="T224" s="117"/>
      <c r="U224" s="117"/>
      <c r="V224" s="117"/>
      <c r="W224" s="117"/>
      <c r="X224" s="237"/>
      <c r="Y224" s="117"/>
      <c r="Z224" s="117"/>
      <c r="AA224" s="237"/>
      <c r="AB224" s="237"/>
      <c r="AC224" s="150"/>
      <c r="AD224" s="117"/>
      <c r="AE224" s="117"/>
      <c r="AF224" s="117"/>
      <c r="AG224" s="117"/>
      <c r="AH224" s="117"/>
      <c r="AI224" s="117"/>
      <c r="AJ224" s="117"/>
      <c r="AK224" s="117"/>
      <c r="AL224" s="117"/>
      <c r="AM224" s="117"/>
      <c r="AN224" s="117"/>
      <c r="AO224" s="117"/>
      <c r="AP224" s="117"/>
      <c r="AQ224" s="117"/>
      <c r="AR224" s="117"/>
      <c r="AS224" s="117"/>
      <c r="AT224" s="117"/>
      <c r="AU224" s="117"/>
      <c r="AV224" s="117"/>
      <c r="AW224" s="117"/>
      <c r="AX224" s="117"/>
      <c r="AY224" s="117"/>
      <c r="AZ224" s="117"/>
      <c r="BA224" s="117"/>
      <c r="BB224" s="117"/>
      <c r="BC224" s="117"/>
      <c r="BD224" s="117"/>
      <c r="BE224" s="117"/>
      <c r="BF224" s="117"/>
      <c r="BG224" s="117"/>
      <c r="BH224" s="117"/>
      <c r="BI224" s="117"/>
      <c r="BJ224" s="117"/>
      <c r="BK224" s="117"/>
      <c r="BL224" s="117"/>
    </row>
    <row r="225" spans="1:64">
      <c r="A225" s="117"/>
      <c r="B225" s="117"/>
      <c r="C225" s="117"/>
      <c r="D225" s="117"/>
      <c r="E225" s="117"/>
      <c r="F225" s="117"/>
      <c r="G225" s="117"/>
      <c r="H225" s="117"/>
      <c r="I225" s="237"/>
      <c r="J225" s="117"/>
      <c r="K225" s="117"/>
      <c r="L225" s="237"/>
      <c r="M225" s="150"/>
      <c r="N225" s="117"/>
      <c r="O225" s="117"/>
      <c r="P225" s="117"/>
      <c r="Q225" s="117"/>
      <c r="R225" s="117"/>
      <c r="S225" s="117"/>
      <c r="T225" s="117"/>
      <c r="U225" s="117"/>
      <c r="V225" s="117"/>
      <c r="W225" s="117"/>
      <c r="X225" s="237"/>
      <c r="Y225" s="117"/>
      <c r="Z225" s="117"/>
      <c r="AA225" s="237"/>
      <c r="AB225" s="237"/>
      <c r="AC225" s="150"/>
      <c r="AD225" s="117"/>
      <c r="AE225" s="117"/>
      <c r="AF225" s="117"/>
      <c r="AG225" s="117"/>
      <c r="AH225" s="117"/>
      <c r="AI225" s="117"/>
      <c r="AJ225" s="117"/>
      <c r="AK225" s="117"/>
      <c r="AL225" s="117"/>
      <c r="AM225" s="117"/>
      <c r="AN225" s="117"/>
      <c r="AO225" s="117"/>
      <c r="AP225" s="117"/>
      <c r="AQ225" s="117"/>
      <c r="AR225" s="117"/>
      <c r="AS225" s="117"/>
      <c r="AT225" s="117"/>
      <c r="AU225" s="117"/>
      <c r="AV225" s="117"/>
      <c r="AW225" s="117"/>
      <c r="AX225" s="117"/>
      <c r="AY225" s="117"/>
      <c r="AZ225" s="117"/>
      <c r="BA225" s="117"/>
      <c r="BB225" s="117"/>
      <c r="BC225" s="117"/>
      <c r="BD225" s="117"/>
      <c r="BE225" s="117"/>
      <c r="BF225" s="117"/>
      <c r="BG225" s="117"/>
      <c r="BH225" s="117"/>
      <c r="BI225" s="117"/>
      <c r="BJ225" s="117"/>
      <c r="BK225" s="117"/>
      <c r="BL225" s="117"/>
    </row>
    <row r="226" spans="1:64">
      <c r="A226" s="117"/>
      <c r="B226" s="117"/>
      <c r="C226" s="117"/>
      <c r="D226" s="117"/>
      <c r="E226" s="117"/>
      <c r="F226" s="117"/>
      <c r="G226" s="117"/>
      <c r="H226" s="117"/>
      <c r="I226" s="237"/>
      <c r="J226" s="117"/>
      <c r="K226" s="117"/>
      <c r="L226" s="237"/>
      <c r="M226" s="150"/>
      <c r="N226" s="117"/>
      <c r="O226" s="117"/>
      <c r="P226" s="117"/>
      <c r="Q226" s="117"/>
      <c r="R226" s="117"/>
      <c r="S226" s="117"/>
      <c r="T226" s="117"/>
      <c r="U226" s="117"/>
      <c r="V226" s="117"/>
      <c r="W226" s="117"/>
      <c r="X226" s="237"/>
      <c r="Y226" s="117"/>
      <c r="Z226" s="117"/>
      <c r="AA226" s="237"/>
      <c r="AB226" s="237"/>
      <c r="AC226" s="150"/>
      <c r="AD226" s="117"/>
      <c r="AE226" s="117"/>
      <c r="AF226" s="117"/>
      <c r="AG226" s="117"/>
      <c r="AH226" s="117"/>
      <c r="AI226" s="117"/>
      <c r="AJ226" s="117"/>
      <c r="AK226" s="117"/>
      <c r="AL226" s="117"/>
      <c r="AM226" s="117"/>
      <c r="AN226" s="117"/>
      <c r="AO226" s="117"/>
      <c r="AP226" s="117"/>
      <c r="AQ226" s="117"/>
      <c r="AR226" s="117"/>
      <c r="AS226" s="117"/>
      <c r="AT226" s="117"/>
      <c r="AU226" s="117"/>
      <c r="AV226" s="117"/>
      <c r="AW226" s="117"/>
      <c r="AX226" s="117"/>
      <c r="AY226" s="117"/>
      <c r="AZ226" s="117"/>
      <c r="BA226" s="117"/>
      <c r="BB226" s="117"/>
      <c r="BC226" s="117"/>
      <c r="BD226" s="117"/>
      <c r="BE226" s="117"/>
      <c r="BF226" s="117"/>
      <c r="BG226" s="117"/>
      <c r="BH226" s="117"/>
      <c r="BI226" s="117"/>
      <c r="BJ226" s="117"/>
      <c r="BK226" s="117"/>
      <c r="BL226" s="117"/>
    </row>
    <row r="227" spans="1:64">
      <c r="A227" s="117"/>
      <c r="B227" s="117"/>
      <c r="C227" s="117"/>
      <c r="D227" s="117"/>
      <c r="E227" s="117"/>
      <c r="F227" s="117"/>
      <c r="G227" s="117"/>
      <c r="H227" s="117"/>
      <c r="I227" s="237"/>
      <c r="J227" s="117"/>
      <c r="K227" s="117"/>
      <c r="L227" s="237"/>
      <c r="M227" s="150"/>
      <c r="N227" s="117"/>
      <c r="O227" s="117"/>
      <c r="P227" s="117"/>
      <c r="Q227" s="117"/>
      <c r="R227" s="117"/>
      <c r="S227" s="117"/>
      <c r="T227" s="117"/>
      <c r="U227" s="117"/>
      <c r="V227" s="117"/>
      <c r="W227" s="117"/>
      <c r="X227" s="237"/>
      <c r="Y227" s="117"/>
      <c r="Z227" s="117"/>
      <c r="AA227" s="237"/>
      <c r="AB227" s="237"/>
      <c r="AC227" s="150"/>
      <c r="AD227" s="117"/>
      <c r="AE227" s="117"/>
      <c r="AF227" s="117"/>
      <c r="AG227" s="117"/>
      <c r="AH227" s="117"/>
      <c r="AI227" s="117"/>
      <c r="AJ227" s="117"/>
      <c r="AK227" s="117"/>
      <c r="AL227" s="117"/>
      <c r="AM227" s="117"/>
      <c r="AN227" s="117"/>
      <c r="AO227" s="117"/>
      <c r="AP227" s="117"/>
      <c r="AQ227" s="117"/>
      <c r="AR227" s="117"/>
      <c r="AS227" s="117"/>
      <c r="AT227" s="117"/>
      <c r="AU227" s="117"/>
      <c r="AV227" s="117"/>
      <c r="AW227" s="117"/>
      <c r="AX227" s="117"/>
      <c r="AY227" s="117"/>
      <c r="AZ227" s="117"/>
      <c r="BA227" s="117"/>
      <c r="BB227" s="117"/>
      <c r="BC227" s="117"/>
      <c r="BD227" s="117"/>
      <c r="BE227" s="117"/>
      <c r="BF227" s="117"/>
      <c r="BG227" s="117"/>
      <c r="BH227" s="117"/>
      <c r="BI227" s="117"/>
      <c r="BJ227" s="117"/>
      <c r="BK227" s="117"/>
      <c r="BL227" s="117"/>
    </row>
    <row r="228" spans="1:64">
      <c r="A228" s="117"/>
      <c r="B228" s="117"/>
      <c r="C228" s="117"/>
      <c r="D228" s="117"/>
      <c r="E228" s="117"/>
      <c r="F228" s="117"/>
      <c r="G228" s="117"/>
      <c r="H228" s="117"/>
      <c r="I228" s="237"/>
      <c r="J228" s="117"/>
      <c r="K228" s="117"/>
      <c r="L228" s="237"/>
      <c r="M228" s="150"/>
      <c r="N228" s="117"/>
      <c r="O228" s="117"/>
      <c r="P228" s="117"/>
      <c r="Q228" s="117"/>
      <c r="R228" s="117"/>
      <c r="S228" s="117"/>
      <c r="T228" s="117"/>
      <c r="U228" s="117"/>
      <c r="V228" s="117"/>
      <c r="W228" s="117"/>
      <c r="X228" s="237"/>
      <c r="Y228" s="117"/>
      <c r="Z228" s="117"/>
      <c r="AA228" s="237"/>
      <c r="AB228" s="237"/>
      <c r="AC228" s="150"/>
      <c r="AD228" s="117"/>
      <c r="AE228" s="117"/>
      <c r="AF228" s="117"/>
      <c r="AG228" s="117"/>
      <c r="AH228" s="117"/>
      <c r="AI228" s="117"/>
      <c r="AJ228" s="117"/>
      <c r="AK228" s="117"/>
      <c r="AL228" s="117"/>
      <c r="AM228" s="117"/>
      <c r="AN228" s="117"/>
      <c r="AO228" s="117"/>
      <c r="AP228" s="117"/>
      <c r="AQ228" s="117"/>
      <c r="AR228" s="117"/>
      <c r="AS228" s="117"/>
      <c r="AT228" s="117"/>
      <c r="AU228" s="117"/>
      <c r="AV228" s="117"/>
      <c r="AW228" s="117"/>
      <c r="AX228" s="117"/>
      <c r="AY228" s="117"/>
      <c r="AZ228" s="117"/>
      <c r="BA228" s="117"/>
      <c r="BB228" s="117"/>
      <c r="BC228" s="117"/>
      <c r="BD228" s="117"/>
      <c r="BE228" s="117"/>
      <c r="BF228" s="117"/>
      <c r="BG228" s="117"/>
      <c r="BH228" s="117"/>
      <c r="BI228" s="117"/>
      <c r="BJ228" s="117"/>
      <c r="BK228" s="117"/>
      <c r="BL228" s="117"/>
    </row>
    <row r="229" spans="1:64">
      <c r="A229" s="117"/>
      <c r="B229" s="117"/>
      <c r="C229" s="117"/>
      <c r="D229" s="117"/>
      <c r="E229" s="117"/>
      <c r="F229" s="117"/>
      <c r="G229" s="117"/>
      <c r="H229" s="117"/>
      <c r="I229" s="237"/>
      <c r="J229" s="117"/>
      <c r="K229" s="117"/>
      <c r="L229" s="237"/>
      <c r="M229" s="150"/>
      <c r="N229" s="117"/>
      <c r="O229" s="117"/>
      <c r="P229" s="117"/>
      <c r="Q229" s="117"/>
      <c r="R229" s="117"/>
      <c r="S229" s="117"/>
      <c r="T229" s="117"/>
      <c r="U229" s="117"/>
      <c r="V229" s="117"/>
      <c r="W229" s="117"/>
      <c r="X229" s="237"/>
      <c r="Y229" s="117"/>
      <c r="Z229" s="117"/>
      <c r="AA229" s="237"/>
      <c r="AB229" s="237"/>
      <c r="AC229" s="150"/>
      <c r="AD229" s="117"/>
      <c r="AE229" s="117"/>
      <c r="AF229" s="117"/>
      <c r="AG229" s="117"/>
      <c r="AH229" s="117"/>
      <c r="AI229" s="117"/>
      <c r="AJ229" s="117"/>
      <c r="AK229" s="117"/>
      <c r="AL229" s="117"/>
      <c r="AM229" s="117"/>
      <c r="AN229" s="117"/>
      <c r="AO229" s="117"/>
      <c r="AP229" s="117"/>
      <c r="AQ229" s="117"/>
      <c r="AR229" s="117"/>
      <c r="AS229" s="117"/>
      <c r="AT229" s="117"/>
      <c r="AU229" s="117"/>
      <c r="AV229" s="117"/>
      <c r="AW229" s="117"/>
      <c r="AX229" s="117"/>
      <c r="AY229" s="117"/>
      <c r="AZ229" s="117"/>
      <c r="BA229" s="117"/>
      <c r="BB229" s="117"/>
      <c r="BC229" s="117"/>
      <c r="BD229" s="117"/>
      <c r="BE229" s="117"/>
      <c r="BF229" s="117"/>
      <c r="BG229" s="117"/>
      <c r="BH229" s="117"/>
      <c r="BI229" s="117"/>
      <c r="BJ229" s="117"/>
      <c r="BK229" s="117"/>
      <c r="BL229" s="117"/>
    </row>
    <row r="230" spans="1:64">
      <c r="A230" s="117"/>
      <c r="B230" s="117"/>
      <c r="C230" s="117"/>
      <c r="D230" s="117"/>
      <c r="E230" s="117"/>
      <c r="F230" s="117"/>
      <c r="G230" s="117"/>
      <c r="H230" s="117"/>
      <c r="I230" s="237"/>
      <c r="J230" s="117"/>
      <c r="K230" s="117"/>
      <c r="L230" s="237"/>
      <c r="M230" s="150"/>
      <c r="N230" s="117"/>
      <c r="O230" s="117"/>
      <c r="P230" s="117"/>
      <c r="Q230" s="117"/>
      <c r="R230" s="117"/>
      <c r="S230" s="117"/>
      <c r="T230" s="117"/>
      <c r="U230" s="117"/>
      <c r="V230" s="117"/>
      <c r="W230" s="117"/>
      <c r="X230" s="237"/>
      <c r="Y230" s="117"/>
      <c r="Z230" s="117"/>
      <c r="AA230" s="237"/>
      <c r="AB230" s="237"/>
      <c r="AC230" s="150"/>
      <c r="AD230" s="117"/>
      <c r="AE230" s="117"/>
      <c r="AF230" s="117"/>
      <c r="AG230" s="117"/>
      <c r="AH230" s="117"/>
      <c r="AI230" s="117"/>
      <c r="AJ230" s="117"/>
      <c r="AK230" s="117"/>
      <c r="AL230" s="117"/>
      <c r="AM230" s="117"/>
      <c r="AN230" s="117"/>
      <c r="AO230" s="117"/>
      <c r="AP230" s="117"/>
      <c r="AQ230" s="117"/>
      <c r="AR230" s="117"/>
      <c r="AS230" s="117"/>
      <c r="AT230" s="117"/>
      <c r="AU230" s="117"/>
      <c r="AV230" s="117"/>
      <c r="AW230" s="117"/>
      <c r="AX230" s="117"/>
      <c r="AY230" s="117"/>
      <c r="AZ230" s="117"/>
      <c r="BA230" s="117"/>
      <c r="BB230" s="117"/>
      <c r="BC230" s="117"/>
      <c r="BD230" s="117"/>
      <c r="BE230" s="117"/>
      <c r="BF230" s="117"/>
      <c r="BG230" s="117"/>
      <c r="BH230" s="117"/>
      <c r="BI230" s="117"/>
      <c r="BJ230" s="117"/>
      <c r="BK230" s="117"/>
      <c r="BL230" s="117"/>
    </row>
    <row r="231" spans="1:64">
      <c r="A231" s="117"/>
      <c r="B231" s="117"/>
      <c r="C231" s="117"/>
      <c r="D231" s="117"/>
      <c r="E231" s="117"/>
      <c r="F231" s="117"/>
      <c r="G231" s="117"/>
      <c r="H231" s="117"/>
      <c r="I231" s="237"/>
      <c r="J231" s="117"/>
      <c r="K231" s="117"/>
      <c r="L231" s="237"/>
      <c r="M231" s="150"/>
      <c r="N231" s="117"/>
      <c r="O231" s="117"/>
      <c r="P231" s="117"/>
      <c r="Q231" s="117"/>
      <c r="R231" s="117"/>
      <c r="S231" s="117"/>
      <c r="T231" s="117"/>
      <c r="U231" s="117"/>
      <c r="V231" s="117"/>
      <c r="W231" s="117"/>
      <c r="X231" s="237"/>
      <c r="Y231" s="117"/>
      <c r="Z231" s="117"/>
      <c r="AA231" s="237"/>
      <c r="AB231" s="237"/>
      <c r="AC231" s="150"/>
      <c r="AD231" s="117"/>
      <c r="AE231" s="117"/>
      <c r="AF231" s="117"/>
      <c r="AG231" s="117"/>
      <c r="AH231" s="117"/>
      <c r="AI231" s="117"/>
      <c r="AJ231" s="117"/>
      <c r="AK231" s="117"/>
      <c r="AL231" s="117"/>
      <c r="AM231" s="117"/>
      <c r="AN231" s="117"/>
      <c r="AO231" s="117"/>
      <c r="AP231" s="117"/>
      <c r="AQ231" s="117"/>
      <c r="AR231" s="117"/>
      <c r="AS231" s="117"/>
      <c r="AT231" s="117"/>
      <c r="AU231" s="117"/>
      <c r="AV231" s="117"/>
      <c r="AW231" s="117"/>
      <c r="AX231" s="117"/>
      <c r="AY231" s="117"/>
      <c r="AZ231" s="117"/>
      <c r="BA231" s="117"/>
      <c r="BB231" s="117"/>
      <c r="BC231" s="117"/>
      <c r="BD231" s="117"/>
      <c r="BE231" s="117"/>
      <c r="BF231" s="117"/>
      <c r="BG231" s="117"/>
      <c r="BH231" s="117"/>
      <c r="BI231" s="117"/>
      <c r="BJ231" s="117"/>
      <c r="BK231" s="117"/>
      <c r="BL231" s="117"/>
    </row>
    <row r="232" spans="1:64">
      <c r="A232" s="117"/>
      <c r="B232" s="117"/>
      <c r="C232" s="117"/>
      <c r="D232" s="117"/>
      <c r="E232" s="117"/>
      <c r="F232" s="117"/>
      <c r="G232" s="117"/>
      <c r="H232" s="117"/>
      <c r="I232" s="237"/>
      <c r="J232" s="117"/>
      <c r="K232" s="117"/>
      <c r="L232" s="237"/>
      <c r="M232" s="150"/>
      <c r="N232" s="117"/>
      <c r="O232" s="117"/>
      <c r="P232" s="117"/>
      <c r="Q232" s="117"/>
      <c r="R232" s="117"/>
      <c r="S232" s="117"/>
      <c r="T232" s="117"/>
      <c r="U232" s="117"/>
      <c r="V232" s="117"/>
      <c r="W232" s="117"/>
      <c r="X232" s="237"/>
      <c r="Y232" s="117"/>
      <c r="Z232" s="117"/>
      <c r="AA232" s="237"/>
      <c r="AB232" s="237"/>
      <c r="AC232" s="150"/>
      <c r="AD232" s="117"/>
      <c r="AE232" s="117"/>
      <c r="AF232" s="117"/>
      <c r="AG232" s="117"/>
      <c r="AH232" s="117"/>
      <c r="AI232" s="117"/>
      <c r="AJ232" s="117"/>
      <c r="AK232" s="117"/>
      <c r="AL232" s="117"/>
      <c r="AM232" s="117"/>
      <c r="AN232" s="117"/>
      <c r="AO232" s="117"/>
      <c r="AP232" s="117"/>
      <c r="AQ232" s="117"/>
      <c r="AR232" s="117"/>
      <c r="AS232" s="117"/>
      <c r="AT232" s="117"/>
      <c r="AU232" s="117"/>
      <c r="AV232" s="117"/>
      <c r="AW232" s="117"/>
      <c r="AX232" s="117"/>
      <c r="AY232" s="117"/>
      <c r="AZ232" s="117"/>
      <c r="BA232" s="117"/>
      <c r="BB232" s="117"/>
      <c r="BC232" s="117"/>
      <c r="BD232" s="117"/>
      <c r="BE232" s="117"/>
      <c r="BF232" s="117"/>
      <c r="BG232" s="117"/>
      <c r="BH232" s="117"/>
      <c r="BI232" s="117"/>
      <c r="BJ232" s="117"/>
      <c r="BK232" s="117"/>
      <c r="BL232" s="117"/>
    </row>
    <row r="233" spans="1:64">
      <c r="A233" s="117"/>
      <c r="B233" s="117"/>
      <c r="C233" s="117"/>
      <c r="D233" s="117"/>
      <c r="E233" s="117"/>
      <c r="F233" s="117"/>
      <c r="G233" s="117"/>
      <c r="H233" s="117"/>
      <c r="I233" s="237"/>
      <c r="J233" s="117"/>
      <c r="K233" s="117"/>
      <c r="L233" s="237"/>
      <c r="M233" s="150"/>
      <c r="N233" s="117"/>
      <c r="O233" s="117"/>
      <c r="P233" s="117"/>
      <c r="Q233" s="117"/>
      <c r="R233" s="117"/>
      <c r="S233" s="117"/>
      <c r="T233" s="117"/>
      <c r="U233" s="117"/>
      <c r="V233" s="117"/>
      <c r="W233" s="117"/>
      <c r="X233" s="237"/>
      <c r="Y233" s="117"/>
      <c r="Z233" s="117"/>
      <c r="AA233" s="237"/>
      <c r="AB233" s="237"/>
      <c r="AC233" s="150"/>
      <c r="AD233" s="117"/>
      <c r="AE233" s="117"/>
      <c r="AF233" s="117"/>
      <c r="AG233" s="117"/>
      <c r="AH233" s="117"/>
      <c r="AI233" s="117"/>
      <c r="AJ233" s="117"/>
      <c r="AK233" s="117"/>
      <c r="AL233" s="117"/>
      <c r="AM233" s="117"/>
      <c r="AN233" s="117"/>
      <c r="AO233" s="117"/>
      <c r="AP233" s="117"/>
      <c r="AQ233" s="117"/>
      <c r="AR233" s="117"/>
      <c r="AS233" s="117"/>
      <c r="AT233" s="117"/>
      <c r="AU233" s="117"/>
      <c r="AV233" s="117"/>
      <c r="AW233" s="117"/>
      <c r="AX233" s="117"/>
      <c r="AY233" s="117"/>
      <c r="AZ233" s="117"/>
      <c r="BA233" s="117"/>
      <c r="BB233" s="117"/>
      <c r="BC233" s="117"/>
      <c r="BD233" s="117"/>
      <c r="BE233" s="117"/>
      <c r="BF233" s="117"/>
      <c r="BG233" s="117"/>
      <c r="BH233" s="117"/>
      <c r="BI233" s="117"/>
      <c r="BJ233" s="117"/>
      <c r="BK233" s="117"/>
      <c r="BL233" s="117"/>
    </row>
    <row r="234" spans="1:64">
      <c r="A234" s="117"/>
      <c r="B234" s="117"/>
      <c r="C234" s="117"/>
      <c r="D234" s="117"/>
      <c r="E234" s="117"/>
      <c r="F234" s="117"/>
      <c r="G234" s="117"/>
      <c r="H234" s="117"/>
      <c r="I234" s="237"/>
      <c r="J234" s="117"/>
      <c r="K234" s="117"/>
      <c r="L234" s="237"/>
      <c r="M234" s="150"/>
      <c r="N234" s="117"/>
      <c r="O234" s="117"/>
      <c r="P234" s="117"/>
      <c r="Q234" s="117"/>
      <c r="R234" s="117"/>
      <c r="S234" s="117"/>
      <c r="T234" s="117"/>
      <c r="U234" s="117"/>
      <c r="V234" s="117"/>
      <c r="W234" s="117"/>
      <c r="X234" s="237"/>
      <c r="Y234" s="117"/>
      <c r="Z234" s="117"/>
      <c r="AA234" s="237"/>
      <c r="AB234" s="237"/>
      <c r="AC234" s="150"/>
      <c r="AD234" s="117"/>
      <c r="AE234" s="117"/>
      <c r="AF234" s="117"/>
      <c r="AG234" s="117"/>
      <c r="AH234" s="117"/>
      <c r="AI234" s="117"/>
      <c r="AJ234" s="117"/>
      <c r="AK234" s="117"/>
      <c r="AL234" s="117"/>
      <c r="AM234" s="117"/>
      <c r="AN234" s="117"/>
      <c r="AO234" s="117"/>
      <c r="AP234" s="117"/>
      <c r="AQ234" s="117"/>
      <c r="AR234" s="117"/>
      <c r="AS234" s="117"/>
      <c r="AT234" s="117"/>
      <c r="AU234" s="117"/>
      <c r="AV234" s="117"/>
      <c r="AW234" s="117"/>
      <c r="AX234" s="117"/>
      <c r="AY234" s="117"/>
      <c r="AZ234" s="117"/>
      <c r="BA234" s="117"/>
      <c r="BB234" s="117"/>
      <c r="BC234" s="117"/>
      <c r="BD234" s="117"/>
      <c r="BE234" s="117"/>
      <c r="BF234" s="117"/>
      <c r="BG234" s="117"/>
      <c r="BH234" s="117"/>
      <c r="BI234" s="117"/>
      <c r="BJ234" s="117"/>
      <c r="BK234" s="117"/>
      <c r="BL234" s="117"/>
    </row>
    <row r="235" spans="1:64">
      <c r="A235" s="117"/>
      <c r="B235" s="117"/>
      <c r="C235" s="117"/>
      <c r="D235" s="117"/>
      <c r="E235" s="117"/>
      <c r="F235" s="117"/>
      <c r="G235" s="117"/>
      <c r="H235" s="117"/>
      <c r="I235" s="237"/>
      <c r="J235" s="117"/>
      <c r="K235" s="117"/>
      <c r="L235" s="237"/>
      <c r="M235" s="150"/>
      <c r="N235" s="117"/>
      <c r="O235" s="117"/>
      <c r="P235" s="117"/>
      <c r="Q235" s="117"/>
      <c r="R235" s="117"/>
      <c r="S235" s="117"/>
      <c r="T235" s="117"/>
      <c r="U235" s="117"/>
      <c r="V235" s="117"/>
      <c r="W235" s="117"/>
      <c r="X235" s="237"/>
      <c r="Y235" s="117"/>
      <c r="Z235" s="117"/>
      <c r="AA235" s="237"/>
      <c r="AB235" s="237"/>
      <c r="AC235" s="150"/>
      <c r="AD235" s="117"/>
      <c r="AE235" s="117"/>
      <c r="AF235" s="117"/>
      <c r="AG235" s="117"/>
      <c r="AH235" s="117"/>
      <c r="AI235" s="117"/>
      <c r="AJ235" s="117"/>
      <c r="AK235" s="117"/>
      <c r="AL235" s="117"/>
      <c r="AM235" s="117"/>
      <c r="AN235" s="117"/>
      <c r="AO235" s="117"/>
      <c r="AP235" s="117"/>
      <c r="AQ235" s="117"/>
      <c r="AR235" s="117"/>
      <c r="AS235" s="117"/>
      <c r="AT235" s="117"/>
      <c r="AU235" s="117"/>
      <c r="AV235" s="117"/>
      <c r="AW235" s="117"/>
      <c r="AX235" s="117"/>
      <c r="AY235" s="117"/>
      <c r="AZ235" s="117"/>
      <c r="BA235" s="117"/>
      <c r="BB235" s="117"/>
      <c r="BC235" s="117"/>
      <c r="BD235" s="117"/>
      <c r="BE235" s="117"/>
      <c r="BF235" s="117"/>
      <c r="BG235" s="117"/>
      <c r="BH235" s="117"/>
      <c r="BI235" s="117"/>
      <c r="BJ235" s="117"/>
      <c r="BK235" s="117"/>
      <c r="BL235" s="117"/>
    </row>
    <row r="236" spans="1:64">
      <c r="A236" s="117"/>
      <c r="B236" s="117"/>
      <c r="C236" s="117"/>
      <c r="D236" s="117"/>
      <c r="E236" s="117"/>
      <c r="F236" s="117"/>
      <c r="G236" s="117"/>
      <c r="H236" s="117"/>
      <c r="I236" s="237"/>
      <c r="J236" s="117"/>
      <c r="K236" s="117"/>
      <c r="L236" s="237"/>
      <c r="M236" s="150"/>
      <c r="N236" s="117"/>
      <c r="O236" s="117"/>
      <c r="P236" s="117"/>
      <c r="Q236" s="117"/>
      <c r="R236" s="117"/>
      <c r="S236" s="117"/>
      <c r="T236" s="117"/>
      <c r="U236" s="117"/>
      <c r="V236" s="117"/>
      <c r="W236" s="117"/>
      <c r="X236" s="237"/>
      <c r="Y236" s="117"/>
      <c r="Z236" s="117"/>
      <c r="AA236" s="237"/>
      <c r="AB236" s="237"/>
      <c r="AC236" s="150"/>
      <c r="AD236" s="117"/>
      <c r="AE236" s="117"/>
      <c r="AF236" s="117"/>
      <c r="AG236" s="117"/>
      <c r="AH236" s="117"/>
      <c r="AI236" s="117"/>
      <c r="AJ236" s="117"/>
      <c r="AK236" s="117"/>
      <c r="AL236" s="117"/>
      <c r="AM236" s="117"/>
      <c r="AN236" s="117"/>
      <c r="AO236" s="117"/>
      <c r="AP236" s="117"/>
      <c r="AQ236" s="117"/>
      <c r="AR236" s="117"/>
      <c r="AS236" s="117"/>
      <c r="AT236" s="117"/>
      <c r="AU236" s="117"/>
      <c r="AV236" s="117"/>
      <c r="AW236" s="117"/>
      <c r="AX236" s="117"/>
      <c r="AY236" s="117"/>
      <c r="AZ236" s="117"/>
      <c r="BA236" s="117"/>
      <c r="BB236" s="117"/>
      <c r="BC236" s="117"/>
      <c r="BD236" s="117"/>
      <c r="BE236" s="117"/>
      <c r="BF236" s="117"/>
      <c r="BG236" s="117"/>
      <c r="BH236" s="117"/>
      <c r="BI236" s="117"/>
      <c r="BJ236" s="117"/>
      <c r="BK236" s="117"/>
      <c r="BL236" s="117"/>
    </row>
    <row r="237" spans="1:64">
      <c r="A237" s="117"/>
      <c r="B237" s="117"/>
      <c r="C237" s="117"/>
      <c r="D237" s="117"/>
      <c r="E237" s="117"/>
      <c r="F237" s="117"/>
      <c r="G237" s="117"/>
      <c r="H237" s="117"/>
      <c r="I237" s="237"/>
      <c r="J237" s="117"/>
      <c r="K237" s="117"/>
      <c r="L237" s="237"/>
      <c r="M237" s="150"/>
      <c r="N237" s="117"/>
      <c r="O237" s="117"/>
      <c r="P237" s="117"/>
      <c r="Q237" s="117"/>
      <c r="R237" s="117"/>
      <c r="S237" s="117"/>
      <c r="T237" s="117"/>
      <c r="U237" s="117"/>
      <c r="V237" s="117"/>
      <c r="W237" s="117"/>
      <c r="X237" s="237"/>
      <c r="Y237" s="117"/>
      <c r="Z237" s="117"/>
      <c r="AA237" s="237"/>
      <c r="AB237" s="237"/>
      <c r="AC237" s="150"/>
      <c r="AD237" s="117"/>
      <c r="AE237" s="117"/>
      <c r="AF237" s="117"/>
      <c r="AG237" s="117"/>
      <c r="AH237" s="117"/>
      <c r="AI237" s="117"/>
      <c r="AJ237" s="117"/>
      <c r="AK237" s="117"/>
      <c r="AL237" s="117"/>
      <c r="AM237" s="117"/>
      <c r="AN237" s="117"/>
      <c r="AO237" s="117"/>
      <c r="AP237" s="117"/>
      <c r="AQ237" s="117"/>
      <c r="AR237" s="117"/>
      <c r="AS237" s="117"/>
      <c r="AT237" s="117"/>
      <c r="AU237" s="117"/>
      <c r="AV237" s="117"/>
      <c r="AW237" s="117"/>
      <c r="AX237" s="117"/>
      <c r="AY237" s="117"/>
      <c r="AZ237" s="117"/>
      <c r="BA237" s="117"/>
      <c r="BB237" s="117"/>
      <c r="BC237" s="117"/>
      <c r="BD237" s="117"/>
      <c r="BE237" s="117"/>
      <c r="BF237" s="117"/>
      <c r="BG237" s="117"/>
      <c r="BH237" s="117"/>
      <c r="BI237" s="117"/>
      <c r="BJ237" s="117"/>
      <c r="BK237" s="117"/>
      <c r="BL237" s="117"/>
    </row>
    <row r="238" spans="1:64">
      <c r="A238" s="117"/>
      <c r="B238" s="117"/>
      <c r="C238" s="117"/>
      <c r="D238" s="117"/>
      <c r="E238" s="117"/>
      <c r="F238" s="117"/>
      <c r="G238" s="117"/>
      <c r="H238" s="117"/>
      <c r="I238" s="237"/>
      <c r="J238" s="117"/>
      <c r="K238" s="117"/>
      <c r="L238" s="237"/>
      <c r="M238" s="150"/>
      <c r="N238" s="117"/>
      <c r="O238" s="117"/>
      <c r="P238" s="117"/>
      <c r="Q238" s="117"/>
      <c r="R238" s="117"/>
      <c r="S238" s="117"/>
      <c r="T238" s="117"/>
      <c r="U238" s="117"/>
      <c r="V238" s="117"/>
      <c r="W238" s="117"/>
      <c r="X238" s="237"/>
      <c r="Y238" s="117"/>
      <c r="Z238" s="117"/>
      <c r="AA238" s="237"/>
      <c r="AB238" s="237"/>
      <c r="AC238" s="150"/>
      <c r="AD238" s="117"/>
      <c r="AE238" s="117"/>
      <c r="AF238" s="117"/>
      <c r="AG238" s="117"/>
      <c r="AH238" s="117"/>
      <c r="AI238" s="117"/>
      <c r="AJ238" s="117"/>
      <c r="AK238" s="117"/>
      <c r="AL238" s="117"/>
      <c r="AM238" s="117"/>
      <c r="AN238" s="117"/>
      <c r="AO238" s="117"/>
      <c r="AP238" s="117"/>
      <c r="AQ238" s="117"/>
      <c r="AR238" s="117"/>
      <c r="AS238" s="117"/>
      <c r="AT238" s="117"/>
      <c r="AU238" s="117"/>
      <c r="AV238" s="117"/>
      <c r="AW238" s="117"/>
      <c r="AX238" s="117"/>
      <c r="AY238" s="117"/>
      <c r="AZ238" s="117"/>
      <c r="BA238" s="117"/>
      <c r="BB238" s="117"/>
      <c r="BC238" s="117"/>
      <c r="BD238" s="117"/>
      <c r="BE238" s="117"/>
      <c r="BF238" s="117"/>
      <c r="BG238" s="117"/>
      <c r="BH238" s="117"/>
      <c r="BI238" s="117"/>
      <c r="BJ238" s="117"/>
      <c r="BK238" s="117"/>
      <c r="BL238" s="117"/>
    </row>
    <row r="239" spans="1:64">
      <c r="A239" s="117"/>
      <c r="B239" s="117"/>
      <c r="C239" s="117"/>
      <c r="D239" s="117"/>
      <c r="E239" s="117"/>
      <c r="F239" s="117"/>
      <c r="G239" s="117"/>
      <c r="H239" s="117"/>
      <c r="I239" s="237"/>
      <c r="J239" s="117"/>
      <c r="K239" s="117"/>
      <c r="L239" s="237"/>
      <c r="M239" s="150"/>
      <c r="N239" s="117"/>
      <c r="O239" s="117"/>
      <c r="P239" s="117"/>
      <c r="Q239" s="117"/>
      <c r="R239" s="117"/>
      <c r="S239" s="117"/>
      <c r="T239" s="117"/>
      <c r="U239" s="117"/>
      <c r="V239" s="117"/>
      <c r="W239" s="117"/>
      <c r="X239" s="237"/>
      <c r="Y239" s="117"/>
      <c r="Z239" s="117"/>
      <c r="AA239" s="237"/>
      <c r="AB239" s="237"/>
      <c r="AC239" s="150"/>
      <c r="AD239" s="117"/>
      <c r="AE239" s="117"/>
      <c r="AF239" s="117"/>
      <c r="AG239" s="117"/>
      <c r="AH239" s="117"/>
      <c r="AI239" s="117"/>
      <c r="AJ239" s="117"/>
      <c r="AK239" s="117"/>
      <c r="AL239" s="117"/>
      <c r="AM239" s="117"/>
      <c r="AN239" s="117"/>
      <c r="AO239" s="117"/>
      <c r="AP239" s="117"/>
      <c r="AQ239" s="117"/>
      <c r="AR239" s="117"/>
      <c r="AS239" s="117"/>
      <c r="AT239" s="117"/>
      <c r="AU239" s="117"/>
      <c r="AV239" s="117"/>
      <c r="AW239" s="117"/>
      <c r="AX239" s="117"/>
      <c r="AY239" s="117"/>
      <c r="AZ239" s="117"/>
      <c r="BA239" s="117"/>
      <c r="BB239" s="117"/>
      <c r="BC239" s="117"/>
      <c r="BD239" s="117"/>
      <c r="BE239" s="117"/>
      <c r="BF239" s="117"/>
      <c r="BG239" s="117"/>
      <c r="BH239" s="117"/>
      <c r="BI239" s="117"/>
      <c r="BJ239" s="117"/>
      <c r="BK239" s="117"/>
      <c r="BL239" s="117"/>
    </row>
    <row r="240" spans="1:64">
      <c r="A240" s="117"/>
      <c r="B240" s="117"/>
      <c r="C240" s="117"/>
      <c r="D240" s="117"/>
      <c r="E240" s="117"/>
      <c r="F240" s="117"/>
      <c r="G240" s="117"/>
      <c r="H240" s="117"/>
      <c r="I240" s="237"/>
      <c r="J240" s="117"/>
      <c r="K240" s="117"/>
      <c r="L240" s="237"/>
      <c r="M240" s="150"/>
      <c r="N240" s="117"/>
      <c r="O240" s="117"/>
      <c r="P240" s="117"/>
      <c r="Q240" s="117"/>
      <c r="R240" s="117"/>
      <c r="S240" s="117"/>
      <c r="T240" s="117"/>
      <c r="U240" s="117"/>
      <c r="V240" s="117"/>
      <c r="W240" s="117"/>
      <c r="X240" s="237"/>
      <c r="Y240" s="117"/>
      <c r="Z240" s="117"/>
      <c r="AA240" s="237"/>
      <c r="AB240" s="237"/>
      <c r="AC240" s="150"/>
      <c r="AD240" s="117"/>
      <c r="AE240" s="117"/>
      <c r="AF240" s="117"/>
      <c r="AG240" s="117"/>
      <c r="AH240" s="117"/>
      <c r="AI240" s="117"/>
      <c r="AJ240" s="117"/>
      <c r="AK240" s="117"/>
      <c r="AL240" s="117"/>
      <c r="AM240" s="117"/>
      <c r="AN240" s="117"/>
      <c r="AO240" s="117"/>
      <c r="AP240" s="117"/>
      <c r="AQ240" s="117"/>
      <c r="AR240" s="117"/>
      <c r="AS240" s="117"/>
      <c r="AT240" s="117"/>
      <c r="AU240" s="117"/>
      <c r="AV240" s="117"/>
      <c r="AW240" s="117"/>
      <c r="AX240" s="117"/>
      <c r="AY240" s="117"/>
      <c r="AZ240" s="117"/>
      <c r="BA240" s="117"/>
      <c r="BB240" s="117"/>
      <c r="BC240" s="117"/>
      <c r="BD240" s="117"/>
      <c r="BE240" s="117"/>
      <c r="BF240" s="117"/>
      <c r="BG240" s="117"/>
      <c r="BH240" s="117"/>
      <c r="BI240" s="117"/>
      <c r="BJ240" s="117"/>
      <c r="BK240" s="117"/>
      <c r="BL240" s="117"/>
    </row>
    <row r="241" spans="1:64">
      <c r="A241" s="117"/>
      <c r="B241" s="117"/>
      <c r="C241" s="117"/>
      <c r="D241" s="117"/>
      <c r="E241" s="117"/>
      <c r="F241" s="117"/>
      <c r="G241" s="117"/>
      <c r="H241" s="117"/>
      <c r="I241" s="237"/>
      <c r="J241" s="117"/>
      <c r="K241" s="117"/>
      <c r="L241" s="237"/>
      <c r="M241" s="150"/>
      <c r="N241" s="117"/>
      <c r="O241" s="117"/>
      <c r="P241" s="117"/>
      <c r="Q241" s="117"/>
      <c r="R241" s="117"/>
      <c r="S241" s="117"/>
      <c r="T241" s="117"/>
      <c r="U241" s="117"/>
      <c r="V241" s="117"/>
      <c r="W241" s="117"/>
      <c r="X241" s="237"/>
      <c r="Y241" s="117"/>
      <c r="Z241" s="117"/>
      <c r="AA241" s="237"/>
      <c r="AB241" s="237"/>
      <c r="AC241" s="150"/>
      <c r="AD241" s="117"/>
      <c r="AE241" s="117"/>
      <c r="AF241" s="117"/>
      <c r="AG241" s="117"/>
      <c r="AH241" s="117"/>
      <c r="AI241" s="117"/>
      <c r="AJ241" s="117"/>
      <c r="AK241" s="117"/>
      <c r="AL241" s="117"/>
      <c r="AM241" s="117"/>
      <c r="AN241" s="117"/>
      <c r="AO241" s="117"/>
      <c r="AP241" s="117"/>
      <c r="AQ241" s="117"/>
      <c r="AR241" s="117"/>
      <c r="AS241" s="117"/>
      <c r="AT241" s="117"/>
      <c r="AU241" s="117"/>
      <c r="AV241" s="117"/>
      <c r="AW241" s="117"/>
      <c r="AX241" s="117"/>
      <c r="AY241" s="117"/>
      <c r="AZ241" s="117"/>
      <c r="BA241" s="117"/>
      <c r="BB241" s="117"/>
      <c r="BC241" s="117"/>
      <c r="BD241" s="117"/>
      <c r="BE241" s="117"/>
      <c r="BF241" s="117"/>
      <c r="BG241" s="117"/>
      <c r="BH241" s="117"/>
      <c r="BI241" s="117"/>
      <c r="BJ241" s="117"/>
      <c r="BK241" s="117"/>
      <c r="BL241" s="117"/>
    </row>
    <row r="242" spans="1:64">
      <c r="A242" s="117"/>
      <c r="B242" s="117"/>
      <c r="C242" s="117"/>
      <c r="D242" s="117"/>
      <c r="E242" s="117"/>
      <c r="F242" s="117"/>
      <c r="G242" s="117"/>
      <c r="H242" s="117"/>
      <c r="I242" s="237"/>
      <c r="J242" s="117"/>
      <c r="K242" s="117"/>
      <c r="L242" s="237"/>
      <c r="M242" s="150"/>
      <c r="N242" s="117"/>
      <c r="O242" s="117"/>
      <c r="P242" s="117"/>
      <c r="Q242" s="117"/>
      <c r="R242" s="117"/>
      <c r="S242" s="117"/>
      <c r="T242" s="117"/>
      <c r="U242" s="117"/>
      <c r="V242" s="117"/>
      <c r="W242" s="117"/>
      <c r="X242" s="237"/>
      <c r="Y242" s="117"/>
      <c r="Z242" s="117"/>
      <c r="AA242" s="237"/>
      <c r="AB242" s="237"/>
      <c r="AC242" s="150"/>
      <c r="AD242" s="117"/>
      <c r="AE242" s="117"/>
      <c r="AF242" s="117"/>
      <c r="AG242" s="117"/>
      <c r="AH242" s="117"/>
      <c r="AI242" s="117"/>
      <c r="AJ242" s="117"/>
      <c r="AK242" s="117"/>
      <c r="AL242" s="117"/>
      <c r="AM242" s="117"/>
      <c r="AN242" s="117"/>
      <c r="AO242" s="117"/>
      <c r="AP242" s="117"/>
      <c r="AQ242" s="117"/>
      <c r="AR242" s="117"/>
      <c r="AS242" s="117"/>
      <c r="AT242" s="117"/>
      <c r="AU242" s="117"/>
      <c r="AV242" s="117"/>
      <c r="AW242" s="117"/>
      <c r="AX242" s="117"/>
      <c r="AY242" s="117"/>
      <c r="AZ242" s="117"/>
      <c r="BA242" s="117"/>
      <c r="BB242" s="117"/>
      <c r="BC242" s="117"/>
      <c r="BD242" s="117"/>
      <c r="BE242" s="117"/>
      <c r="BF242" s="117"/>
      <c r="BG242" s="117"/>
      <c r="BH242" s="117"/>
      <c r="BI242" s="117"/>
      <c r="BJ242" s="117"/>
      <c r="BK242" s="117"/>
      <c r="BL242" s="117"/>
    </row>
    <row r="243" spans="1:64">
      <c r="A243" s="117"/>
      <c r="B243" s="117"/>
      <c r="C243" s="117"/>
      <c r="D243" s="117"/>
      <c r="E243" s="117"/>
      <c r="F243" s="117"/>
      <c r="G243" s="117"/>
      <c r="H243" s="117"/>
      <c r="I243" s="237"/>
      <c r="J243" s="117"/>
      <c r="K243" s="117"/>
      <c r="L243" s="237"/>
      <c r="M243" s="150"/>
      <c r="N243" s="117"/>
      <c r="O243" s="117"/>
      <c r="P243" s="117"/>
      <c r="Q243" s="117"/>
      <c r="R243" s="117"/>
      <c r="S243" s="117"/>
      <c r="T243" s="117"/>
      <c r="U243" s="117"/>
      <c r="V243" s="117"/>
      <c r="W243" s="117"/>
      <c r="X243" s="237"/>
      <c r="Y243" s="117"/>
      <c r="Z243" s="117"/>
      <c r="AA243" s="237"/>
      <c r="AB243" s="237"/>
      <c r="AC243" s="150"/>
      <c r="AD243" s="117"/>
      <c r="AE243" s="117"/>
      <c r="AF243" s="117"/>
      <c r="AG243" s="117"/>
      <c r="AH243" s="117"/>
      <c r="AI243" s="117"/>
      <c r="AJ243" s="117"/>
      <c r="AK243" s="117"/>
      <c r="AL243" s="117"/>
      <c r="AM243" s="117"/>
      <c r="AN243" s="117"/>
      <c r="AO243" s="117"/>
      <c r="AP243" s="117"/>
      <c r="AQ243" s="117"/>
      <c r="AR243" s="117"/>
      <c r="AS243" s="117"/>
      <c r="AT243" s="117"/>
      <c r="AU243" s="117"/>
      <c r="AV243" s="117"/>
      <c r="AW243" s="117"/>
      <c r="AX243" s="117"/>
      <c r="AY243" s="117"/>
      <c r="AZ243" s="117"/>
      <c r="BA243" s="117"/>
      <c r="BB243" s="117"/>
      <c r="BC243" s="117"/>
      <c r="BD243" s="117"/>
      <c r="BE243" s="117"/>
      <c r="BF243" s="117"/>
      <c r="BG243" s="117"/>
      <c r="BH243" s="117"/>
      <c r="BI243" s="117"/>
      <c r="BJ243" s="117"/>
      <c r="BK243" s="117"/>
      <c r="BL243" s="117"/>
    </row>
    <row r="244" spans="1:64">
      <c r="A244" s="117"/>
      <c r="B244" s="117"/>
      <c r="C244" s="117"/>
      <c r="D244" s="117"/>
      <c r="E244" s="117"/>
      <c r="F244" s="117"/>
      <c r="G244" s="117"/>
      <c r="H244" s="117"/>
      <c r="I244" s="237"/>
      <c r="J244" s="117"/>
      <c r="K244" s="117"/>
      <c r="L244" s="237"/>
      <c r="M244" s="150"/>
      <c r="N244" s="117"/>
      <c r="O244" s="117"/>
      <c r="P244" s="117"/>
      <c r="Q244" s="117"/>
      <c r="R244" s="117"/>
      <c r="S244" s="117"/>
      <c r="T244" s="117"/>
      <c r="U244" s="117"/>
      <c r="V244" s="117"/>
      <c r="W244" s="117"/>
      <c r="X244" s="237"/>
      <c r="Y244" s="117"/>
      <c r="Z244" s="117"/>
      <c r="AA244" s="237"/>
      <c r="AB244" s="237"/>
      <c r="AC244" s="150"/>
      <c r="AD244" s="117"/>
      <c r="AE244" s="117"/>
      <c r="AF244" s="117"/>
      <c r="AG244" s="117"/>
      <c r="AH244" s="117"/>
      <c r="AI244" s="117"/>
      <c r="AJ244" s="117"/>
      <c r="AK244" s="117"/>
      <c r="AL244" s="117"/>
      <c r="AM244" s="117"/>
      <c r="AN244" s="117"/>
      <c r="AO244" s="117"/>
      <c r="AP244" s="117"/>
      <c r="AQ244" s="117"/>
      <c r="AR244" s="117"/>
      <c r="AS244" s="117"/>
      <c r="AT244" s="117"/>
      <c r="AU244" s="117"/>
      <c r="AV244" s="117"/>
      <c r="AW244" s="117"/>
      <c r="AX244" s="117"/>
      <c r="AY244" s="117"/>
      <c r="AZ244" s="117"/>
      <c r="BA244" s="117"/>
      <c r="BB244" s="117"/>
      <c r="BC244" s="117"/>
      <c r="BD244" s="117"/>
      <c r="BE244" s="117"/>
      <c r="BF244" s="117"/>
      <c r="BG244" s="117"/>
      <c r="BH244" s="117"/>
      <c r="BI244" s="117"/>
      <c r="BJ244" s="117"/>
      <c r="BK244" s="117"/>
      <c r="BL244" s="117"/>
    </row>
    <row r="245" spans="1:64">
      <c r="A245" s="117"/>
      <c r="B245" s="117"/>
      <c r="C245" s="117"/>
      <c r="D245" s="117"/>
      <c r="E245" s="117"/>
      <c r="F245" s="117"/>
      <c r="G245" s="117"/>
      <c r="H245" s="117"/>
      <c r="I245" s="237"/>
      <c r="J245" s="117"/>
      <c r="K245" s="117"/>
      <c r="L245" s="237"/>
      <c r="M245" s="150"/>
      <c r="N245" s="117"/>
      <c r="O245" s="117"/>
      <c r="P245" s="117"/>
      <c r="Q245" s="117"/>
      <c r="R245" s="117"/>
      <c r="S245" s="117"/>
      <c r="T245" s="117"/>
      <c r="U245" s="117"/>
      <c r="V245" s="117"/>
      <c r="W245" s="117"/>
      <c r="X245" s="237"/>
      <c r="Y245" s="117"/>
      <c r="Z245" s="117"/>
      <c r="AA245" s="237"/>
      <c r="AB245" s="237"/>
      <c r="AC245" s="150"/>
      <c r="AD245" s="117"/>
      <c r="AE245" s="117"/>
      <c r="AF245" s="117"/>
      <c r="AG245" s="117"/>
      <c r="AH245" s="117"/>
      <c r="AI245" s="117"/>
      <c r="AJ245" s="117"/>
      <c r="AK245" s="117"/>
      <c r="AL245" s="117"/>
      <c r="AM245" s="117"/>
      <c r="AN245" s="117"/>
      <c r="AO245" s="117"/>
      <c r="AP245" s="117"/>
      <c r="AQ245" s="117"/>
      <c r="AR245" s="117"/>
      <c r="AS245" s="117"/>
      <c r="AT245" s="117"/>
      <c r="AU245" s="117"/>
      <c r="AV245" s="117"/>
      <c r="AW245" s="117"/>
      <c r="AX245" s="117"/>
      <c r="AY245" s="117"/>
      <c r="AZ245" s="117"/>
      <c r="BA245" s="117"/>
      <c r="BB245" s="117"/>
      <c r="BC245" s="117"/>
      <c r="BD245" s="117"/>
      <c r="BE245" s="117"/>
      <c r="BF245" s="117"/>
      <c r="BG245" s="117"/>
      <c r="BH245" s="117"/>
      <c r="BI245" s="117"/>
      <c r="BJ245" s="117"/>
      <c r="BK245" s="117"/>
      <c r="BL245" s="117"/>
    </row>
    <row r="246" spans="1:64">
      <c r="A246" s="117"/>
      <c r="B246" s="117"/>
      <c r="C246" s="117"/>
      <c r="D246" s="117"/>
      <c r="E246" s="117"/>
      <c r="F246" s="117"/>
      <c r="G246" s="117"/>
      <c r="H246" s="117"/>
      <c r="I246" s="237"/>
      <c r="J246" s="117"/>
      <c r="K246" s="117"/>
      <c r="L246" s="237"/>
      <c r="M246" s="150"/>
      <c r="N246" s="117"/>
      <c r="O246" s="117"/>
      <c r="P246" s="117"/>
      <c r="Q246" s="117"/>
      <c r="R246" s="117"/>
      <c r="S246" s="117"/>
      <c r="T246" s="117"/>
      <c r="U246" s="117"/>
      <c r="V246" s="117"/>
      <c r="W246" s="117"/>
      <c r="X246" s="237"/>
      <c r="Y246" s="117"/>
      <c r="Z246" s="117"/>
      <c r="AA246" s="237"/>
      <c r="AB246" s="237"/>
      <c r="AC246" s="150"/>
      <c r="AD246" s="117"/>
      <c r="AE246" s="117"/>
      <c r="AF246" s="117"/>
      <c r="AG246" s="117"/>
      <c r="AH246" s="117"/>
      <c r="AI246" s="117"/>
      <c r="AJ246" s="117"/>
      <c r="AK246" s="117"/>
      <c r="AL246" s="117"/>
      <c r="AM246" s="117"/>
      <c r="AN246" s="117"/>
      <c r="AO246" s="117"/>
      <c r="AP246" s="117"/>
      <c r="AQ246" s="117"/>
      <c r="AR246" s="117"/>
      <c r="AS246" s="117"/>
      <c r="AT246" s="117"/>
      <c r="AU246" s="117"/>
      <c r="AV246" s="117"/>
      <c r="AW246" s="117"/>
      <c r="AX246" s="117"/>
      <c r="AY246" s="117"/>
      <c r="AZ246" s="117"/>
      <c r="BA246" s="117"/>
      <c r="BB246" s="117"/>
      <c r="BC246" s="117"/>
      <c r="BD246" s="117"/>
      <c r="BE246" s="117"/>
      <c r="BF246" s="117"/>
      <c r="BG246" s="117"/>
      <c r="BH246" s="117"/>
      <c r="BI246" s="117"/>
      <c r="BJ246" s="117"/>
      <c r="BK246" s="117"/>
      <c r="BL246" s="117"/>
    </row>
    <row r="247" spans="1:64">
      <c r="A247" s="117"/>
      <c r="B247" s="117"/>
      <c r="C247" s="117"/>
      <c r="D247" s="117"/>
      <c r="E247" s="117"/>
      <c r="F247" s="117"/>
      <c r="G247" s="117"/>
      <c r="H247" s="117"/>
      <c r="I247" s="237"/>
      <c r="J247" s="117"/>
      <c r="K247" s="117"/>
      <c r="L247" s="237"/>
      <c r="M247" s="150"/>
      <c r="N247" s="117"/>
      <c r="O247" s="117"/>
      <c r="P247" s="117"/>
      <c r="Q247" s="117"/>
      <c r="R247" s="117"/>
      <c r="S247" s="117"/>
      <c r="T247" s="117"/>
      <c r="U247" s="117"/>
      <c r="V247" s="117"/>
      <c r="W247" s="117"/>
      <c r="X247" s="237"/>
      <c r="Y247" s="117"/>
      <c r="Z247" s="117"/>
      <c r="AA247" s="237"/>
      <c r="AB247" s="237"/>
      <c r="AC247" s="150"/>
      <c r="AD247" s="117"/>
      <c r="AE247" s="117"/>
      <c r="AF247" s="117"/>
      <c r="AG247" s="117"/>
      <c r="AH247" s="117"/>
      <c r="AI247" s="117"/>
      <c r="AJ247" s="117"/>
      <c r="AK247" s="117"/>
      <c r="AL247" s="117"/>
      <c r="AM247" s="117"/>
      <c r="AN247" s="117"/>
      <c r="AO247" s="117"/>
      <c r="AP247" s="117"/>
      <c r="AQ247" s="117"/>
      <c r="AR247" s="117"/>
      <c r="AS247" s="117"/>
      <c r="AT247" s="117"/>
      <c r="AU247" s="117"/>
      <c r="AV247" s="117"/>
      <c r="AW247" s="117"/>
      <c r="AX247" s="117"/>
      <c r="AY247" s="117"/>
      <c r="AZ247" s="117"/>
      <c r="BA247" s="117"/>
      <c r="BB247" s="117"/>
      <c r="BC247" s="117"/>
      <c r="BD247" s="117"/>
      <c r="BE247" s="117"/>
      <c r="BF247" s="117"/>
      <c r="BG247" s="117"/>
      <c r="BH247" s="117"/>
      <c r="BI247" s="117"/>
      <c r="BJ247" s="117"/>
      <c r="BK247" s="117"/>
      <c r="BL247" s="117"/>
    </row>
    <row r="248" spans="1:64">
      <c r="A248" s="117"/>
      <c r="B248" s="117"/>
      <c r="C248" s="117"/>
      <c r="D248" s="117"/>
      <c r="E248" s="117"/>
      <c r="F248" s="117"/>
      <c r="G248" s="117"/>
      <c r="H248" s="117"/>
      <c r="I248" s="237"/>
      <c r="J248" s="117"/>
      <c r="K248" s="117"/>
      <c r="L248" s="237"/>
      <c r="M248" s="150"/>
      <c r="N248" s="117"/>
      <c r="O248" s="117"/>
      <c r="P248" s="117"/>
      <c r="Q248" s="117"/>
      <c r="R248" s="117"/>
      <c r="S248" s="117"/>
      <c r="T248" s="117"/>
      <c r="U248" s="117"/>
      <c r="V248" s="117"/>
      <c r="W248" s="117"/>
      <c r="X248" s="237"/>
      <c r="Y248" s="117"/>
      <c r="Z248" s="117"/>
      <c r="AA248" s="237"/>
      <c r="AB248" s="237"/>
      <c r="AC248" s="150"/>
      <c r="AD248" s="117"/>
      <c r="AE248" s="117"/>
      <c r="AF248" s="117"/>
      <c r="AG248" s="117"/>
      <c r="AH248" s="117"/>
      <c r="AI248" s="117"/>
      <c r="AJ248" s="117"/>
      <c r="AK248" s="117"/>
      <c r="AL248" s="117"/>
      <c r="AM248" s="117"/>
      <c r="AN248" s="117"/>
      <c r="AO248" s="117"/>
      <c r="AP248" s="117"/>
      <c r="AQ248" s="117"/>
      <c r="AR248" s="117"/>
      <c r="AS248" s="117"/>
      <c r="AT248" s="117"/>
      <c r="AU248" s="117"/>
      <c r="AV248" s="117"/>
      <c r="AW248" s="117"/>
      <c r="AX248" s="117"/>
      <c r="AY248" s="117"/>
      <c r="AZ248" s="117"/>
      <c r="BA248" s="117"/>
      <c r="BB248" s="117"/>
      <c r="BC248" s="117"/>
      <c r="BD248" s="117"/>
      <c r="BE248" s="117"/>
      <c r="BF248" s="117"/>
      <c r="BG248" s="117"/>
      <c r="BH248" s="117"/>
      <c r="BI248" s="117"/>
      <c r="BJ248" s="117"/>
      <c r="BK248" s="117"/>
      <c r="BL248" s="117"/>
    </row>
    <row r="249" spans="1:64">
      <c r="A249" s="117"/>
      <c r="B249" s="117"/>
      <c r="C249" s="117"/>
      <c r="D249" s="117"/>
      <c r="E249" s="117"/>
      <c r="F249" s="117"/>
      <c r="G249" s="117"/>
      <c r="H249" s="117"/>
      <c r="I249" s="237"/>
      <c r="J249" s="117"/>
      <c r="K249" s="117"/>
      <c r="L249" s="237"/>
      <c r="M249" s="150"/>
      <c r="N249" s="117"/>
      <c r="O249" s="117"/>
      <c r="P249" s="117"/>
      <c r="Q249" s="117"/>
      <c r="R249" s="117"/>
      <c r="S249" s="117"/>
      <c r="T249" s="117"/>
      <c r="U249" s="117"/>
      <c r="V249" s="117"/>
      <c r="W249" s="117"/>
      <c r="X249" s="237"/>
      <c r="Y249" s="117"/>
      <c r="Z249" s="117"/>
      <c r="AA249" s="237"/>
      <c r="AB249" s="237"/>
      <c r="AC249" s="150"/>
      <c r="AD249" s="117"/>
      <c r="AE249" s="117"/>
      <c r="AF249" s="117"/>
      <c r="AG249" s="117"/>
      <c r="AH249" s="117"/>
      <c r="AI249" s="117"/>
      <c r="AJ249" s="117"/>
      <c r="AK249" s="117"/>
      <c r="AL249" s="117"/>
      <c r="AM249" s="117"/>
      <c r="AN249" s="117"/>
      <c r="AO249" s="117"/>
      <c r="AP249" s="117"/>
      <c r="AQ249" s="117"/>
      <c r="AR249" s="117"/>
      <c r="AS249" s="117"/>
      <c r="AT249" s="117"/>
      <c r="AU249" s="117"/>
      <c r="AV249" s="117"/>
      <c r="AW249" s="117"/>
      <c r="AX249" s="117"/>
      <c r="AY249" s="117"/>
      <c r="AZ249" s="117"/>
      <c r="BA249" s="117"/>
      <c r="BB249" s="117"/>
      <c r="BC249" s="117"/>
      <c r="BD249" s="117"/>
      <c r="BE249" s="117"/>
      <c r="BF249" s="117"/>
      <c r="BG249" s="117"/>
      <c r="BH249" s="117"/>
      <c r="BI249" s="117"/>
      <c r="BJ249" s="117"/>
      <c r="BK249" s="117"/>
      <c r="BL249" s="117"/>
    </row>
    <row r="250" spans="1:64">
      <c r="A250" s="117"/>
      <c r="B250" s="117"/>
      <c r="C250" s="117"/>
      <c r="D250" s="117"/>
      <c r="E250" s="117"/>
      <c r="F250" s="117"/>
      <c r="G250" s="117"/>
      <c r="H250" s="117"/>
      <c r="I250" s="237"/>
      <c r="J250" s="117"/>
      <c r="K250" s="117"/>
      <c r="L250" s="237"/>
      <c r="M250" s="150"/>
      <c r="N250" s="117"/>
      <c r="O250" s="117"/>
      <c r="P250" s="117"/>
      <c r="Q250" s="117"/>
      <c r="R250" s="117"/>
      <c r="S250" s="117"/>
      <c r="T250" s="117"/>
      <c r="U250" s="117"/>
      <c r="V250" s="117"/>
      <c r="W250" s="117"/>
      <c r="X250" s="237"/>
      <c r="Y250" s="117"/>
      <c r="Z250" s="117"/>
      <c r="AA250" s="237"/>
      <c r="AB250" s="237"/>
      <c r="AC250" s="150"/>
      <c r="AD250" s="117"/>
      <c r="AE250" s="117"/>
      <c r="AF250" s="117"/>
      <c r="AG250" s="117"/>
      <c r="AH250" s="117"/>
      <c r="AI250" s="117"/>
      <c r="AJ250" s="117"/>
      <c r="AK250" s="117"/>
      <c r="AL250" s="117"/>
      <c r="AM250" s="117"/>
      <c r="AN250" s="117"/>
      <c r="AO250" s="117"/>
      <c r="AP250" s="117"/>
      <c r="AQ250" s="117"/>
      <c r="AR250" s="117"/>
      <c r="AS250" s="117"/>
      <c r="AT250" s="117"/>
      <c r="AU250" s="117"/>
      <c r="AV250" s="117"/>
      <c r="AW250" s="117"/>
      <c r="AX250" s="117"/>
      <c r="AY250" s="117"/>
      <c r="AZ250" s="117"/>
      <c r="BA250" s="117"/>
      <c r="BB250" s="117"/>
      <c r="BC250" s="117"/>
      <c r="BD250" s="117"/>
      <c r="BE250" s="117"/>
      <c r="BF250" s="117"/>
      <c r="BG250" s="117"/>
      <c r="BH250" s="117"/>
      <c r="BI250" s="117"/>
      <c r="BJ250" s="117"/>
      <c r="BK250" s="117"/>
      <c r="BL250" s="117"/>
    </row>
    <row r="251" spans="1:64">
      <c r="A251" s="117"/>
      <c r="B251" s="117"/>
      <c r="C251" s="117"/>
      <c r="D251" s="117"/>
      <c r="E251" s="117"/>
      <c r="F251" s="117"/>
      <c r="G251" s="117"/>
      <c r="H251" s="117"/>
      <c r="I251" s="237"/>
      <c r="J251" s="117"/>
      <c r="K251" s="117"/>
      <c r="L251" s="237"/>
      <c r="M251" s="150"/>
      <c r="N251" s="117"/>
      <c r="O251" s="117"/>
      <c r="P251" s="117"/>
      <c r="Q251" s="117"/>
      <c r="R251" s="117"/>
      <c r="S251" s="117"/>
      <c r="T251" s="117"/>
      <c r="U251" s="117"/>
      <c r="V251" s="117"/>
      <c r="W251" s="117"/>
      <c r="X251" s="237"/>
      <c r="Y251" s="117"/>
      <c r="Z251" s="117"/>
      <c r="AA251" s="237"/>
      <c r="AB251" s="237"/>
      <c r="AC251" s="150"/>
      <c r="AD251" s="117"/>
      <c r="AE251" s="117"/>
      <c r="AF251" s="117"/>
      <c r="AG251" s="117"/>
      <c r="AH251" s="117"/>
      <c r="AI251" s="117"/>
      <c r="AJ251" s="117"/>
      <c r="AK251" s="117"/>
      <c r="AL251" s="117"/>
      <c r="AM251" s="117"/>
      <c r="AN251" s="117"/>
      <c r="AO251" s="117"/>
      <c r="AP251" s="117"/>
      <c r="AQ251" s="117"/>
      <c r="AR251" s="117"/>
      <c r="AS251" s="117"/>
      <c r="AT251" s="117"/>
      <c r="AU251" s="117"/>
      <c r="AV251" s="117"/>
      <c r="AW251" s="117"/>
      <c r="AX251" s="117"/>
      <c r="AY251" s="117"/>
      <c r="AZ251" s="117"/>
      <c r="BA251" s="117"/>
      <c r="BB251" s="117"/>
      <c r="BC251" s="117"/>
      <c r="BD251" s="117"/>
      <c r="BE251" s="117"/>
      <c r="BF251" s="117"/>
      <c r="BG251" s="117"/>
      <c r="BH251" s="117"/>
      <c r="BI251" s="117"/>
      <c r="BJ251" s="117"/>
      <c r="BK251" s="117"/>
      <c r="BL251" s="117"/>
    </row>
    <row r="252" spans="1:64">
      <c r="A252" s="117"/>
      <c r="B252" s="117"/>
      <c r="C252" s="117"/>
      <c r="D252" s="117"/>
      <c r="E252" s="117"/>
      <c r="F252" s="117"/>
      <c r="G252" s="117"/>
      <c r="H252" s="117"/>
      <c r="I252" s="237"/>
      <c r="J252" s="117"/>
      <c r="K252" s="117"/>
      <c r="L252" s="237"/>
      <c r="M252" s="150"/>
      <c r="N252" s="117"/>
      <c r="O252" s="117"/>
      <c r="P252" s="117"/>
      <c r="Q252" s="117"/>
      <c r="R252" s="117"/>
      <c r="S252" s="117"/>
      <c r="T252" s="117"/>
      <c r="U252" s="117"/>
      <c r="V252" s="117"/>
      <c r="W252" s="117"/>
      <c r="X252" s="237"/>
      <c r="Y252" s="117"/>
      <c r="Z252" s="117"/>
      <c r="AA252" s="237"/>
      <c r="AB252" s="237"/>
      <c r="AC252" s="150"/>
      <c r="AD252" s="117"/>
      <c r="AE252" s="117"/>
      <c r="AF252" s="117"/>
      <c r="AG252" s="117"/>
      <c r="AH252" s="117"/>
      <c r="AI252" s="117"/>
      <c r="AJ252" s="117"/>
      <c r="AK252" s="117"/>
      <c r="AL252" s="117"/>
      <c r="AM252" s="117"/>
      <c r="AN252" s="117"/>
      <c r="AO252" s="117"/>
      <c r="AP252" s="117"/>
      <c r="AQ252" s="117"/>
      <c r="AR252" s="117"/>
      <c r="AS252" s="117"/>
      <c r="AT252" s="117"/>
      <c r="AU252" s="117"/>
      <c r="AV252" s="117"/>
      <c r="AW252" s="117"/>
      <c r="AX252" s="117"/>
      <c r="AY252" s="117"/>
      <c r="AZ252" s="117"/>
      <c r="BA252" s="117"/>
      <c r="BB252" s="117"/>
      <c r="BC252" s="117"/>
      <c r="BD252" s="117"/>
      <c r="BE252" s="117"/>
      <c r="BF252" s="117"/>
      <c r="BG252" s="117"/>
      <c r="BH252" s="117"/>
      <c r="BI252" s="117"/>
      <c r="BJ252" s="117"/>
      <c r="BK252" s="117"/>
      <c r="BL252" s="117"/>
    </row>
    <row r="253" spans="1:64">
      <c r="A253" s="117"/>
      <c r="B253" s="117"/>
      <c r="C253" s="117"/>
      <c r="D253" s="117"/>
      <c r="E253" s="117"/>
      <c r="F253" s="117"/>
      <c r="G253" s="117"/>
      <c r="H253" s="117"/>
      <c r="I253" s="237"/>
      <c r="J253" s="117"/>
      <c r="K253" s="117"/>
      <c r="L253" s="237"/>
      <c r="M253" s="150"/>
      <c r="N253" s="117"/>
      <c r="O253" s="117"/>
      <c r="P253" s="117"/>
      <c r="Q253" s="117"/>
      <c r="R253" s="117"/>
      <c r="S253" s="117"/>
      <c r="T253" s="117"/>
      <c r="U253" s="117"/>
      <c r="V253" s="117"/>
      <c r="W253" s="117"/>
      <c r="X253" s="237"/>
      <c r="Y253" s="117"/>
      <c r="Z253" s="117"/>
      <c r="AA253" s="237"/>
      <c r="AB253" s="237"/>
      <c r="AC253" s="150"/>
      <c r="AD253" s="117"/>
      <c r="AE253" s="117"/>
      <c r="AF253" s="117"/>
      <c r="AG253" s="117"/>
      <c r="AH253" s="117"/>
      <c r="AI253" s="117"/>
      <c r="AJ253" s="117"/>
      <c r="AK253" s="117"/>
      <c r="AL253" s="117"/>
      <c r="AM253" s="117"/>
      <c r="AN253" s="117"/>
      <c r="AO253" s="117"/>
      <c r="AP253" s="117"/>
      <c r="AQ253" s="117"/>
      <c r="AR253" s="117"/>
      <c r="AS253" s="117"/>
      <c r="AT253" s="117"/>
      <c r="AU253" s="117"/>
      <c r="AV253" s="117"/>
      <c r="AW253" s="117"/>
      <c r="AX253" s="117"/>
      <c r="AY253" s="117"/>
      <c r="AZ253" s="117"/>
      <c r="BA253" s="117"/>
      <c r="BB253" s="117"/>
      <c r="BC253" s="117"/>
      <c r="BD253" s="117"/>
      <c r="BE253" s="117"/>
      <c r="BF253" s="117"/>
      <c r="BG253" s="117"/>
      <c r="BH253" s="117"/>
      <c r="BI253" s="117"/>
      <c r="BJ253" s="117"/>
      <c r="BK253" s="117"/>
      <c r="BL253" s="117"/>
    </row>
    <row r="254" spans="1:64">
      <c r="A254" s="117"/>
      <c r="B254" s="117"/>
      <c r="C254" s="117"/>
      <c r="D254" s="117"/>
      <c r="E254" s="117"/>
      <c r="F254" s="117"/>
      <c r="G254" s="117"/>
      <c r="H254" s="117"/>
      <c r="I254" s="237"/>
      <c r="J254" s="117"/>
      <c r="K254" s="117"/>
      <c r="L254" s="237"/>
      <c r="M254" s="150"/>
      <c r="N254" s="117"/>
      <c r="O254" s="117"/>
      <c r="P254" s="117"/>
      <c r="Q254" s="117"/>
      <c r="R254" s="117"/>
      <c r="S254" s="117"/>
      <c r="T254" s="117"/>
      <c r="U254" s="117"/>
      <c r="V254" s="117"/>
      <c r="W254" s="117"/>
      <c r="X254" s="237"/>
      <c r="Y254" s="117"/>
      <c r="Z254" s="117"/>
      <c r="AA254" s="237"/>
      <c r="AB254" s="237"/>
      <c r="AC254" s="150"/>
      <c r="AD254" s="117"/>
      <c r="AE254" s="117"/>
      <c r="AF254" s="117"/>
      <c r="AG254" s="117"/>
      <c r="AH254" s="117"/>
      <c r="AI254" s="117"/>
      <c r="AJ254" s="117"/>
      <c r="AK254" s="117"/>
      <c r="AL254" s="117"/>
      <c r="AM254" s="117"/>
      <c r="AN254" s="117"/>
      <c r="AO254" s="117"/>
      <c r="AP254" s="117"/>
      <c r="AQ254" s="117"/>
      <c r="AR254" s="117"/>
      <c r="AS254" s="117"/>
      <c r="AT254" s="117"/>
      <c r="AU254" s="117"/>
      <c r="AV254" s="117"/>
      <c r="AW254" s="117"/>
      <c r="AX254" s="117"/>
      <c r="AY254" s="117"/>
      <c r="AZ254" s="117"/>
      <c r="BA254" s="117"/>
      <c r="BB254" s="117"/>
      <c r="BC254" s="117"/>
      <c r="BD254" s="117"/>
      <c r="BE254" s="117"/>
      <c r="BF254" s="117"/>
      <c r="BG254" s="117"/>
      <c r="BH254" s="117"/>
      <c r="BI254" s="117"/>
      <c r="BJ254" s="117"/>
      <c r="BK254" s="117"/>
      <c r="BL254" s="117"/>
    </row>
    <row r="255" spans="1:64">
      <c r="A255" s="117"/>
      <c r="B255" s="117"/>
      <c r="C255" s="117"/>
      <c r="D255" s="117"/>
      <c r="E255" s="117"/>
      <c r="F255" s="117"/>
      <c r="G255" s="117"/>
      <c r="H255" s="117"/>
      <c r="I255" s="237"/>
      <c r="J255" s="117"/>
      <c r="K255" s="117"/>
      <c r="L255" s="237"/>
      <c r="M255" s="150"/>
      <c r="N255" s="117"/>
      <c r="O255" s="117"/>
      <c r="P255" s="117"/>
      <c r="Q255" s="117"/>
      <c r="R255" s="117"/>
      <c r="S255" s="117"/>
      <c r="T255" s="117"/>
      <c r="U255" s="117"/>
      <c r="V255" s="117"/>
      <c r="W255" s="117"/>
      <c r="X255" s="237"/>
      <c r="Y255" s="117"/>
      <c r="Z255" s="117"/>
      <c r="AA255" s="237"/>
      <c r="AB255" s="237"/>
      <c r="AC255" s="150"/>
      <c r="AD255" s="117"/>
      <c r="AE255" s="117"/>
      <c r="AF255" s="117"/>
      <c r="AG255" s="117"/>
      <c r="AH255" s="117"/>
      <c r="AI255" s="117"/>
      <c r="AJ255" s="117"/>
      <c r="AK255" s="117"/>
      <c r="AL255" s="117"/>
      <c r="AM255" s="117"/>
      <c r="AN255" s="117"/>
      <c r="AO255" s="117"/>
      <c r="AP255" s="117"/>
      <c r="AQ255" s="117"/>
      <c r="AR255" s="117"/>
      <c r="AS255" s="117"/>
      <c r="AT255" s="117"/>
      <c r="AU255" s="117"/>
      <c r="AV255" s="117"/>
      <c r="AW255" s="117"/>
      <c r="AX255" s="117"/>
      <c r="AY255" s="117"/>
      <c r="AZ255" s="117"/>
      <c r="BA255" s="117"/>
      <c r="BB255" s="117"/>
      <c r="BC255" s="117"/>
      <c r="BD255" s="117"/>
      <c r="BE255" s="117"/>
      <c r="BF255" s="117"/>
      <c r="BG255" s="117"/>
      <c r="BH255" s="117"/>
      <c r="BI255" s="117"/>
      <c r="BJ255" s="117"/>
      <c r="BK255" s="117"/>
      <c r="BL255" s="117"/>
    </row>
    <row r="256" spans="1:64">
      <c r="A256" s="117"/>
      <c r="B256" s="117"/>
      <c r="C256" s="117"/>
      <c r="D256" s="117"/>
      <c r="E256" s="117"/>
      <c r="F256" s="117"/>
      <c r="G256" s="117"/>
      <c r="H256" s="117"/>
      <c r="I256" s="237"/>
      <c r="J256" s="117"/>
      <c r="K256" s="117"/>
      <c r="L256" s="237"/>
      <c r="M256" s="150"/>
      <c r="N256" s="117"/>
      <c r="O256" s="117"/>
      <c r="P256" s="117"/>
      <c r="Q256" s="117"/>
      <c r="R256" s="117"/>
      <c r="S256" s="117"/>
      <c r="T256" s="117"/>
      <c r="U256" s="117"/>
      <c r="V256" s="117"/>
      <c r="W256" s="117"/>
      <c r="X256" s="237"/>
      <c r="Y256" s="117"/>
      <c r="Z256" s="117"/>
      <c r="AA256" s="237"/>
      <c r="AB256" s="237"/>
      <c r="AC256" s="150"/>
      <c r="AD256" s="117"/>
      <c r="AE256" s="117"/>
      <c r="AF256" s="117"/>
      <c r="AG256" s="117"/>
      <c r="AH256" s="117"/>
      <c r="AI256" s="117"/>
      <c r="AJ256" s="117"/>
      <c r="AK256" s="117"/>
      <c r="AL256" s="117"/>
      <c r="AM256" s="117"/>
      <c r="AN256" s="117"/>
      <c r="AO256" s="117"/>
      <c r="AP256" s="117"/>
      <c r="AQ256" s="117"/>
      <c r="AR256" s="117"/>
      <c r="AS256" s="117"/>
      <c r="AT256" s="117"/>
      <c r="AU256" s="117"/>
      <c r="AV256" s="117"/>
      <c r="AW256" s="117"/>
      <c r="AX256" s="117"/>
      <c r="AY256" s="117"/>
      <c r="AZ256" s="117"/>
      <c r="BA256" s="117"/>
      <c r="BB256" s="117"/>
      <c r="BC256" s="117"/>
      <c r="BD256" s="117"/>
      <c r="BE256" s="117"/>
      <c r="BF256" s="117"/>
      <c r="BG256" s="117"/>
      <c r="BH256" s="117"/>
      <c r="BI256" s="117"/>
      <c r="BJ256" s="117"/>
      <c r="BK256" s="117"/>
      <c r="BL256" s="117"/>
    </row>
    <row r="257" spans="1:64">
      <c r="A257" s="117"/>
      <c r="B257" s="117"/>
      <c r="C257" s="117"/>
      <c r="D257" s="117"/>
      <c r="E257" s="117"/>
      <c r="F257" s="117"/>
      <c r="G257" s="117"/>
      <c r="H257" s="117"/>
      <c r="I257" s="237"/>
      <c r="J257" s="117"/>
      <c r="K257" s="117"/>
      <c r="L257" s="237"/>
      <c r="M257" s="150"/>
      <c r="N257" s="117"/>
      <c r="O257" s="117"/>
      <c r="P257" s="117"/>
      <c r="Q257" s="117"/>
      <c r="R257" s="117"/>
      <c r="S257" s="117"/>
      <c r="T257" s="117"/>
      <c r="U257" s="117"/>
      <c r="V257" s="117"/>
      <c r="W257" s="117"/>
      <c r="X257" s="237"/>
      <c r="Y257" s="117"/>
      <c r="Z257" s="117"/>
      <c r="AA257" s="237"/>
      <c r="AB257" s="237"/>
      <c r="AC257" s="150"/>
      <c r="AD257" s="117"/>
      <c r="AE257" s="117"/>
      <c r="AF257" s="117"/>
      <c r="AG257" s="117"/>
      <c r="AH257" s="117"/>
      <c r="AI257" s="117"/>
      <c r="AJ257" s="117"/>
      <c r="AK257" s="117"/>
      <c r="AL257" s="117"/>
      <c r="AM257" s="117"/>
      <c r="AN257" s="117"/>
      <c r="AO257" s="117"/>
      <c r="AP257" s="117"/>
      <c r="AQ257" s="117"/>
      <c r="AR257" s="117"/>
      <c r="AS257" s="117"/>
      <c r="AT257" s="117"/>
      <c r="AU257" s="117"/>
      <c r="AV257" s="117"/>
      <c r="AW257" s="117"/>
      <c r="AX257" s="117"/>
      <c r="AY257" s="117"/>
      <c r="AZ257" s="117"/>
      <c r="BA257" s="117"/>
      <c r="BB257" s="117"/>
      <c r="BC257" s="117"/>
      <c r="BD257" s="117"/>
      <c r="BE257" s="117"/>
      <c r="BF257" s="117"/>
      <c r="BG257" s="117"/>
      <c r="BH257" s="117"/>
      <c r="BI257" s="117"/>
      <c r="BJ257" s="117"/>
      <c r="BK257" s="117"/>
      <c r="BL257" s="117"/>
    </row>
    <row r="258" spans="1:64">
      <c r="A258" s="117"/>
      <c r="B258" s="117"/>
      <c r="C258" s="117"/>
      <c r="D258" s="117"/>
      <c r="E258" s="117"/>
      <c r="F258" s="117"/>
      <c r="G258" s="117"/>
      <c r="H258" s="117"/>
      <c r="I258" s="237"/>
      <c r="J258" s="117"/>
      <c r="K258" s="117"/>
      <c r="L258" s="237"/>
      <c r="M258" s="150"/>
      <c r="N258" s="117"/>
      <c r="O258" s="117"/>
      <c r="P258" s="117"/>
      <c r="Q258" s="117"/>
      <c r="R258" s="117"/>
      <c r="S258" s="117"/>
      <c r="T258" s="117"/>
      <c r="U258" s="117"/>
      <c r="V258" s="117"/>
      <c r="W258" s="117"/>
      <c r="X258" s="237"/>
      <c r="Y258" s="117"/>
      <c r="Z258" s="117"/>
      <c r="AA258" s="237"/>
      <c r="AB258" s="237"/>
      <c r="AC258" s="150"/>
      <c r="AD258" s="117"/>
      <c r="AE258" s="117"/>
      <c r="AF258" s="117"/>
      <c r="AG258" s="117"/>
      <c r="AH258" s="117"/>
      <c r="AI258" s="117"/>
      <c r="AJ258" s="117"/>
      <c r="AK258" s="117"/>
      <c r="AL258" s="117"/>
      <c r="AM258" s="117"/>
      <c r="AN258" s="117"/>
      <c r="AO258" s="117"/>
      <c r="AP258" s="117"/>
      <c r="AQ258" s="117"/>
      <c r="AR258" s="117"/>
      <c r="AS258" s="117"/>
      <c r="AT258" s="117"/>
      <c r="AU258" s="117"/>
      <c r="AV258" s="117"/>
      <c r="AW258" s="117"/>
      <c r="AX258" s="117"/>
      <c r="AY258" s="117"/>
      <c r="AZ258" s="117"/>
      <c r="BA258" s="117"/>
      <c r="BB258" s="117"/>
      <c r="BC258" s="117"/>
      <c r="BD258" s="117"/>
      <c r="BE258" s="117"/>
      <c r="BF258" s="117"/>
      <c r="BG258" s="117"/>
      <c r="BH258" s="117"/>
      <c r="BI258" s="117"/>
      <c r="BJ258" s="117"/>
      <c r="BK258" s="117"/>
      <c r="BL258" s="117"/>
    </row>
    <row r="259" spans="1:64">
      <c r="A259" s="117"/>
      <c r="B259" s="117"/>
      <c r="C259" s="117"/>
      <c r="D259" s="117"/>
      <c r="E259" s="117"/>
      <c r="F259" s="117"/>
      <c r="G259" s="117"/>
      <c r="H259" s="117"/>
      <c r="I259" s="237"/>
      <c r="J259" s="117"/>
      <c r="K259" s="117"/>
      <c r="L259" s="237"/>
      <c r="M259" s="150"/>
      <c r="N259" s="117"/>
      <c r="O259" s="117"/>
      <c r="P259" s="117"/>
      <c r="Q259" s="117"/>
      <c r="R259" s="117"/>
      <c r="S259" s="117"/>
      <c r="T259" s="117"/>
      <c r="U259" s="117"/>
      <c r="V259" s="117"/>
      <c r="W259" s="117"/>
      <c r="X259" s="237"/>
      <c r="Y259" s="117"/>
      <c r="Z259" s="117"/>
      <c r="AA259" s="237"/>
      <c r="AB259" s="237"/>
      <c r="AC259" s="150"/>
      <c r="AD259" s="117"/>
      <c r="AE259" s="117"/>
      <c r="AF259" s="117"/>
      <c r="AG259" s="117"/>
      <c r="AH259" s="117"/>
      <c r="AI259" s="117"/>
      <c r="AJ259" s="117"/>
      <c r="AK259" s="117"/>
      <c r="AL259" s="117"/>
      <c r="AM259" s="117"/>
      <c r="AN259" s="117"/>
      <c r="AO259" s="117"/>
      <c r="AP259" s="117"/>
      <c r="AQ259" s="117"/>
      <c r="AR259" s="117"/>
      <c r="AS259" s="117"/>
      <c r="AT259" s="117"/>
      <c r="AU259" s="117"/>
      <c r="AV259" s="117"/>
      <c r="AW259" s="117"/>
      <c r="AX259" s="117"/>
      <c r="AY259" s="117"/>
      <c r="AZ259" s="117"/>
      <c r="BA259" s="117"/>
      <c r="BB259" s="117"/>
      <c r="BC259" s="117"/>
      <c r="BD259" s="117"/>
      <c r="BE259" s="117"/>
      <c r="BF259" s="117"/>
      <c r="BG259" s="117"/>
      <c r="BH259" s="117"/>
      <c r="BI259" s="117"/>
      <c r="BJ259" s="117"/>
      <c r="BK259" s="117"/>
      <c r="BL259" s="117"/>
    </row>
    <row r="260" spans="1:64">
      <c r="A260" s="117"/>
      <c r="B260" s="117"/>
      <c r="C260" s="117"/>
      <c r="D260" s="117"/>
      <c r="E260" s="117"/>
      <c r="F260" s="117"/>
      <c r="G260" s="117"/>
      <c r="H260" s="117"/>
      <c r="I260" s="237"/>
      <c r="J260" s="117"/>
      <c r="K260" s="117"/>
      <c r="L260" s="237"/>
      <c r="M260" s="150"/>
      <c r="N260" s="117"/>
      <c r="O260" s="117"/>
      <c r="P260" s="117"/>
      <c r="Q260" s="117"/>
      <c r="R260" s="117"/>
      <c r="S260" s="117"/>
      <c r="T260" s="117"/>
      <c r="U260" s="117"/>
      <c r="V260" s="117"/>
      <c r="W260" s="117"/>
      <c r="X260" s="237"/>
      <c r="Y260" s="117"/>
      <c r="Z260" s="117"/>
      <c r="AA260" s="237"/>
      <c r="AB260" s="237"/>
      <c r="AC260" s="150"/>
      <c r="AD260" s="117"/>
      <c r="AE260" s="117"/>
      <c r="AF260" s="117"/>
      <c r="AG260" s="117"/>
      <c r="AH260" s="117"/>
      <c r="AI260" s="117"/>
      <c r="AJ260" s="117"/>
      <c r="AK260" s="117"/>
      <c r="AL260" s="117"/>
      <c r="AM260" s="117"/>
      <c r="AN260" s="117"/>
      <c r="AO260" s="117"/>
      <c r="AP260" s="117"/>
      <c r="AQ260" s="117"/>
      <c r="AR260" s="117"/>
      <c r="AS260" s="117"/>
      <c r="AT260" s="117"/>
      <c r="AU260" s="117"/>
      <c r="AV260" s="117"/>
      <c r="AW260" s="117"/>
      <c r="AX260" s="117"/>
      <c r="AY260" s="117"/>
      <c r="AZ260" s="117"/>
      <c r="BA260" s="117"/>
      <c r="BB260" s="117"/>
      <c r="BC260" s="117"/>
      <c r="BD260" s="117"/>
      <c r="BE260" s="117"/>
      <c r="BF260" s="117"/>
      <c r="BG260" s="117"/>
      <c r="BH260" s="117"/>
      <c r="BI260" s="117"/>
      <c r="BJ260" s="117"/>
      <c r="BK260" s="117"/>
      <c r="BL260" s="117"/>
    </row>
    <row r="261" spans="1:64">
      <c r="A261" s="117"/>
      <c r="B261" s="117"/>
      <c r="C261" s="117"/>
      <c r="D261" s="117"/>
      <c r="E261" s="117"/>
      <c r="F261" s="117"/>
      <c r="G261" s="117"/>
      <c r="H261" s="117"/>
      <c r="I261" s="237"/>
      <c r="J261" s="117"/>
      <c r="K261" s="117"/>
      <c r="L261" s="237"/>
      <c r="M261" s="150"/>
      <c r="N261" s="117"/>
      <c r="O261" s="117"/>
      <c r="P261" s="117"/>
      <c r="Q261" s="117"/>
      <c r="R261" s="117"/>
      <c r="S261" s="117"/>
      <c r="T261" s="117"/>
      <c r="U261" s="117"/>
      <c r="V261" s="117"/>
      <c r="W261" s="117"/>
      <c r="X261" s="237"/>
      <c r="Y261" s="117"/>
      <c r="Z261" s="117"/>
      <c r="AA261" s="237"/>
      <c r="AB261" s="237"/>
      <c r="AC261" s="150"/>
      <c r="AD261" s="117"/>
      <c r="AE261" s="117"/>
      <c r="AF261" s="117"/>
      <c r="AG261" s="117"/>
      <c r="AH261" s="117"/>
      <c r="AI261" s="117"/>
      <c r="AJ261" s="117"/>
      <c r="AK261" s="117"/>
      <c r="AL261" s="117"/>
      <c r="AM261" s="117"/>
      <c r="AN261" s="117"/>
      <c r="AO261" s="117"/>
      <c r="AP261" s="117"/>
      <c r="AQ261" s="117"/>
      <c r="AR261" s="117"/>
      <c r="AS261" s="117"/>
      <c r="AT261" s="117"/>
      <c r="AU261" s="117"/>
      <c r="AV261" s="117"/>
      <c r="AW261" s="117"/>
      <c r="AX261" s="117"/>
      <c r="AY261" s="117"/>
      <c r="AZ261" s="117"/>
      <c r="BA261" s="117"/>
      <c r="BB261" s="117"/>
      <c r="BC261" s="117"/>
      <c r="BD261" s="117"/>
      <c r="BE261" s="117"/>
      <c r="BF261" s="117"/>
      <c r="BG261" s="117"/>
      <c r="BH261" s="117"/>
      <c r="BI261" s="117"/>
      <c r="BJ261" s="117"/>
      <c r="BK261" s="117"/>
      <c r="BL261" s="117"/>
    </row>
    <row r="262" spans="1:64">
      <c r="A262" s="117"/>
      <c r="B262" s="117"/>
      <c r="C262" s="117"/>
      <c r="D262" s="117"/>
      <c r="E262" s="117"/>
      <c r="F262" s="117"/>
      <c r="G262" s="117"/>
      <c r="H262" s="117"/>
      <c r="I262" s="237"/>
      <c r="J262" s="117"/>
      <c r="K262" s="117"/>
      <c r="L262" s="237"/>
      <c r="M262" s="150"/>
      <c r="N262" s="117"/>
      <c r="O262" s="117"/>
      <c r="P262" s="117"/>
      <c r="Q262" s="117"/>
      <c r="R262" s="117"/>
      <c r="S262" s="117"/>
      <c r="T262" s="117"/>
      <c r="U262" s="117"/>
      <c r="V262" s="117"/>
      <c r="W262" s="117"/>
      <c r="X262" s="237"/>
      <c r="Y262" s="117"/>
      <c r="Z262" s="117"/>
      <c r="AA262" s="237"/>
      <c r="AB262" s="237"/>
      <c r="AC262" s="150"/>
      <c r="AD262" s="117"/>
      <c r="AE262" s="117"/>
      <c r="AF262" s="117"/>
      <c r="AG262" s="117"/>
      <c r="AH262" s="117"/>
      <c r="AI262" s="117"/>
      <c r="AJ262" s="117"/>
      <c r="AK262" s="117"/>
      <c r="AL262" s="117"/>
      <c r="AM262" s="117"/>
      <c r="AN262" s="117"/>
      <c r="AO262" s="117"/>
      <c r="AP262" s="117"/>
      <c r="AQ262" s="117"/>
      <c r="AR262" s="117"/>
      <c r="AS262" s="117"/>
      <c r="AT262" s="117"/>
      <c r="AU262" s="117"/>
      <c r="AV262" s="117"/>
      <c r="AW262" s="117"/>
      <c r="AX262" s="117"/>
      <c r="AY262" s="117"/>
      <c r="AZ262" s="117"/>
      <c r="BA262" s="117"/>
      <c r="BB262" s="117"/>
      <c r="BC262" s="117"/>
      <c r="BD262" s="117"/>
      <c r="BE262" s="117"/>
      <c r="BF262" s="117"/>
      <c r="BG262" s="117"/>
      <c r="BH262" s="117"/>
      <c r="BI262" s="117"/>
      <c r="BJ262" s="117"/>
      <c r="BK262" s="117"/>
      <c r="BL262" s="117"/>
    </row>
    <row r="263" spans="1:64">
      <c r="A263" s="117"/>
      <c r="B263" s="117"/>
      <c r="C263" s="117"/>
      <c r="D263" s="117"/>
      <c r="E263" s="117"/>
      <c r="F263" s="117"/>
      <c r="G263" s="117"/>
      <c r="H263" s="117"/>
      <c r="I263" s="237"/>
      <c r="J263" s="117"/>
      <c r="K263" s="117"/>
      <c r="L263" s="237"/>
      <c r="M263" s="150"/>
      <c r="N263" s="117"/>
      <c r="O263" s="117"/>
      <c r="P263" s="117"/>
      <c r="Q263" s="117"/>
      <c r="R263" s="117"/>
      <c r="S263" s="117"/>
      <c r="T263" s="117"/>
      <c r="U263" s="117"/>
      <c r="V263" s="117"/>
      <c r="W263" s="117"/>
      <c r="X263" s="237"/>
      <c r="Y263" s="117"/>
      <c r="Z263" s="117"/>
      <c r="AA263" s="237"/>
      <c r="AB263" s="237"/>
      <c r="AC263" s="150"/>
      <c r="AD263" s="117"/>
      <c r="AE263" s="117"/>
      <c r="AF263" s="117"/>
      <c r="AG263" s="117"/>
      <c r="AH263" s="117"/>
      <c r="AI263" s="117"/>
      <c r="AJ263" s="117"/>
      <c r="AK263" s="117"/>
      <c r="AL263" s="117"/>
      <c r="AM263" s="117"/>
      <c r="AN263" s="117"/>
      <c r="AO263" s="117"/>
      <c r="AP263" s="117"/>
      <c r="AQ263" s="117"/>
      <c r="AR263" s="117"/>
      <c r="AS263" s="117"/>
      <c r="AT263" s="117"/>
      <c r="AU263" s="117"/>
      <c r="AV263" s="117"/>
      <c r="AW263" s="117"/>
      <c r="AX263" s="117"/>
      <c r="AY263" s="117"/>
      <c r="AZ263" s="117"/>
      <c r="BA263" s="117"/>
      <c r="BB263" s="117"/>
      <c r="BC263" s="117"/>
      <c r="BD263" s="117"/>
      <c r="BE263" s="117"/>
      <c r="BF263" s="117"/>
      <c r="BG263" s="117"/>
      <c r="BH263" s="117"/>
      <c r="BI263" s="117"/>
      <c r="BJ263" s="117"/>
      <c r="BK263" s="117"/>
      <c r="BL263" s="117"/>
    </row>
    <row r="264" spans="1:64">
      <c r="A264" s="117"/>
      <c r="B264" s="117"/>
      <c r="C264" s="117"/>
      <c r="D264" s="117"/>
      <c r="E264" s="117"/>
      <c r="F264" s="117"/>
      <c r="G264" s="117"/>
      <c r="H264" s="117"/>
      <c r="I264" s="237"/>
      <c r="J264" s="117"/>
      <c r="K264" s="117"/>
      <c r="L264" s="237"/>
      <c r="M264" s="150"/>
      <c r="N264" s="117"/>
      <c r="O264" s="117"/>
      <c r="P264" s="117"/>
      <c r="Q264" s="117"/>
      <c r="R264" s="117"/>
      <c r="S264" s="117"/>
      <c r="T264" s="117"/>
      <c r="U264" s="117"/>
      <c r="V264" s="117"/>
      <c r="W264" s="117"/>
      <c r="X264" s="237"/>
      <c r="Y264" s="117"/>
      <c r="Z264" s="117"/>
      <c r="AA264" s="237"/>
      <c r="AB264" s="237"/>
      <c r="AC264" s="150"/>
      <c r="AD264" s="117"/>
      <c r="AE264" s="117"/>
      <c r="AF264" s="117"/>
      <c r="AG264" s="117"/>
      <c r="AH264" s="117"/>
      <c r="AI264" s="117"/>
      <c r="AJ264" s="117"/>
      <c r="AK264" s="117"/>
      <c r="AL264" s="117"/>
      <c r="AM264" s="117"/>
      <c r="AN264" s="117"/>
      <c r="AO264" s="117"/>
      <c r="AP264" s="117"/>
      <c r="AQ264" s="117"/>
      <c r="AR264" s="117"/>
      <c r="AS264" s="117"/>
      <c r="AT264" s="117"/>
      <c r="AU264" s="117"/>
      <c r="AV264" s="117"/>
      <c r="AW264" s="117"/>
      <c r="AX264" s="117"/>
      <c r="AY264" s="117"/>
      <c r="AZ264" s="117"/>
      <c r="BA264" s="117"/>
      <c r="BB264" s="117"/>
      <c r="BC264" s="117"/>
      <c r="BD264" s="117"/>
      <c r="BE264" s="117"/>
      <c r="BF264" s="117"/>
      <c r="BG264" s="117"/>
      <c r="BH264" s="117"/>
      <c r="BI264" s="117"/>
      <c r="BJ264" s="117"/>
      <c r="BK264" s="117"/>
      <c r="BL264" s="117"/>
    </row>
    <row r="265" spans="1:64">
      <c r="A265" s="117"/>
      <c r="B265" s="117"/>
      <c r="C265" s="117"/>
      <c r="D265" s="117"/>
      <c r="E265" s="117"/>
      <c r="F265" s="117"/>
      <c r="G265" s="117"/>
      <c r="H265" s="117"/>
      <c r="I265" s="237"/>
      <c r="J265" s="117"/>
      <c r="K265" s="117"/>
      <c r="L265" s="237"/>
      <c r="M265" s="150"/>
      <c r="N265" s="117"/>
      <c r="O265" s="117"/>
      <c r="P265" s="117"/>
      <c r="Q265" s="117"/>
      <c r="R265" s="117"/>
      <c r="S265" s="117"/>
      <c r="T265" s="117"/>
      <c r="U265" s="117"/>
      <c r="V265" s="117"/>
      <c r="W265" s="117"/>
      <c r="X265" s="237"/>
      <c r="Y265" s="117"/>
      <c r="Z265" s="117"/>
      <c r="AA265" s="237"/>
      <c r="AB265" s="237"/>
      <c r="AC265" s="150"/>
      <c r="AD265" s="117"/>
      <c r="AE265" s="117"/>
      <c r="AF265" s="117"/>
      <c r="AG265" s="117"/>
      <c r="AH265" s="117"/>
      <c r="AI265" s="117"/>
      <c r="AJ265" s="117"/>
      <c r="AK265" s="117"/>
      <c r="AL265" s="117"/>
      <c r="AM265" s="117"/>
      <c r="AN265" s="117"/>
      <c r="AO265" s="117"/>
      <c r="AP265" s="117"/>
      <c r="AQ265" s="117"/>
      <c r="AR265" s="117"/>
      <c r="AS265" s="117"/>
      <c r="AT265" s="117"/>
      <c r="AU265" s="117"/>
      <c r="AV265" s="117"/>
      <c r="AW265" s="117"/>
      <c r="AX265" s="117"/>
      <c r="AY265" s="117"/>
      <c r="AZ265" s="117"/>
      <c r="BA265" s="117"/>
      <c r="BB265" s="117"/>
      <c r="BC265" s="117"/>
      <c r="BD265" s="117"/>
      <c r="BE265" s="117"/>
      <c r="BF265" s="117"/>
      <c r="BG265" s="117"/>
      <c r="BH265" s="117"/>
      <c r="BI265" s="117"/>
      <c r="BJ265" s="117"/>
      <c r="BK265" s="117"/>
      <c r="BL265" s="117"/>
    </row>
    <row r="266" spans="1:64">
      <c r="A266" s="117"/>
      <c r="B266" s="117"/>
      <c r="C266" s="117"/>
      <c r="D266" s="117"/>
      <c r="E266" s="117"/>
      <c r="F266" s="117"/>
      <c r="G266" s="117"/>
      <c r="H266" s="117"/>
      <c r="I266" s="237"/>
      <c r="J266" s="117"/>
      <c r="K266" s="117"/>
      <c r="L266" s="237"/>
      <c r="M266" s="150"/>
      <c r="N266" s="117"/>
      <c r="O266" s="117"/>
      <c r="P266" s="117"/>
      <c r="Q266" s="117"/>
      <c r="R266" s="117"/>
      <c r="S266" s="117"/>
      <c r="T266" s="117"/>
      <c r="U266" s="117"/>
      <c r="V266" s="117"/>
      <c r="W266" s="117"/>
      <c r="X266" s="237"/>
      <c r="Y266" s="117"/>
      <c r="Z266" s="117"/>
      <c r="AA266" s="237"/>
      <c r="AB266" s="237"/>
      <c r="AC266" s="150"/>
      <c r="AD266" s="117"/>
      <c r="AE266" s="117"/>
      <c r="AF266" s="117"/>
      <c r="AG266" s="117"/>
      <c r="AH266" s="117"/>
      <c r="AI266" s="117"/>
      <c r="AJ266" s="117"/>
      <c r="AK266" s="117"/>
      <c r="AL266" s="117"/>
      <c r="AM266" s="117"/>
      <c r="AN266" s="117"/>
      <c r="AO266" s="117"/>
      <c r="AP266" s="117"/>
      <c r="AQ266" s="117"/>
      <c r="AR266" s="117"/>
      <c r="AS266" s="117"/>
      <c r="AT266" s="117"/>
      <c r="AU266" s="117"/>
      <c r="AV266" s="117"/>
      <c r="AW266" s="117"/>
      <c r="AX266" s="117"/>
      <c r="AY266" s="117"/>
      <c r="AZ266" s="117"/>
      <c r="BA266" s="117"/>
      <c r="BB266" s="117"/>
      <c r="BC266" s="117"/>
      <c r="BD266" s="117"/>
      <c r="BE266" s="117"/>
      <c r="BF266" s="117"/>
      <c r="BG266" s="117"/>
      <c r="BH266" s="117"/>
      <c r="BI266" s="117"/>
      <c r="BJ266" s="117"/>
      <c r="BK266" s="117"/>
      <c r="BL266" s="117"/>
    </row>
    <row r="267" spans="1:64">
      <c r="A267" s="117"/>
      <c r="B267" s="117"/>
      <c r="C267" s="117"/>
      <c r="D267" s="117"/>
      <c r="E267" s="117"/>
      <c r="F267" s="117"/>
      <c r="G267" s="117"/>
      <c r="H267" s="117"/>
      <c r="I267" s="237"/>
      <c r="J267" s="117"/>
      <c r="K267" s="117"/>
      <c r="L267" s="237"/>
      <c r="M267" s="150"/>
      <c r="N267" s="117"/>
      <c r="O267" s="117"/>
      <c r="P267" s="117"/>
      <c r="Q267" s="117"/>
      <c r="R267" s="117"/>
      <c r="S267" s="117"/>
      <c r="T267" s="117"/>
      <c r="U267" s="117"/>
      <c r="V267" s="117"/>
      <c r="W267" s="117"/>
      <c r="X267" s="237"/>
      <c r="Y267" s="117"/>
      <c r="Z267" s="117"/>
      <c r="AA267" s="237"/>
      <c r="AB267" s="237"/>
      <c r="AC267" s="150"/>
      <c r="AD267" s="117"/>
      <c r="AE267" s="117"/>
      <c r="AF267" s="117"/>
      <c r="AG267" s="117"/>
      <c r="AH267" s="117"/>
      <c r="AI267" s="117"/>
      <c r="AJ267" s="117"/>
      <c r="AK267" s="117"/>
      <c r="AL267" s="117"/>
      <c r="AM267" s="117"/>
      <c r="AN267" s="117"/>
      <c r="AO267" s="117"/>
      <c r="AP267" s="117"/>
      <c r="AQ267" s="117"/>
      <c r="AR267" s="117"/>
      <c r="AS267" s="117"/>
      <c r="AT267" s="117"/>
      <c r="AU267" s="117"/>
      <c r="AV267" s="117"/>
      <c r="AW267" s="117"/>
      <c r="AX267" s="117"/>
      <c r="AY267" s="117"/>
      <c r="AZ267" s="117"/>
      <c r="BA267" s="117"/>
      <c r="BB267" s="117"/>
      <c r="BC267" s="117"/>
      <c r="BD267" s="117"/>
      <c r="BE267" s="117"/>
      <c r="BF267" s="117"/>
      <c r="BG267" s="117"/>
      <c r="BH267" s="117"/>
      <c r="BI267" s="117"/>
      <c r="BJ267" s="117"/>
      <c r="BK267" s="117"/>
      <c r="BL267" s="117"/>
    </row>
    <row r="268" spans="1:64">
      <c r="A268" s="117"/>
      <c r="B268" s="117"/>
      <c r="C268" s="117"/>
      <c r="D268" s="117"/>
      <c r="E268" s="117"/>
      <c r="F268" s="117"/>
      <c r="G268" s="117"/>
      <c r="H268" s="117"/>
      <c r="I268" s="237"/>
      <c r="J268" s="117"/>
      <c r="K268" s="117"/>
      <c r="L268" s="237"/>
      <c r="M268" s="150"/>
      <c r="N268" s="117"/>
      <c r="O268" s="117"/>
      <c r="P268" s="117"/>
      <c r="Q268" s="117"/>
      <c r="R268" s="117"/>
      <c r="S268" s="117"/>
      <c r="T268" s="117"/>
      <c r="U268" s="117"/>
      <c r="V268" s="117"/>
      <c r="W268" s="117"/>
      <c r="X268" s="237"/>
      <c r="Y268" s="117"/>
      <c r="Z268" s="117"/>
      <c r="AA268" s="237"/>
      <c r="AB268" s="237"/>
      <c r="AC268" s="150"/>
      <c r="AD268" s="117"/>
      <c r="AE268" s="117"/>
      <c r="AF268" s="117"/>
      <c r="AG268" s="117"/>
      <c r="AH268" s="117"/>
      <c r="AI268" s="117"/>
      <c r="AJ268" s="117"/>
      <c r="AK268" s="117"/>
      <c r="AL268" s="117"/>
      <c r="AM268" s="117"/>
      <c r="AN268" s="117"/>
      <c r="AO268" s="117"/>
      <c r="AP268" s="117"/>
      <c r="AQ268" s="117"/>
      <c r="AR268" s="117"/>
      <c r="AS268" s="117"/>
      <c r="AT268" s="117"/>
      <c r="AU268" s="117"/>
      <c r="AV268" s="117"/>
      <c r="AW268" s="117"/>
      <c r="AX268" s="117"/>
      <c r="AY268" s="117"/>
      <c r="AZ268" s="117"/>
      <c r="BA268" s="117"/>
      <c r="BB268" s="117"/>
      <c r="BC268" s="117"/>
      <c r="BD268" s="117"/>
      <c r="BE268" s="117"/>
      <c r="BF268" s="117"/>
      <c r="BG268" s="117"/>
      <c r="BH268" s="117"/>
      <c r="BI268" s="117"/>
      <c r="BJ268" s="117"/>
      <c r="BK268" s="117"/>
      <c r="BL268" s="117"/>
    </row>
    <row r="269" spans="1:64">
      <c r="A269" s="117"/>
      <c r="B269" s="117"/>
      <c r="C269" s="117"/>
      <c r="D269" s="117"/>
      <c r="E269" s="117"/>
      <c r="F269" s="117"/>
      <c r="G269" s="117"/>
      <c r="H269" s="117"/>
      <c r="I269" s="237"/>
      <c r="J269" s="117"/>
      <c r="K269" s="117"/>
      <c r="L269" s="237"/>
      <c r="M269" s="150"/>
      <c r="N269" s="117"/>
      <c r="O269" s="117"/>
      <c r="P269" s="117"/>
      <c r="Q269" s="117"/>
      <c r="R269" s="117"/>
      <c r="S269" s="117"/>
      <c r="T269" s="117"/>
      <c r="U269" s="117"/>
      <c r="V269" s="117"/>
      <c r="W269" s="117"/>
      <c r="X269" s="237"/>
      <c r="Y269" s="117"/>
      <c r="Z269" s="117"/>
      <c r="AA269" s="237"/>
      <c r="AB269" s="237"/>
      <c r="AC269" s="150"/>
      <c r="AD269" s="117"/>
      <c r="AE269" s="117"/>
      <c r="AF269" s="117"/>
      <c r="AG269" s="117"/>
      <c r="AH269" s="117"/>
      <c r="AI269" s="117"/>
      <c r="AJ269" s="117"/>
      <c r="AK269" s="117"/>
      <c r="AL269" s="117"/>
      <c r="AM269" s="117"/>
      <c r="AN269" s="117"/>
      <c r="AO269" s="117"/>
      <c r="AP269" s="117"/>
      <c r="AQ269" s="117"/>
      <c r="AR269" s="117"/>
      <c r="AS269" s="117"/>
      <c r="AT269" s="117"/>
      <c r="AU269" s="117"/>
      <c r="AV269" s="117"/>
      <c r="AW269" s="117"/>
      <c r="AX269" s="117"/>
      <c r="AY269" s="117"/>
      <c r="AZ269" s="117"/>
      <c r="BA269" s="117"/>
      <c r="BB269" s="117"/>
      <c r="BC269" s="117"/>
      <c r="BD269" s="117"/>
      <c r="BE269" s="117"/>
      <c r="BF269" s="117"/>
      <c r="BG269" s="117"/>
      <c r="BH269" s="117"/>
      <c r="BI269" s="117"/>
      <c r="BJ269" s="117"/>
      <c r="BK269" s="117"/>
      <c r="BL269" s="117"/>
    </row>
    <row r="270" spans="1:64">
      <c r="A270" s="117"/>
      <c r="B270" s="117"/>
      <c r="C270" s="117"/>
      <c r="D270" s="117"/>
      <c r="E270" s="117"/>
      <c r="F270" s="117"/>
      <c r="G270" s="117"/>
      <c r="H270" s="117"/>
      <c r="I270" s="237"/>
      <c r="J270" s="117"/>
      <c r="K270" s="117"/>
      <c r="L270" s="237"/>
      <c r="M270" s="150"/>
      <c r="N270" s="117"/>
      <c r="O270" s="117"/>
      <c r="P270" s="117"/>
      <c r="Q270" s="117"/>
      <c r="R270" s="117"/>
      <c r="S270" s="117"/>
      <c r="T270" s="117"/>
      <c r="U270" s="117"/>
      <c r="V270" s="117"/>
      <c r="W270" s="117"/>
      <c r="X270" s="237"/>
      <c r="Y270" s="117"/>
      <c r="Z270" s="117"/>
      <c r="AA270" s="237"/>
      <c r="AB270" s="237"/>
      <c r="AC270" s="150"/>
      <c r="AD270" s="117"/>
      <c r="AE270" s="117"/>
      <c r="AF270" s="117"/>
      <c r="AG270" s="117"/>
      <c r="AH270" s="117"/>
      <c r="AI270" s="117"/>
      <c r="AJ270" s="117"/>
      <c r="AK270" s="117"/>
      <c r="AL270" s="117"/>
      <c r="AM270" s="117"/>
      <c r="AN270" s="117"/>
      <c r="AO270" s="117"/>
      <c r="AP270" s="117"/>
      <c r="AQ270" s="117"/>
      <c r="AR270" s="117"/>
      <c r="AS270" s="117"/>
      <c r="AT270" s="117"/>
      <c r="AU270" s="117"/>
      <c r="AV270" s="117"/>
      <c r="AW270" s="117"/>
      <c r="AX270" s="117"/>
      <c r="AY270" s="117"/>
      <c r="AZ270" s="117"/>
      <c r="BA270" s="117"/>
      <c r="BB270" s="117"/>
      <c r="BC270" s="117"/>
      <c r="BD270" s="117"/>
      <c r="BE270" s="117"/>
      <c r="BF270" s="117"/>
      <c r="BG270" s="117"/>
      <c r="BH270" s="117"/>
      <c r="BI270" s="117"/>
      <c r="BJ270" s="117"/>
      <c r="BK270" s="117"/>
      <c r="BL270" s="117"/>
    </row>
    <row r="271" spans="1:64">
      <c r="A271" s="117"/>
      <c r="B271" s="117"/>
      <c r="C271" s="117"/>
      <c r="D271" s="117"/>
      <c r="E271" s="117"/>
      <c r="F271" s="117"/>
      <c r="G271" s="117"/>
      <c r="H271" s="117"/>
      <c r="I271" s="237"/>
      <c r="J271" s="117"/>
      <c r="K271" s="117"/>
      <c r="L271" s="237"/>
      <c r="M271" s="150"/>
      <c r="N271" s="117"/>
      <c r="O271" s="117"/>
      <c r="P271" s="117"/>
      <c r="Q271" s="117"/>
      <c r="R271" s="117"/>
      <c r="S271" s="117"/>
      <c r="T271" s="117"/>
      <c r="U271" s="117"/>
      <c r="V271" s="117"/>
      <c r="W271" s="117"/>
      <c r="X271" s="237"/>
      <c r="Y271" s="117"/>
      <c r="Z271" s="117"/>
      <c r="AA271" s="237"/>
      <c r="AB271" s="237"/>
      <c r="AC271" s="150"/>
      <c r="AD271" s="117"/>
      <c r="AE271" s="117"/>
      <c r="AF271" s="117"/>
      <c r="AG271" s="117"/>
      <c r="AH271" s="117"/>
      <c r="AI271" s="117"/>
      <c r="AJ271" s="117"/>
      <c r="AK271" s="117"/>
      <c r="AL271" s="117"/>
      <c r="AM271" s="117"/>
      <c r="AN271" s="117"/>
      <c r="AO271" s="117"/>
      <c r="AP271" s="117"/>
      <c r="AQ271" s="117"/>
      <c r="AR271" s="117"/>
      <c r="AS271" s="117"/>
      <c r="AT271" s="117"/>
      <c r="AU271" s="117"/>
      <c r="AV271" s="117"/>
      <c r="AW271" s="117"/>
      <c r="AX271" s="117"/>
      <c r="AY271" s="117"/>
      <c r="AZ271" s="117"/>
      <c r="BA271" s="117"/>
      <c r="BB271" s="117"/>
      <c r="BC271" s="117"/>
      <c r="BD271" s="117"/>
      <c r="BE271" s="117"/>
      <c r="BF271" s="117"/>
      <c r="BG271" s="117"/>
      <c r="BH271" s="117"/>
      <c r="BI271" s="117"/>
      <c r="BJ271" s="117"/>
      <c r="BK271" s="117"/>
      <c r="BL271" s="117"/>
    </row>
    <row r="272" spans="1:64">
      <c r="A272" s="117"/>
      <c r="B272" s="117"/>
      <c r="C272" s="117"/>
      <c r="D272" s="117"/>
      <c r="E272" s="117"/>
      <c r="F272" s="117"/>
      <c r="G272" s="117"/>
      <c r="H272" s="117"/>
      <c r="I272" s="237"/>
      <c r="J272" s="117"/>
      <c r="K272" s="117"/>
      <c r="L272" s="237"/>
      <c r="M272" s="150"/>
      <c r="N272" s="117"/>
      <c r="O272" s="117"/>
      <c r="P272" s="117"/>
      <c r="Q272" s="117"/>
      <c r="R272" s="117"/>
      <c r="S272" s="117"/>
      <c r="T272" s="117"/>
      <c r="U272" s="117"/>
      <c r="V272" s="117"/>
      <c r="W272" s="117"/>
      <c r="X272" s="237"/>
      <c r="Y272" s="117"/>
      <c r="Z272" s="117"/>
      <c r="AA272" s="237"/>
      <c r="AB272" s="237"/>
      <c r="AC272" s="150"/>
      <c r="AD272" s="117"/>
      <c r="AE272" s="117"/>
      <c r="AF272" s="117"/>
      <c r="AG272" s="117"/>
      <c r="AH272" s="117"/>
      <c r="AI272" s="117"/>
      <c r="AJ272" s="117"/>
      <c r="AK272" s="117"/>
      <c r="AL272" s="117"/>
      <c r="AM272" s="117"/>
      <c r="AN272" s="117"/>
      <c r="AO272" s="117"/>
      <c r="AP272" s="117"/>
      <c r="AQ272" s="117"/>
      <c r="AR272" s="117"/>
      <c r="AS272" s="117"/>
      <c r="AT272" s="117"/>
      <c r="AU272" s="117"/>
      <c r="AV272" s="117"/>
      <c r="AW272" s="117"/>
      <c r="AX272" s="117"/>
      <c r="AY272" s="117"/>
      <c r="AZ272" s="117"/>
      <c r="BA272" s="117"/>
      <c r="BB272" s="117"/>
      <c r="BC272" s="117"/>
      <c r="BD272" s="117"/>
      <c r="BE272" s="117"/>
      <c r="BF272" s="117"/>
      <c r="BG272" s="117"/>
      <c r="BH272" s="117"/>
      <c r="BI272" s="117"/>
      <c r="BJ272" s="117"/>
      <c r="BK272" s="117"/>
      <c r="BL272" s="117"/>
    </row>
    <row r="273" spans="1:64">
      <c r="A273" s="117"/>
      <c r="B273" s="117"/>
      <c r="C273" s="117"/>
      <c r="D273" s="117"/>
      <c r="E273" s="117"/>
      <c r="F273" s="117"/>
      <c r="G273" s="117"/>
      <c r="H273" s="117"/>
      <c r="I273" s="237"/>
      <c r="J273" s="117"/>
      <c r="K273" s="117"/>
      <c r="L273" s="237"/>
      <c r="M273" s="150"/>
      <c r="N273" s="117"/>
      <c r="O273" s="117"/>
      <c r="P273" s="117"/>
      <c r="Q273" s="117"/>
      <c r="R273" s="117"/>
      <c r="S273" s="117"/>
      <c r="T273" s="117"/>
      <c r="U273" s="117"/>
      <c r="V273" s="117"/>
      <c r="W273" s="117"/>
      <c r="X273" s="237"/>
      <c r="Y273" s="117"/>
      <c r="Z273" s="117"/>
      <c r="AA273" s="237"/>
      <c r="AB273" s="237"/>
      <c r="AC273" s="150"/>
      <c r="AD273" s="117"/>
      <c r="AE273" s="117"/>
      <c r="AF273" s="117"/>
      <c r="AG273" s="117"/>
      <c r="AH273" s="117"/>
      <c r="AI273" s="117"/>
      <c r="AJ273" s="117"/>
      <c r="AK273" s="117"/>
      <c r="AL273" s="117"/>
      <c r="AM273" s="117"/>
      <c r="AN273" s="117"/>
      <c r="AO273" s="117"/>
      <c r="AP273" s="117"/>
      <c r="AQ273" s="117"/>
      <c r="AR273" s="117"/>
      <c r="AS273" s="117"/>
      <c r="AT273" s="117"/>
      <c r="AU273" s="117"/>
      <c r="AV273" s="117"/>
      <c r="AW273" s="117"/>
      <c r="AX273" s="117"/>
      <c r="AY273" s="117"/>
      <c r="AZ273" s="117"/>
      <c r="BA273" s="117"/>
      <c r="BB273" s="117"/>
      <c r="BC273" s="117"/>
      <c r="BD273" s="117"/>
      <c r="BE273" s="117"/>
      <c r="BF273" s="117"/>
      <c r="BG273" s="117"/>
      <c r="BH273" s="117"/>
      <c r="BI273" s="117"/>
      <c r="BJ273" s="117"/>
      <c r="BK273" s="117"/>
      <c r="BL273" s="117"/>
    </row>
    <row r="274" spans="1:64">
      <c r="A274" s="117"/>
      <c r="B274" s="117"/>
      <c r="C274" s="117"/>
      <c r="D274" s="117"/>
      <c r="E274" s="117"/>
      <c r="F274" s="117"/>
      <c r="G274" s="117"/>
      <c r="H274" s="117"/>
      <c r="I274" s="237"/>
      <c r="J274" s="117"/>
      <c r="K274" s="117"/>
      <c r="L274" s="237"/>
      <c r="M274" s="150"/>
      <c r="N274" s="117"/>
      <c r="O274" s="117"/>
      <c r="P274" s="117"/>
      <c r="Q274" s="117"/>
      <c r="R274" s="117"/>
      <c r="S274" s="117"/>
      <c r="T274" s="117"/>
      <c r="U274" s="117"/>
      <c r="V274" s="117"/>
      <c r="W274" s="117"/>
      <c r="X274" s="237"/>
      <c r="Y274" s="117"/>
      <c r="Z274" s="117"/>
      <c r="AA274" s="237"/>
      <c r="AB274" s="237"/>
      <c r="AC274" s="150"/>
      <c r="AD274" s="117"/>
      <c r="AE274" s="117"/>
      <c r="AF274" s="117"/>
      <c r="AG274" s="117"/>
      <c r="AH274" s="117"/>
      <c r="AI274" s="117"/>
      <c r="AJ274" s="117"/>
      <c r="AK274" s="117"/>
      <c r="AL274" s="117"/>
      <c r="AM274" s="117"/>
      <c r="AN274" s="117"/>
      <c r="AO274" s="117"/>
      <c r="AP274" s="117"/>
      <c r="AQ274" s="117"/>
      <c r="AR274" s="117"/>
      <c r="AS274" s="117"/>
      <c r="AT274" s="117"/>
      <c r="AU274" s="117"/>
      <c r="AV274" s="117"/>
      <c r="AW274" s="117"/>
      <c r="AX274" s="117"/>
      <c r="AY274" s="117"/>
      <c r="AZ274" s="117"/>
      <c r="BA274" s="117"/>
      <c r="BB274" s="117"/>
      <c r="BC274" s="117"/>
      <c r="BD274" s="117"/>
      <c r="BE274" s="117"/>
      <c r="BF274" s="117"/>
      <c r="BG274" s="117"/>
      <c r="BH274" s="117"/>
      <c r="BI274" s="117"/>
      <c r="BJ274" s="117"/>
      <c r="BK274" s="117"/>
      <c r="BL274" s="117"/>
    </row>
    <row r="275" spans="1:64">
      <c r="A275" s="117"/>
      <c r="B275" s="117"/>
      <c r="C275" s="117"/>
      <c r="D275" s="117"/>
      <c r="E275" s="117"/>
      <c r="F275" s="117"/>
      <c r="G275" s="117"/>
      <c r="H275" s="117"/>
      <c r="I275" s="237"/>
      <c r="J275" s="117"/>
      <c r="K275" s="117"/>
      <c r="L275" s="237"/>
      <c r="M275" s="150"/>
      <c r="N275" s="117"/>
      <c r="O275" s="117"/>
      <c r="P275" s="117"/>
      <c r="Q275" s="117"/>
      <c r="R275" s="117"/>
      <c r="S275" s="117"/>
      <c r="T275" s="117"/>
      <c r="U275" s="117"/>
      <c r="V275" s="117"/>
      <c r="W275" s="117"/>
      <c r="X275" s="237"/>
      <c r="Y275" s="117"/>
      <c r="Z275" s="117"/>
      <c r="AA275" s="237"/>
      <c r="AB275" s="237"/>
      <c r="AC275" s="150"/>
      <c r="AD275" s="117"/>
      <c r="AE275" s="117"/>
      <c r="AF275" s="117"/>
      <c r="AG275" s="117"/>
      <c r="AH275" s="117"/>
      <c r="AI275" s="117"/>
      <c r="AJ275" s="117"/>
      <c r="AK275" s="117"/>
      <c r="AL275" s="117"/>
      <c r="AM275" s="117"/>
      <c r="AN275" s="117"/>
      <c r="AO275" s="117"/>
      <c r="AP275" s="117"/>
      <c r="AQ275" s="117"/>
      <c r="AR275" s="117"/>
      <c r="AS275" s="117"/>
      <c r="AT275" s="117"/>
      <c r="AU275" s="117"/>
      <c r="AV275" s="117"/>
      <c r="AW275" s="117"/>
      <c r="AX275" s="117"/>
      <c r="AY275" s="117"/>
      <c r="AZ275" s="117"/>
      <c r="BA275" s="117"/>
      <c r="BB275" s="117"/>
      <c r="BC275" s="117"/>
      <c r="BD275" s="117"/>
      <c r="BE275" s="117"/>
      <c r="BF275" s="117"/>
      <c r="BG275" s="117"/>
      <c r="BH275" s="117"/>
      <c r="BI275" s="117"/>
      <c r="BJ275" s="117"/>
      <c r="BK275" s="117"/>
      <c r="BL275" s="117"/>
    </row>
    <row r="276" spans="1:64">
      <c r="A276" s="117"/>
      <c r="B276" s="117"/>
      <c r="C276" s="117"/>
      <c r="D276" s="117"/>
      <c r="E276" s="117"/>
      <c r="F276" s="117"/>
      <c r="G276" s="117"/>
      <c r="H276" s="117"/>
      <c r="I276" s="237"/>
      <c r="J276" s="117"/>
      <c r="K276" s="117"/>
      <c r="L276" s="237"/>
      <c r="M276" s="150"/>
      <c r="N276" s="117"/>
      <c r="O276" s="117"/>
      <c r="P276" s="117"/>
      <c r="Q276" s="117"/>
      <c r="R276" s="117"/>
      <c r="S276" s="117"/>
      <c r="T276" s="117"/>
      <c r="U276" s="117"/>
      <c r="V276" s="117"/>
      <c r="W276" s="117"/>
      <c r="X276" s="237"/>
      <c r="Y276" s="117"/>
      <c r="Z276" s="117"/>
      <c r="AA276" s="237"/>
      <c r="AB276" s="237"/>
      <c r="AC276" s="150"/>
      <c r="AD276" s="117"/>
      <c r="AE276" s="117"/>
      <c r="AF276" s="117"/>
      <c r="AG276" s="117"/>
      <c r="AH276" s="117"/>
      <c r="AI276" s="117"/>
      <c r="AJ276" s="117"/>
      <c r="AK276" s="117"/>
      <c r="AL276" s="117"/>
      <c r="AM276" s="117"/>
      <c r="AN276" s="117"/>
      <c r="AO276" s="117"/>
      <c r="AP276" s="117"/>
      <c r="AQ276" s="117"/>
      <c r="AR276" s="117"/>
      <c r="AS276" s="117"/>
      <c r="AT276" s="117"/>
      <c r="AU276" s="117"/>
      <c r="AV276" s="117"/>
      <c r="AW276" s="117"/>
      <c r="AX276" s="117"/>
      <c r="AY276" s="117"/>
      <c r="AZ276" s="117"/>
      <c r="BA276" s="117"/>
      <c r="BB276" s="117"/>
      <c r="BC276" s="117"/>
      <c r="BD276" s="117"/>
      <c r="BE276" s="117"/>
      <c r="BF276" s="117"/>
      <c r="BG276" s="117"/>
      <c r="BH276" s="117"/>
      <c r="BI276" s="117"/>
      <c r="BJ276" s="117"/>
      <c r="BK276" s="117"/>
      <c r="BL276" s="117"/>
    </row>
    <row r="277" spans="1:64">
      <c r="A277" s="117"/>
      <c r="B277" s="117"/>
      <c r="C277" s="117"/>
      <c r="D277" s="117"/>
      <c r="E277" s="117"/>
      <c r="F277" s="117"/>
      <c r="G277" s="117"/>
      <c r="H277" s="117"/>
      <c r="I277" s="237"/>
      <c r="J277" s="117"/>
      <c r="K277" s="117"/>
      <c r="L277" s="237"/>
      <c r="M277" s="150"/>
      <c r="N277" s="117"/>
      <c r="O277" s="117"/>
      <c r="P277" s="117"/>
      <c r="Q277" s="117"/>
      <c r="R277" s="117"/>
      <c r="S277" s="117"/>
      <c r="T277" s="117"/>
      <c r="U277" s="117"/>
      <c r="V277" s="117"/>
      <c r="W277" s="117"/>
      <c r="X277" s="237"/>
      <c r="Y277" s="117"/>
      <c r="Z277" s="117"/>
      <c r="AA277" s="237"/>
      <c r="AB277" s="237"/>
      <c r="AC277" s="150"/>
      <c r="AD277" s="117"/>
      <c r="AE277" s="117"/>
      <c r="AF277" s="117"/>
      <c r="AG277" s="117"/>
      <c r="AH277" s="117"/>
      <c r="AI277" s="117"/>
      <c r="AJ277" s="117"/>
      <c r="AK277" s="117"/>
      <c r="AL277" s="117"/>
      <c r="AM277" s="117"/>
      <c r="AN277" s="117"/>
      <c r="AO277" s="117"/>
      <c r="AP277" s="117"/>
      <c r="AQ277" s="117"/>
      <c r="AR277" s="117"/>
      <c r="AS277" s="117"/>
      <c r="AT277" s="117"/>
      <c r="AU277" s="117"/>
      <c r="AV277" s="117"/>
      <c r="AW277" s="117"/>
      <c r="AX277" s="117"/>
      <c r="AY277" s="117"/>
      <c r="AZ277" s="117"/>
      <c r="BA277" s="117"/>
      <c r="BB277" s="117"/>
      <c r="BC277" s="117"/>
      <c r="BD277" s="117"/>
      <c r="BE277" s="117"/>
      <c r="BF277" s="117"/>
      <c r="BG277" s="117"/>
      <c r="BH277" s="117"/>
      <c r="BI277" s="117"/>
      <c r="BJ277" s="117"/>
      <c r="BK277" s="117"/>
      <c r="BL277" s="117"/>
    </row>
    <row r="278" spans="1:64">
      <c r="A278" s="117"/>
      <c r="B278" s="117"/>
      <c r="C278" s="117"/>
      <c r="D278" s="117"/>
      <c r="E278" s="117"/>
      <c r="F278" s="117"/>
      <c r="G278" s="117"/>
      <c r="H278" s="117"/>
      <c r="I278" s="237"/>
      <c r="J278" s="117"/>
      <c r="K278" s="117"/>
      <c r="L278" s="237"/>
      <c r="M278" s="150"/>
      <c r="N278" s="117"/>
      <c r="O278" s="117"/>
      <c r="P278" s="117"/>
      <c r="Q278" s="117"/>
      <c r="R278" s="117"/>
      <c r="S278" s="117"/>
      <c r="T278" s="117"/>
      <c r="U278" s="117"/>
      <c r="V278" s="117"/>
      <c r="W278" s="117"/>
      <c r="X278" s="237"/>
      <c r="Y278" s="117"/>
      <c r="Z278" s="117"/>
      <c r="AA278" s="237"/>
      <c r="AB278" s="237"/>
      <c r="AC278" s="150"/>
      <c r="AD278" s="117"/>
      <c r="AE278" s="117"/>
      <c r="AF278" s="117"/>
      <c r="AG278" s="117"/>
      <c r="AH278" s="117"/>
      <c r="AI278" s="117"/>
      <c r="AJ278" s="117"/>
      <c r="AK278" s="117"/>
      <c r="AL278" s="117"/>
      <c r="AM278" s="117"/>
      <c r="AN278" s="117"/>
      <c r="AO278" s="117"/>
      <c r="AP278" s="117"/>
      <c r="AQ278" s="117"/>
      <c r="AR278" s="117"/>
      <c r="AS278" s="117"/>
      <c r="AT278" s="117"/>
      <c r="AU278" s="117"/>
      <c r="AV278" s="117"/>
      <c r="AW278" s="117"/>
      <c r="AX278" s="117"/>
      <c r="AY278" s="117"/>
      <c r="AZ278" s="117"/>
      <c r="BA278" s="117"/>
      <c r="BB278" s="117"/>
      <c r="BC278" s="117"/>
      <c r="BD278" s="117"/>
      <c r="BE278" s="117"/>
      <c r="BF278" s="117"/>
      <c r="BG278" s="117"/>
      <c r="BH278" s="117"/>
      <c r="BI278" s="117"/>
      <c r="BJ278" s="117"/>
      <c r="BK278" s="117"/>
      <c r="BL278" s="117"/>
    </row>
    <row r="279" spans="1:64">
      <c r="A279" s="117"/>
      <c r="B279" s="117"/>
      <c r="C279" s="117"/>
      <c r="D279" s="117"/>
      <c r="E279" s="117"/>
      <c r="F279" s="117"/>
      <c r="G279" s="117"/>
      <c r="H279" s="117"/>
      <c r="I279" s="237"/>
      <c r="J279" s="117"/>
      <c r="K279" s="117"/>
      <c r="L279" s="237"/>
      <c r="M279" s="150"/>
      <c r="N279" s="117"/>
      <c r="O279" s="117"/>
      <c r="P279" s="117"/>
      <c r="Q279" s="117"/>
      <c r="R279" s="117"/>
      <c r="S279" s="117"/>
      <c r="T279" s="117"/>
      <c r="U279" s="117"/>
      <c r="V279" s="117"/>
      <c r="W279" s="117"/>
      <c r="X279" s="237"/>
      <c r="Y279" s="117"/>
      <c r="Z279" s="117"/>
      <c r="AA279" s="237"/>
      <c r="AB279" s="237"/>
      <c r="AC279" s="150"/>
      <c r="AD279" s="117"/>
      <c r="AE279" s="117"/>
      <c r="AF279" s="117"/>
      <c r="AG279" s="117"/>
      <c r="AH279" s="117"/>
      <c r="AI279" s="117"/>
      <c r="AJ279" s="117"/>
      <c r="AK279" s="117"/>
      <c r="AL279" s="117"/>
      <c r="AM279" s="117"/>
      <c r="AN279" s="117"/>
      <c r="AO279" s="117"/>
      <c r="AP279" s="117"/>
      <c r="AQ279" s="117"/>
      <c r="AR279" s="117"/>
      <c r="AS279" s="117"/>
      <c r="AT279" s="117"/>
      <c r="AU279" s="117"/>
      <c r="AV279" s="117"/>
      <c r="AW279" s="117"/>
      <c r="AX279" s="117"/>
      <c r="AY279" s="117"/>
      <c r="AZ279" s="117"/>
      <c r="BA279" s="117"/>
      <c r="BB279" s="117"/>
      <c r="BC279" s="117"/>
      <c r="BD279" s="117"/>
      <c r="BE279" s="117"/>
      <c r="BF279" s="117"/>
      <c r="BG279" s="117"/>
      <c r="BH279" s="117"/>
      <c r="BI279" s="117"/>
      <c r="BJ279" s="117"/>
      <c r="BK279" s="117"/>
      <c r="BL279" s="117"/>
    </row>
    <row r="280" spans="1:64">
      <c r="A280" s="117"/>
      <c r="B280" s="117"/>
      <c r="C280" s="117"/>
      <c r="D280" s="117"/>
      <c r="E280" s="117"/>
      <c r="F280" s="117"/>
      <c r="G280" s="117"/>
      <c r="H280" s="117"/>
      <c r="I280" s="237"/>
      <c r="J280" s="117"/>
      <c r="K280" s="117"/>
      <c r="L280" s="237"/>
      <c r="M280" s="150"/>
      <c r="N280" s="117"/>
      <c r="O280" s="117"/>
      <c r="P280" s="117"/>
      <c r="Q280" s="117"/>
      <c r="R280" s="117"/>
      <c r="S280" s="117"/>
      <c r="T280" s="117"/>
      <c r="U280" s="117"/>
      <c r="V280" s="117"/>
      <c r="W280" s="117"/>
      <c r="X280" s="237"/>
      <c r="Y280" s="117"/>
      <c r="Z280" s="117"/>
      <c r="AA280" s="237"/>
      <c r="AB280" s="237"/>
      <c r="AC280" s="150"/>
      <c r="AD280" s="117"/>
      <c r="AE280" s="117"/>
      <c r="AF280" s="117"/>
      <c r="AG280" s="117"/>
      <c r="AH280" s="117"/>
      <c r="AI280" s="117"/>
      <c r="AJ280" s="117"/>
      <c r="AK280" s="117"/>
      <c r="AL280" s="117"/>
      <c r="AM280" s="117"/>
      <c r="AN280" s="117"/>
      <c r="AO280" s="117"/>
      <c r="AP280" s="117"/>
      <c r="AQ280" s="117"/>
      <c r="AR280" s="117"/>
      <c r="AS280" s="117"/>
      <c r="AT280" s="117"/>
      <c r="AU280" s="117"/>
      <c r="AV280" s="117"/>
      <c r="AW280" s="117"/>
      <c r="AX280" s="117"/>
      <c r="AY280" s="117"/>
      <c r="AZ280" s="117"/>
      <c r="BA280" s="117"/>
      <c r="BB280" s="117"/>
      <c r="BC280" s="117"/>
      <c r="BD280" s="117"/>
      <c r="BE280" s="117"/>
      <c r="BF280" s="117"/>
      <c r="BG280" s="117"/>
      <c r="BH280" s="117"/>
      <c r="BI280" s="117"/>
      <c r="BJ280" s="117"/>
      <c r="BK280" s="117"/>
      <c r="BL280" s="117"/>
    </row>
    <row r="281" spans="1:64">
      <c r="A281" s="117"/>
      <c r="B281" s="117"/>
      <c r="C281" s="117"/>
      <c r="D281" s="117"/>
      <c r="E281" s="117"/>
      <c r="F281" s="117"/>
      <c r="G281" s="117"/>
      <c r="H281" s="117"/>
      <c r="I281" s="237"/>
      <c r="J281" s="117"/>
      <c r="K281" s="117"/>
      <c r="L281" s="237"/>
      <c r="M281" s="150"/>
      <c r="N281" s="117"/>
      <c r="O281" s="117"/>
      <c r="P281" s="117"/>
      <c r="Q281" s="117"/>
      <c r="R281" s="117"/>
      <c r="S281" s="117"/>
      <c r="T281" s="117"/>
      <c r="U281" s="117"/>
      <c r="V281" s="117"/>
      <c r="W281" s="117"/>
      <c r="X281" s="237"/>
      <c r="Y281" s="117"/>
      <c r="Z281" s="117"/>
      <c r="AA281" s="237"/>
      <c r="AB281" s="237"/>
      <c r="AC281" s="150"/>
      <c r="AD281" s="117"/>
      <c r="AE281" s="117"/>
      <c r="AF281" s="117"/>
      <c r="AG281" s="117"/>
      <c r="AH281" s="117"/>
      <c r="AI281" s="117"/>
      <c r="AJ281" s="117"/>
      <c r="AK281" s="117"/>
      <c r="AL281" s="117"/>
      <c r="AM281" s="117"/>
      <c r="AN281" s="117"/>
      <c r="AO281" s="117"/>
      <c r="AP281" s="117"/>
      <c r="AQ281" s="117"/>
      <c r="AR281" s="117"/>
      <c r="AS281" s="117"/>
      <c r="AT281" s="117"/>
      <c r="AU281" s="117"/>
      <c r="AV281" s="117"/>
      <c r="AW281" s="117"/>
      <c r="AX281" s="117"/>
      <c r="AY281" s="117"/>
      <c r="AZ281" s="117"/>
      <c r="BA281" s="117"/>
      <c r="BB281" s="117"/>
      <c r="BC281" s="117"/>
      <c r="BD281" s="117"/>
      <c r="BE281" s="117"/>
      <c r="BF281" s="117"/>
      <c r="BG281" s="117"/>
      <c r="BH281" s="117"/>
      <c r="BI281" s="117"/>
      <c r="BJ281" s="117"/>
      <c r="BK281" s="117"/>
      <c r="BL281" s="117"/>
    </row>
    <row r="282" spans="1:64">
      <c r="A282" s="117"/>
      <c r="B282" s="117"/>
      <c r="C282" s="117"/>
      <c r="D282" s="117"/>
      <c r="E282" s="117"/>
      <c r="F282" s="117"/>
      <c r="G282" s="117"/>
      <c r="H282" s="117"/>
      <c r="I282" s="237"/>
      <c r="J282" s="117"/>
      <c r="K282" s="117"/>
      <c r="L282" s="237"/>
      <c r="M282" s="150"/>
      <c r="N282" s="117"/>
      <c r="O282" s="117"/>
      <c r="P282" s="117"/>
      <c r="Q282" s="117"/>
      <c r="R282" s="117"/>
      <c r="S282" s="117"/>
      <c r="T282" s="117"/>
      <c r="U282" s="117"/>
      <c r="V282" s="117"/>
      <c r="W282" s="117"/>
      <c r="X282" s="237"/>
      <c r="Y282" s="117"/>
      <c r="Z282" s="117"/>
      <c r="AA282" s="237"/>
      <c r="AB282" s="237"/>
      <c r="AC282" s="150"/>
      <c r="AD282" s="117"/>
      <c r="AE282" s="117"/>
      <c r="AF282" s="117"/>
      <c r="AG282" s="117"/>
      <c r="AH282" s="117"/>
      <c r="AI282" s="117"/>
      <c r="AJ282" s="117"/>
      <c r="AK282" s="117"/>
      <c r="AL282" s="117"/>
      <c r="AM282" s="117"/>
      <c r="AN282" s="117"/>
      <c r="AO282" s="117"/>
      <c r="AP282" s="117"/>
      <c r="AQ282" s="117"/>
      <c r="AR282" s="117"/>
      <c r="AS282" s="117"/>
      <c r="AT282" s="117"/>
      <c r="AU282" s="117"/>
      <c r="AV282" s="117"/>
      <c r="AW282" s="117"/>
      <c r="AX282" s="117"/>
      <c r="AY282" s="117"/>
      <c r="AZ282" s="117"/>
      <c r="BA282" s="117"/>
      <c r="BB282" s="117"/>
      <c r="BC282" s="117"/>
      <c r="BD282" s="117"/>
      <c r="BE282" s="117"/>
      <c r="BF282" s="117"/>
      <c r="BG282" s="117"/>
      <c r="BH282" s="117"/>
      <c r="BI282" s="117"/>
      <c r="BJ282" s="117"/>
      <c r="BK282" s="117"/>
      <c r="BL282" s="117"/>
    </row>
    <row r="283" spans="1:64">
      <c r="A283" s="117"/>
      <c r="B283" s="117"/>
      <c r="C283" s="117"/>
      <c r="D283" s="117"/>
      <c r="E283" s="117"/>
      <c r="F283" s="117"/>
      <c r="G283" s="117"/>
      <c r="H283" s="117"/>
      <c r="I283" s="237"/>
      <c r="J283" s="117"/>
      <c r="K283" s="117"/>
      <c r="L283" s="237"/>
      <c r="M283" s="150"/>
      <c r="N283" s="117"/>
      <c r="O283" s="117"/>
      <c r="P283" s="117"/>
      <c r="Q283" s="117"/>
      <c r="R283" s="117"/>
      <c r="S283" s="117"/>
      <c r="T283" s="117"/>
      <c r="U283" s="117"/>
      <c r="V283" s="117"/>
      <c r="W283" s="117"/>
      <c r="X283" s="237"/>
      <c r="Y283" s="117"/>
      <c r="Z283" s="117"/>
      <c r="AA283" s="237"/>
      <c r="AB283" s="237"/>
      <c r="AC283" s="150"/>
      <c r="AD283" s="117"/>
      <c r="AE283" s="117"/>
      <c r="AF283" s="117"/>
      <c r="AG283" s="117"/>
      <c r="AH283" s="117"/>
      <c r="AI283" s="117"/>
      <c r="AJ283" s="117"/>
      <c r="AK283" s="117"/>
      <c r="AL283" s="117"/>
      <c r="AM283" s="117"/>
      <c r="AN283" s="117"/>
      <c r="AO283" s="117"/>
      <c r="AP283" s="117"/>
      <c r="AQ283" s="117"/>
      <c r="AR283" s="117"/>
      <c r="AS283" s="117"/>
      <c r="AT283" s="117"/>
      <c r="AU283" s="117"/>
      <c r="AV283" s="117"/>
      <c r="AW283" s="117"/>
      <c r="AX283" s="117"/>
      <c r="AY283" s="117"/>
      <c r="AZ283" s="117"/>
      <c r="BA283" s="117"/>
      <c r="BB283" s="117"/>
      <c r="BC283" s="117"/>
      <c r="BD283" s="117"/>
      <c r="BE283" s="117"/>
      <c r="BF283" s="117"/>
      <c r="BG283" s="117"/>
      <c r="BH283" s="117"/>
      <c r="BI283" s="117"/>
      <c r="BJ283" s="117"/>
      <c r="BK283" s="117"/>
      <c r="BL283" s="117"/>
    </row>
    <row r="284" spans="1:64">
      <c r="A284" s="117"/>
      <c r="B284" s="117"/>
      <c r="C284" s="117"/>
      <c r="D284" s="117"/>
      <c r="E284" s="117"/>
      <c r="F284" s="117"/>
      <c r="G284" s="117"/>
      <c r="H284" s="117"/>
      <c r="I284" s="237"/>
      <c r="J284" s="117"/>
      <c r="K284" s="117"/>
      <c r="L284" s="237"/>
      <c r="M284" s="150"/>
      <c r="N284" s="117"/>
      <c r="O284" s="117"/>
      <c r="P284" s="117"/>
      <c r="Q284" s="117"/>
      <c r="R284" s="117"/>
      <c r="S284" s="117"/>
      <c r="T284" s="117"/>
      <c r="U284" s="117"/>
      <c r="V284" s="117"/>
      <c r="W284" s="117"/>
      <c r="X284" s="237"/>
      <c r="Y284" s="117"/>
      <c r="Z284" s="117"/>
      <c r="AA284" s="237"/>
      <c r="AB284" s="237"/>
      <c r="AC284" s="150"/>
      <c r="AD284" s="117"/>
      <c r="AE284" s="117"/>
      <c r="AF284" s="117"/>
      <c r="AG284" s="117"/>
      <c r="AH284" s="117"/>
      <c r="AI284" s="117"/>
      <c r="AJ284" s="117"/>
      <c r="AK284" s="117"/>
      <c r="AL284" s="117"/>
      <c r="AM284" s="117"/>
      <c r="AN284" s="117"/>
      <c r="AO284" s="117"/>
      <c r="AP284" s="117"/>
      <c r="AQ284" s="117"/>
      <c r="AR284" s="117"/>
      <c r="AS284" s="117"/>
      <c r="AT284" s="117"/>
      <c r="AU284" s="117"/>
      <c r="AV284" s="117"/>
      <c r="AW284" s="117"/>
      <c r="AX284" s="117"/>
      <c r="AY284" s="117"/>
      <c r="AZ284" s="117"/>
      <c r="BA284" s="117"/>
      <c r="BB284" s="117"/>
      <c r="BC284" s="117"/>
      <c r="BD284" s="117"/>
      <c r="BE284" s="117"/>
      <c r="BF284" s="117"/>
      <c r="BG284" s="117"/>
      <c r="BH284" s="117"/>
      <c r="BI284" s="117"/>
      <c r="BJ284" s="117"/>
      <c r="BK284" s="117"/>
      <c r="BL284" s="117"/>
    </row>
    <row r="285" spans="1:64">
      <c r="A285" s="117"/>
      <c r="B285" s="117"/>
      <c r="C285" s="117"/>
      <c r="D285" s="117"/>
      <c r="E285" s="117"/>
      <c r="F285" s="117"/>
      <c r="G285" s="117"/>
      <c r="H285" s="117"/>
      <c r="I285" s="237"/>
      <c r="J285" s="117"/>
      <c r="K285" s="117"/>
      <c r="L285" s="237"/>
      <c r="M285" s="150"/>
      <c r="N285" s="117"/>
      <c r="O285" s="117"/>
      <c r="P285" s="117"/>
      <c r="Q285" s="117"/>
      <c r="R285" s="117"/>
      <c r="S285" s="117"/>
      <c r="T285" s="117"/>
      <c r="U285" s="117"/>
      <c r="V285" s="117"/>
      <c r="W285" s="117"/>
      <c r="X285" s="237"/>
      <c r="Y285" s="117"/>
      <c r="Z285" s="117"/>
      <c r="AA285" s="237"/>
      <c r="AB285" s="237"/>
      <c r="AC285" s="150"/>
      <c r="AD285" s="117"/>
      <c r="AE285" s="117"/>
      <c r="AF285" s="117"/>
      <c r="AG285" s="117"/>
      <c r="AH285" s="117"/>
      <c r="AI285" s="117"/>
      <c r="AJ285" s="117"/>
      <c r="AK285" s="117"/>
      <c r="AL285" s="117"/>
      <c r="AM285" s="117"/>
      <c r="AN285" s="117"/>
      <c r="AO285" s="117"/>
      <c r="AP285" s="117"/>
      <c r="AQ285" s="117"/>
      <c r="AR285" s="117"/>
      <c r="AS285" s="117"/>
      <c r="AT285" s="117"/>
      <c r="AU285" s="117"/>
      <c r="AV285" s="117"/>
      <c r="AW285" s="117"/>
      <c r="AX285" s="117"/>
      <c r="AY285" s="117"/>
      <c r="AZ285" s="117"/>
      <c r="BA285" s="117"/>
      <c r="BB285" s="117"/>
      <c r="BC285" s="117"/>
      <c r="BD285" s="117"/>
      <c r="BE285" s="117"/>
      <c r="BF285" s="117"/>
      <c r="BG285" s="117"/>
      <c r="BH285" s="117"/>
      <c r="BI285" s="117"/>
      <c r="BJ285" s="117"/>
      <c r="BK285" s="117"/>
      <c r="BL285" s="117"/>
    </row>
    <row r="286" spans="1:64">
      <c r="A286" s="117"/>
      <c r="B286" s="117"/>
      <c r="C286" s="117"/>
      <c r="D286" s="117"/>
      <c r="E286" s="117"/>
      <c r="F286" s="117"/>
      <c r="G286" s="117"/>
      <c r="H286" s="117"/>
      <c r="I286" s="237"/>
      <c r="J286" s="117"/>
      <c r="K286" s="117"/>
      <c r="L286" s="237"/>
      <c r="M286" s="150"/>
      <c r="N286" s="117"/>
      <c r="O286" s="117"/>
      <c r="P286" s="117"/>
      <c r="Q286" s="117"/>
      <c r="R286" s="117"/>
      <c r="S286" s="117"/>
      <c r="T286" s="117"/>
      <c r="U286" s="117"/>
      <c r="V286" s="117"/>
      <c r="W286" s="117"/>
      <c r="X286" s="237"/>
      <c r="Y286" s="117"/>
      <c r="Z286" s="117"/>
      <c r="AA286" s="237"/>
      <c r="AB286" s="237"/>
      <c r="AC286" s="150"/>
      <c r="AD286" s="117"/>
      <c r="AE286" s="117"/>
      <c r="AF286" s="117"/>
      <c r="AG286" s="117"/>
      <c r="AH286" s="117"/>
      <c r="AI286" s="117"/>
      <c r="AJ286" s="117"/>
      <c r="AK286" s="117"/>
      <c r="AL286" s="117"/>
      <c r="AM286" s="117"/>
      <c r="AN286" s="117"/>
      <c r="AO286" s="117"/>
      <c r="AP286" s="117"/>
      <c r="AQ286" s="117"/>
      <c r="AR286" s="117"/>
      <c r="AS286" s="117"/>
      <c r="AT286" s="117"/>
      <c r="AU286" s="117"/>
      <c r="AV286" s="117"/>
      <c r="AW286" s="117"/>
      <c r="AX286" s="117"/>
      <c r="AY286" s="117"/>
      <c r="AZ286" s="117"/>
      <c r="BA286" s="117"/>
      <c r="BB286" s="117"/>
      <c r="BC286" s="117"/>
      <c r="BD286" s="117"/>
      <c r="BE286" s="117"/>
      <c r="BF286" s="117"/>
      <c r="BG286" s="117"/>
      <c r="BH286" s="117"/>
      <c r="BI286" s="117"/>
      <c r="BJ286" s="117"/>
      <c r="BK286" s="117"/>
      <c r="BL286" s="117"/>
    </row>
    <row r="287" spans="1:64">
      <c r="A287" s="117"/>
      <c r="B287" s="117"/>
      <c r="C287" s="117"/>
      <c r="D287" s="117"/>
      <c r="E287" s="117"/>
      <c r="F287" s="117"/>
      <c r="G287" s="117"/>
      <c r="H287" s="117"/>
      <c r="I287" s="237"/>
      <c r="J287" s="117"/>
      <c r="K287" s="117"/>
      <c r="L287" s="237"/>
      <c r="M287" s="150"/>
      <c r="N287" s="117"/>
      <c r="O287" s="117"/>
      <c r="P287" s="117"/>
      <c r="Q287" s="117"/>
      <c r="R287" s="117"/>
      <c r="S287" s="117"/>
      <c r="T287" s="117"/>
      <c r="U287" s="117"/>
      <c r="V287" s="117"/>
      <c r="W287" s="117"/>
      <c r="X287" s="237"/>
      <c r="Y287" s="117"/>
      <c r="Z287" s="117"/>
      <c r="AA287" s="237"/>
      <c r="AB287" s="237"/>
      <c r="AC287" s="150"/>
      <c r="AD287" s="117"/>
      <c r="AE287" s="117"/>
      <c r="AF287" s="117"/>
      <c r="AG287" s="117"/>
      <c r="AH287" s="117"/>
      <c r="AI287" s="117"/>
      <c r="AJ287" s="117"/>
      <c r="AK287" s="117"/>
      <c r="AL287" s="117"/>
      <c r="AM287" s="117"/>
      <c r="AN287" s="117"/>
      <c r="AO287" s="117"/>
      <c r="AP287" s="117"/>
      <c r="AQ287" s="117"/>
      <c r="AR287" s="117"/>
      <c r="AS287" s="117"/>
      <c r="AT287" s="117"/>
      <c r="AU287" s="117"/>
      <c r="AV287" s="117"/>
      <c r="AW287" s="117"/>
      <c r="AX287" s="117"/>
      <c r="AY287" s="117"/>
      <c r="AZ287" s="117"/>
      <c r="BA287" s="117"/>
      <c r="BB287" s="117"/>
      <c r="BC287" s="117"/>
      <c r="BD287" s="117"/>
      <c r="BE287" s="117"/>
      <c r="BF287" s="117"/>
      <c r="BG287" s="117"/>
      <c r="BH287" s="117"/>
      <c r="BI287" s="117"/>
      <c r="BJ287" s="117"/>
      <c r="BK287" s="117"/>
      <c r="BL287" s="117"/>
    </row>
    <row r="288" spans="1:64">
      <c r="A288" s="117"/>
      <c r="B288" s="117"/>
      <c r="C288" s="117"/>
      <c r="D288" s="117"/>
      <c r="E288" s="117"/>
      <c r="F288" s="117"/>
      <c r="G288" s="117"/>
      <c r="H288" s="117"/>
      <c r="I288" s="237"/>
      <c r="J288" s="117"/>
      <c r="K288" s="117"/>
      <c r="L288" s="237"/>
      <c r="M288" s="150"/>
      <c r="N288" s="117"/>
      <c r="O288" s="117"/>
      <c r="P288" s="117"/>
      <c r="Q288" s="117"/>
      <c r="R288" s="117"/>
      <c r="S288" s="117"/>
      <c r="T288" s="117"/>
      <c r="U288" s="117"/>
      <c r="V288" s="117"/>
      <c r="W288" s="117"/>
      <c r="X288" s="237"/>
      <c r="Y288" s="117"/>
      <c r="Z288" s="117"/>
      <c r="AA288" s="237"/>
      <c r="AB288" s="237"/>
      <c r="AC288" s="150"/>
      <c r="AD288" s="117"/>
      <c r="AE288" s="117"/>
      <c r="AF288" s="117"/>
      <c r="AG288" s="117"/>
      <c r="AH288" s="117"/>
      <c r="AI288" s="117"/>
      <c r="AJ288" s="117"/>
      <c r="AK288" s="117"/>
      <c r="AL288" s="117"/>
      <c r="AM288" s="117"/>
      <c r="AN288" s="117"/>
      <c r="AO288" s="117"/>
      <c r="AP288" s="117"/>
      <c r="AQ288" s="117"/>
      <c r="AR288" s="117"/>
      <c r="AS288" s="117"/>
      <c r="AT288" s="117"/>
      <c r="AU288" s="117"/>
      <c r="AV288" s="117"/>
      <c r="AW288" s="117"/>
      <c r="AX288" s="117"/>
      <c r="AY288" s="117"/>
      <c r="AZ288" s="117"/>
      <c r="BA288" s="117"/>
      <c r="BB288" s="117"/>
      <c r="BC288" s="117"/>
      <c r="BD288" s="117"/>
      <c r="BE288" s="117"/>
      <c r="BF288" s="117"/>
      <c r="BG288" s="117"/>
      <c r="BH288" s="117"/>
      <c r="BI288" s="117"/>
      <c r="BJ288" s="117"/>
      <c r="BK288" s="117"/>
      <c r="BL288" s="117"/>
    </row>
    <row r="289" spans="1:64">
      <c r="A289" s="117"/>
      <c r="B289" s="117"/>
      <c r="C289" s="117"/>
      <c r="D289" s="117"/>
      <c r="E289" s="117"/>
      <c r="F289" s="117"/>
      <c r="G289" s="117"/>
      <c r="H289" s="117"/>
      <c r="I289" s="237"/>
      <c r="J289" s="117"/>
      <c r="K289" s="117"/>
      <c r="L289" s="237"/>
      <c r="M289" s="150"/>
      <c r="N289" s="117"/>
      <c r="O289" s="117"/>
      <c r="P289" s="117"/>
      <c r="Q289" s="117"/>
      <c r="R289" s="117"/>
      <c r="S289" s="117"/>
      <c r="T289" s="117"/>
      <c r="U289" s="117"/>
      <c r="V289" s="117"/>
      <c r="W289" s="117"/>
      <c r="X289" s="237"/>
      <c r="Y289" s="117"/>
      <c r="Z289" s="117"/>
      <c r="AA289" s="237"/>
      <c r="AB289" s="237"/>
      <c r="AC289" s="150"/>
      <c r="AD289" s="117"/>
      <c r="AE289" s="117"/>
      <c r="AF289" s="117"/>
      <c r="AG289" s="117"/>
      <c r="AH289" s="117"/>
      <c r="AI289" s="117"/>
      <c r="AJ289" s="117"/>
      <c r="AK289" s="117"/>
      <c r="AL289" s="117"/>
      <c r="AM289" s="117"/>
      <c r="AN289" s="117"/>
      <c r="AO289" s="117"/>
      <c r="AP289" s="117"/>
      <c r="AQ289" s="117"/>
      <c r="AR289" s="117"/>
      <c r="AS289" s="117"/>
      <c r="AT289" s="117"/>
      <c r="AU289" s="117"/>
      <c r="AV289" s="117"/>
      <c r="AW289" s="117"/>
      <c r="AX289" s="117"/>
      <c r="AY289" s="117"/>
      <c r="AZ289" s="117"/>
      <c r="BA289" s="117"/>
      <c r="BB289" s="117"/>
      <c r="BC289" s="117"/>
      <c r="BD289" s="117"/>
      <c r="BE289" s="117"/>
      <c r="BF289" s="117"/>
      <c r="BG289" s="117"/>
      <c r="BH289" s="117"/>
      <c r="BI289" s="117"/>
      <c r="BJ289" s="117"/>
      <c r="BK289" s="117"/>
      <c r="BL289" s="117"/>
    </row>
    <row r="290" spans="1:64">
      <c r="A290" s="117"/>
      <c r="B290" s="117"/>
      <c r="C290" s="117"/>
      <c r="D290" s="117"/>
      <c r="E290" s="117"/>
      <c r="F290" s="117"/>
      <c r="G290" s="117"/>
      <c r="H290" s="117"/>
      <c r="I290" s="237"/>
      <c r="J290" s="117"/>
      <c r="K290" s="117"/>
      <c r="L290" s="237"/>
      <c r="M290" s="150"/>
      <c r="N290" s="117"/>
      <c r="O290" s="117"/>
      <c r="P290" s="117"/>
      <c r="Q290" s="117"/>
      <c r="R290" s="117"/>
      <c r="S290" s="117"/>
      <c r="T290" s="117"/>
      <c r="U290" s="117"/>
      <c r="V290" s="117"/>
      <c r="W290" s="117"/>
      <c r="X290" s="237"/>
      <c r="Y290" s="117"/>
      <c r="Z290" s="117"/>
      <c r="AA290" s="237"/>
      <c r="AB290" s="237"/>
      <c r="AC290" s="150"/>
      <c r="AD290" s="117"/>
      <c r="AE290" s="117"/>
      <c r="AF290" s="117"/>
      <c r="AG290" s="117"/>
      <c r="AH290" s="117"/>
      <c r="AI290" s="117"/>
      <c r="AJ290" s="117"/>
      <c r="AK290" s="117"/>
      <c r="AL290" s="117"/>
      <c r="AM290" s="117"/>
      <c r="AN290" s="117"/>
      <c r="AO290" s="117"/>
      <c r="AP290" s="117"/>
      <c r="AQ290" s="117"/>
      <c r="AR290" s="117"/>
      <c r="AS290" s="117"/>
      <c r="AT290" s="117"/>
      <c r="AU290" s="117"/>
      <c r="AV290" s="117"/>
      <c r="AW290" s="117"/>
      <c r="AX290" s="117"/>
      <c r="AY290" s="117"/>
      <c r="AZ290" s="117"/>
      <c r="BA290" s="117"/>
      <c r="BB290" s="117"/>
      <c r="BC290" s="117"/>
      <c r="BD290" s="117"/>
      <c r="BE290" s="117"/>
      <c r="BF290" s="117"/>
      <c r="BG290" s="117"/>
      <c r="BH290" s="117"/>
      <c r="BI290" s="117"/>
      <c r="BJ290" s="117"/>
      <c r="BK290" s="117"/>
      <c r="BL290" s="117"/>
    </row>
    <row r="291" spans="1:64">
      <c r="A291" s="117"/>
      <c r="B291" s="117"/>
      <c r="C291" s="117"/>
      <c r="D291" s="117"/>
      <c r="E291" s="117"/>
      <c r="F291" s="117"/>
      <c r="G291" s="117"/>
      <c r="H291" s="117"/>
      <c r="I291" s="237"/>
      <c r="J291" s="117"/>
      <c r="K291" s="117"/>
      <c r="L291" s="237"/>
      <c r="M291" s="150"/>
      <c r="N291" s="117"/>
      <c r="O291" s="117"/>
      <c r="P291" s="117"/>
      <c r="Q291" s="117"/>
      <c r="R291" s="117"/>
      <c r="S291" s="117"/>
      <c r="T291" s="117"/>
      <c r="U291" s="117"/>
      <c r="V291" s="117"/>
      <c r="W291" s="117"/>
      <c r="X291" s="237"/>
      <c r="Y291" s="117"/>
      <c r="Z291" s="117"/>
      <c r="AA291" s="237"/>
      <c r="AB291" s="237"/>
      <c r="AC291" s="150"/>
      <c r="AD291" s="117"/>
      <c r="AE291" s="117"/>
      <c r="AF291" s="117"/>
      <c r="AG291" s="117"/>
      <c r="AH291" s="117"/>
      <c r="AI291" s="117"/>
      <c r="AJ291" s="117"/>
      <c r="AK291" s="117"/>
      <c r="AL291" s="117"/>
      <c r="AM291" s="117"/>
      <c r="AN291" s="117"/>
      <c r="AO291" s="117"/>
      <c r="AP291" s="117"/>
      <c r="AQ291" s="117"/>
      <c r="AR291" s="117"/>
      <c r="AS291" s="117"/>
      <c r="AT291" s="117"/>
      <c r="AU291" s="117"/>
      <c r="AV291" s="117"/>
      <c r="AW291" s="117"/>
      <c r="AX291" s="117"/>
      <c r="AY291" s="117"/>
      <c r="AZ291" s="117"/>
      <c r="BA291" s="117"/>
      <c r="BB291" s="117"/>
      <c r="BC291" s="117"/>
      <c r="BD291" s="117"/>
      <c r="BE291" s="117"/>
      <c r="BF291" s="117"/>
      <c r="BG291" s="117"/>
      <c r="BH291" s="117"/>
      <c r="BI291" s="117"/>
      <c r="BJ291" s="117"/>
      <c r="BK291" s="117"/>
      <c r="BL291" s="117"/>
    </row>
    <row r="292" spans="1:64">
      <c r="A292" s="117"/>
      <c r="B292" s="117"/>
      <c r="C292" s="117"/>
      <c r="D292" s="117"/>
      <c r="E292" s="117"/>
      <c r="F292" s="117"/>
      <c r="G292" s="117"/>
      <c r="H292" s="117"/>
      <c r="I292" s="237"/>
      <c r="J292" s="117"/>
      <c r="K292" s="117"/>
      <c r="L292" s="237"/>
      <c r="M292" s="150"/>
      <c r="N292" s="117"/>
      <c r="O292" s="117"/>
      <c r="P292" s="117"/>
      <c r="Q292" s="117"/>
      <c r="R292" s="117"/>
      <c r="S292" s="117"/>
      <c r="T292" s="117"/>
      <c r="U292" s="117"/>
      <c r="V292" s="117"/>
      <c r="W292" s="117"/>
      <c r="X292" s="237"/>
      <c r="Y292" s="117"/>
      <c r="Z292" s="117"/>
      <c r="AA292" s="237"/>
      <c r="AB292" s="237"/>
      <c r="AC292" s="150"/>
      <c r="AD292" s="117"/>
      <c r="AE292" s="117"/>
      <c r="AF292" s="117"/>
      <c r="AG292" s="117"/>
      <c r="AH292" s="117"/>
      <c r="AI292" s="117"/>
      <c r="AJ292" s="117"/>
      <c r="AK292" s="117"/>
      <c r="AL292" s="117"/>
      <c r="AM292" s="117"/>
      <c r="AN292" s="117"/>
      <c r="AO292" s="117"/>
      <c r="AP292" s="117"/>
      <c r="AQ292" s="117"/>
      <c r="AR292" s="117"/>
      <c r="AS292" s="117"/>
      <c r="AT292" s="117"/>
      <c r="AU292" s="117"/>
      <c r="AV292" s="117"/>
      <c r="AW292" s="117"/>
      <c r="AX292" s="117"/>
      <c r="AY292" s="117"/>
      <c r="AZ292" s="117"/>
      <c r="BA292" s="117"/>
      <c r="BB292" s="117"/>
      <c r="BC292" s="117"/>
      <c r="BD292" s="117"/>
      <c r="BE292" s="117"/>
      <c r="BF292" s="117"/>
      <c r="BG292" s="117"/>
      <c r="BH292" s="117"/>
      <c r="BI292" s="117"/>
      <c r="BJ292" s="117"/>
      <c r="BK292" s="117"/>
      <c r="BL292" s="117"/>
    </row>
    <row r="293" spans="1:64">
      <c r="A293" s="117"/>
      <c r="B293" s="117"/>
      <c r="C293" s="117"/>
      <c r="D293" s="117"/>
      <c r="E293" s="117"/>
      <c r="F293" s="117"/>
      <c r="G293" s="117"/>
      <c r="H293" s="117"/>
      <c r="I293" s="237"/>
      <c r="J293" s="117"/>
      <c r="K293" s="117"/>
      <c r="L293" s="237"/>
      <c r="M293" s="150"/>
      <c r="N293" s="117"/>
      <c r="O293" s="117"/>
      <c r="P293" s="117"/>
      <c r="Q293" s="117"/>
      <c r="R293" s="117"/>
      <c r="S293" s="117"/>
      <c r="T293" s="117"/>
      <c r="U293" s="117"/>
      <c r="V293" s="117"/>
      <c r="W293" s="117"/>
      <c r="X293" s="237"/>
      <c r="Y293" s="117"/>
      <c r="Z293" s="117"/>
      <c r="AA293" s="237"/>
      <c r="AB293" s="237"/>
      <c r="AC293" s="150"/>
      <c r="AD293" s="117"/>
      <c r="AE293" s="117"/>
      <c r="AF293" s="117"/>
      <c r="AG293" s="117"/>
      <c r="AH293" s="117"/>
      <c r="AI293" s="117"/>
      <c r="AJ293" s="117"/>
      <c r="AK293" s="117"/>
      <c r="AL293" s="117"/>
      <c r="AM293" s="117"/>
      <c r="AN293" s="117"/>
      <c r="AO293" s="117"/>
      <c r="AP293" s="117"/>
      <c r="AQ293" s="117"/>
      <c r="AR293" s="117"/>
      <c r="AS293" s="117"/>
      <c r="AT293" s="117"/>
      <c r="AU293" s="117"/>
      <c r="AV293" s="117"/>
      <c r="AW293" s="117"/>
      <c r="AX293" s="117"/>
      <c r="AY293" s="117"/>
      <c r="AZ293" s="117"/>
      <c r="BA293" s="117"/>
      <c r="BB293" s="117"/>
      <c r="BC293" s="117"/>
      <c r="BD293" s="117"/>
      <c r="BE293" s="117"/>
      <c r="BF293" s="117"/>
      <c r="BG293" s="117"/>
      <c r="BH293" s="117"/>
      <c r="BI293" s="117"/>
      <c r="BJ293" s="117"/>
      <c r="BK293" s="117"/>
      <c r="BL293" s="117"/>
    </row>
    <row r="294" spans="1:64">
      <c r="A294" s="117"/>
      <c r="B294" s="117"/>
      <c r="C294" s="117"/>
      <c r="D294" s="117"/>
      <c r="E294" s="117"/>
      <c r="F294" s="117"/>
      <c r="G294" s="117"/>
      <c r="H294" s="117"/>
      <c r="I294" s="237"/>
      <c r="J294" s="117"/>
      <c r="K294" s="117"/>
      <c r="L294" s="237"/>
      <c r="M294" s="150"/>
      <c r="N294" s="117"/>
      <c r="O294" s="117"/>
      <c r="P294" s="117"/>
      <c r="Q294" s="117"/>
      <c r="R294" s="117"/>
      <c r="S294" s="117"/>
      <c r="T294" s="117"/>
      <c r="U294" s="117"/>
      <c r="V294" s="117"/>
      <c r="W294" s="117"/>
      <c r="X294" s="237"/>
      <c r="Y294" s="117"/>
      <c r="Z294" s="117"/>
      <c r="AA294" s="237"/>
      <c r="AB294" s="237"/>
      <c r="AC294" s="150"/>
      <c r="AD294" s="117"/>
      <c r="AE294" s="117"/>
      <c r="AF294" s="117"/>
      <c r="AG294" s="117"/>
      <c r="AH294" s="117"/>
      <c r="AI294" s="117"/>
      <c r="AJ294" s="117"/>
      <c r="AK294" s="117"/>
      <c r="AL294" s="117"/>
      <c r="AM294" s="117"/>
      <c r="AN294" s="117"/>
      <c r="AO294" s="117"/>
      <c r="AP294" s="117"/>
      <c r="AQ294" s="117"/>
      <c r="AR294" s="117"/>
      <c r="AS294" s="117"/>
      <c r="AT294" s="117"/>
      <c r="AU294" s="117"/>
      <c r="AV294" s="117"/>
      <c r="AW294" s="117"/>
      <c r="AX294" s="117"/>
      <c r="AY294" s="117"/>
      <c r="AZ294" s="117"/>
      <c r="BA294" s="117"/>
      <c r="BB294" s="117"/>
      <c r="BC294" s="117"/>
      <c r="BD294" s="117"/>
      <c r="BE294" s="117"/>
      <c r="BF294" s="117"/>
      <c r="BG294" s="117"/>
      <c r="BH294" s="117"/>
      <c r="BI294" s="117"/>
      <c r="BJ294" s="117"/>
      <c r="BK294" s="117"/>
      <c r="BL294" s="117"/>
    </row>
    <row r="295" spans="1:64">
      <c r="A295" s="117"/>
      <c r="B295" s="117"/>
      <c r="C295" s="117"/>
      <c r="D295" s="117"/>
      <c r="E295" s="117"/>
      <c r="F295" s="117"/>
      <c r="G295" s="117"/>
      <c r="H295" s="117"/>
      <c r="I295" s="237"/>
      <c r="J295" s="117"/>
      <c r="K295" s="117"/>
      <c r="L295" s="237"/>
      <c r="M295" s="150"/>
      <c r="N295" s="117"/>
      <c r="O295" s="117"/>
      <c r="P295" s="117"/>
      <c r="Q295" s="117"/>
      <c r="R295" s="117"/>
      <c r="S295" s="117"/>
      <c r="T295" s="117"/>
      <c r="U295" s="117"/>
      <c r="V295" s="117"/>
      <c r="W295" s="117"/>
      <c r="X295" s="237"/>
      <c r="Y295" s="117"/>
      <c r="Z295" s="117"/>
      <c r="AA295" s="237"/>
      <c r="AB295" s="237"/>
      <c r="AC295" s="150"/>
      <c r="AD295" s="117"/>
      <c r="AE295" s="117"/>
      <c r="AF295" s="117"/>
      <c r="AG295" s="117"/>
      <c r="AH295" s="117"/>
      <c r="AI295" s="117"/>
      <c r="AJ295" s="117"/>
      <c r="AK295" s="117"/>
      <c r="AL295" s="117"/>
      <c r="AM295" s="117"/>
      <c r="AN295" s="117"/>
      <c r="AO295" s="117"/>
      <c r="AP295" s="117"/>
      <c r="AQ295" s="117"/>
      <c r="AR295" s="117"/>
      <c r="AS295" s="117"/>
      <c r="AT295" s="117"/>
      <c r="AU295" s="117"/>
      <c r="AV295" s="117"/>
      <c r="AW295" s="117"/>
      <c r="AX295" s="117"/>
      <c r="AY295" s="117"/>
      <c r="AZ295" s="117"/>
      <c r="BA295" s="117"/>
      <c r="BB295" s="117"/>
      <c r="BC295" s="117"/>
      <c r="BD295" s="117"/>
      <c r="BE295" s="117"/>
      <c r="BF295" s="117"/>
      <c r="BG295" s="117"/>
      <c r="BH295" s="117"/>
      <c r="BI295" s="117"/>
      <c r="BJ295" s="117"/>
      <c r="BK295" s="117"/>
      <c r="BL295" s="117"/>
    </row>
    <row r="296" spans="1:64">
      <c r="A296" s="117"/>
      <c r="B296" s="117"/>
      <c r="C296" s="117"/>
      <c r="D296" s="117"/>
      <c r="E296" s="117"/>
      <c r="F296" s="117"/>
      <c r="G296" s="117"/>
      <c r="H296" s="117"/>
      <c r="I296" s="237"/>
      <c r="J296" s="117"/>
      <c r="K296" s="117"/>
      <c r="L296" s="237"/>
      <c r="M296" s="150"/>
      <c r="N296" s="117"/>
      <c r="O296" s="117"/>
      <c r="P296" s="117"/>
      <c r="Q296" s="117"/>
      <c r="R296" s="117"/>
      <c r="S296" s="117"/>
      <c r="T296" s="117"/>
      <c r="U296" s="117"/>
      <c r="V296" s="117"/>
      <c r="W296" s="117"/>
      <c r="X296" s="237"/>
      <c r="Y296" s="117"/>
      <c r="Z296" s="117"/>
      <c r="AA296" s="237"/>
      <c r="AB296" s="237"/>
      <c r="AC296" s="150"/>
      <c r="AD296" s="117"/>
      <c r="AE296" s="117"/>
      <c r="AF296" s="117"/>
      <c r="AG296" s="117"/>
      <c r="AH296" s="117"/>
      <c r="AI296" s="117"/>
      <c r="AJ296" s="117"/>
      <c r="AK296" s="117"/>
      <c r="AL296" s="117"/>
      <c r="AM296" s="117"/>
      <c r="AN296" s="117"/>
      <c r="AO296" s="117"/>
      <c r="AP296" s="117"/>
      <c r="AQ296" s="117"/>
      <c r="AR296" s="117"/>
      <c r="AS296" s="117"/>
      <c r="AT296" s="117"/>
      <c r="AU296" s="117"/>
      <c r="AV296" s="117"/>
      <c r="AW296" s="117"/>
      <c r="AX296" s="117"/>
      <c r="AY296" s="117"/>
      <c r="AZ296" s="117"/>
      <c r="BA296" s="117"/>
      <c r="BB296" s="117"/>
      <c r="BC296" s="117"/>
      <c r="BD296" s="117"/>
      <c r="BE296" s="117"/>
      <c r="BF296" s="117"/>
      <c r="BG296" s="117"/>
      <c r="BH296" s="117"/>
      <c r="BI296" s="117"/>
      <c r="BJ296" s="117"/>
      <c r="BK296" s="117"/>
      <c r="BL296" s="117"/>
    </row>
    <row r="297" spans="1:64">
      <c r="A297" s="117"/>
      <c r="B297" s="117"/>
      <c r="C297" s="117"/>
      <c r="D297" s="117"/>
      <c r="E297" s="117"/>
      <c r="F297" s="117"/>
      <c r="G297" s="117"/>
      <c r="H297" s="117"/>
      <c r="I297" s="237"/>
      <c r="J297" s="117"/>
      <c r="K297" s="117"/>
      <c r="L297" s="237"/>
      <c r="M297" s="150"/>
      <c r="N297" s="117"/>
      <c r="O297" s="117"/>
      <c r="P297" s="117"/>
      <c r="Q297" s="117"/>
      <c r="R297" s="117"/>
      <c r="S297" s="117"/>
      <c r="T297" s="117"/>
      <c r="U297" s="117"/>
      <c r="V297" s="117"/>
      <c r="W297" s="117"/>
      <c r="X297" s="237"/>
      <c r="Y297" s="117"/>
      <c r="Z297" s="117"/>
      <c r="AA297" s="237"/>
      <c r="AB297" s="237"/>
      <c r="AC297" s="150"/>
      <c r="AD297" s="117"/>
      <c r="AE297" s="117"/>
      <c r="AF297" s="117"/>
      <c r="AG297" s="117"/>
      <c r="AH297" s="117"/>
      <c r="AI297" s="117"/>
      <c r="AJ297" s="117"/>
      <c r="AK297" s="117"/>
      <c r="AL297" s="117"/>
      <c r="AM297" s="117"/>
      <c r="AN297" s="117"/>
      <c r="AO297" s="117"/>
      <c r="AP297" s="117"/>
      <c r="AQ297" s="117"/>
      <c r="AR297" s="117"/>
      <c r="AS297" s="117"/>
      <c r="AT297" s="117"/>
      <c r="AU297" s="117"/>
      <c r="AV297" s="117"/>
      <c r="AW297" s="117"/>
      <c r="AX297" s="117"/>
      <c r="AY297" s="117"/>
      <c r="AZ297" s="117"/>
      <c r="BA297" s="117"/>
      <c r="BB297" s="117"/>
      <c r="BC297" s="117"/>
      <c r="BD297" s="117"/>
      <c r="BE297" s="117"/>
      <c r="BF297" s="117"/>
      <c r="BG297" s="117"/>
      <c r="BH297" s="117"/>
      <c r="BI297" s="117"/>
      <c r="BJ297" s="117"/>
      <c r="BK297" s="117"/>
      <c r="BL297" s="117"/>
    </row>
    <row r="298" spans="1:64">
      <c r="A298" s="117"/>
      <c r="B298" s="117"/>
      <c r="C298" s="117"/>
      <c r="D298" s="117"/>
      <c r="E298" s="117"/>
      <c r="F298" s="117"/>
      <c r="G298" s="117"/>
      <c r="H298" s="117"/>
      <c r="I298" s="237"/>
      <c r="J298" s="117"/>
      <c r="K298" s="117"/>
      <c r="L298" s="237"/>
      <c r="M298" s="150"/>
      <c r="N298" s="117"/>
      <c r="O298" s="117"/>
      <c r="P298" s="117"/>
      <c r="Q298" s="117"/>
      <c r="R298" s="117"/>
      <c r="S298" s="117"/>
      <c r="T298" s="117"/>
      <c r="U298" s="117"/>
      <c r="V298" s="117"/>
      <c r="W298" s="117"/>
      <c r="X298" s="237"/>
      <c r="Y298" s="117"/>
      <c r="Z298" s="117"/>
      <c r="AA298" s="237"/>
      <c r="AB298" s="237"/>
      <c r="AC298" s="150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117"/>
      <c r="AQ298" s="117"/>
      <c r="AR298" s="117"/>
      <c r="AS298" s="117"/>
      <c r="AT298" s="117"/>
      <c r="AU298" s="117"/>
      <c r="AV298" s="117"/>
      <c r="AW298" s="117"/>
      <c r="AX298" s="117"/>
      <c r="AY298" s="117"/>
      <c r="AZ298" s="117"/>
      <c r="BA298" s="117"/>
      <c r="BB298" s="117"/>
      <c r="BC298" s="117"/>
      <c r="BD298" s="117"/>
      <c r="BE298" s="117"/>
      <c r="BF298" s="117"/>
      <c r="BG298" s="117"/>
      <c r="BH298" s="117"/>
      <c r="BI298" s="117"/>
      <c r="BJ298" s="117"/>
      <c r="BK298" s="117"/>
      <c r="BL298" s="117"/>
    </row>
    <row r="299" spans="1:64">
      <c r="A299" s="117"/>
      <c r="B299" s="117"/>
      <c r="C299" s="117"/>
      <c r="D299" s="117"/>
      <c r="E299" s="117"/>
      <c r="F299" s="117"/>
      <c r="G299" s="117"/>
      <c r="H299" s="117"/>
      <c r="I299" s="237"/>
      <c r="J299" s="117"/>
      <c r="K299" s="117"/>
      <c r="L299" s="237"/>
      <c r="M299" s="150"/>
      <c r="N299" s="117"/>
      <c r="O299" s="117"/>
      <c r="P299" s="117"/>
      <c r="Q299" s="117"/>
      <c r="R299" s="117"/>
      <c r="S299" s="117"/>
      <c r="T299" s="117"/>
      <c r="U299" s="117"/>
      <c r="V299" s="117"/>
      <c r="W299" s="117"/>
      <c r="X299" s="237"/>
      <c r="Y299" s="117"/>
      <c r="Z299" s="117"/>
      <c r="AA299" s="237"/>
      <c r="AB299" s="237"/>
      <c r="AC299" s="150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117"/>
      <c r="AQ299" s="117"/>
      <c r="AR299" s="117"/>
      <c r="AS299" s="117"/>
      <c r="AT299" s="117"/>
      <c r="AU299" s="117"/>
      <c r="AV299" s="117"/>
      <c r="AW299" s="117"/>
      <c r="AX299" s="117"/>
      <c r="AY299" s="117"/>
      <c r="AZ299" s="117"/>
      <c r="BA299" s="117"/>
      <c r="BB299" s="117"/>
      <c r="BC299" s="117"/>
      <c r="BD299" s="117"/>
      <c r="BE299" s="117"/>
      <c r="BF299" s="117"/>
      <c r="BG299" s="117"/>
      <c r="BH299" s="117"/>
      <c r="BI299" s="117"/>
      <c r="BJ299" s="117"/>
      <c r="BK299" s="117"/>
      <c r="BL299" s="117"/>
    </row>
    <row r="300" spans="1:64">
      <c r="A300" s="117"/>
      <c r="B300" s="117"/>
      <c r="C300" s="117"/>
      <c r="D300" s="117"/>
      <c r="E300" s="117"/>
      <c r="F300" s="117"/>
      <c r="G300" s="117"/>
      <c r="H300" s="117"/>
      <c r="I300" s="237"/>
      <c r="J300" s="117"/>
      <c r="K300" s="117"/>
      <c r="L300" s="237"/>
      <c r="M300" s="150"/>
      <c r="N300" s="117"/>
      <c r="O300" s="117"/>
      <c r="P300" s="117"/>
      <c r="Q300" s="117"/>
      <c r="R300" s="117"/>
      <c r="S300" s="117"/>
      <c r="T300" s="117"/>
      <c r="U300" s="117"/>
      <c r="V300" s="117"/>
      <c r="W300" s="117"/>
      <c r="X300" s="237"/>
      <c r="Y300" s="117"/>
      <c r="Z300" s="117"/>
      <c r="AA300" s="237"/>
      <c r="AB300" s="237"/>
      <c r="AC300" s="150"/>
      <c r="AD300" s="117"/>
      <c r="AE300" s="117"/>
      <c r="AF300" s="117"/>
      <c r="AG300" s="117"/>
      <c r="AH300" s="117"/>
      <c r="AI300" s="117"/>
      <c r="AJ300" s="117"/>
      <c r="AK300" s="117"/>
      <c r="AL300" s="117"/>
      <c r="AM300" s="117"/>
      <c r="AN300" s="117"/>
      <c r="AO300" s="117"/>
      <c r="AP300" s="117"/>
      <c r="AQ300" s="117"/>
      <c r="AR300" s="117"/>
      <c r="AS300" s="117"/>
      <c r="AT300" s="117"/>
      <c r="AU300" s="117"/>
      <c r="AV300" s="117"/>
      <c r="AW300" s="117"/>
      <c r="AX300" s="117"/>
      <c r="AY300" s="117"/>
      <c r="AZ300" s="117"/>
      <c r="BA300" s="117"/>
      <c r="BB300" s="117"/>
      <c r="BC300" s="117"/>
      <c r="BD300" s="117"/>
      <c r="BE300" s="117"/>
      <c r="BF300" s="117"/>
      <c r="BG300" s="117"/>
      <c r="BH300" s="117"/>
      <c r="BI300" s="117"/>
      <c r="BJ300" s="117"/>
      <c r="BK300" s="117"/>
      <c r="BL300" s="117"/>
    </row>
    <row r="301" spans="1:64">
      <c r="A301" s="117"/>
      <c r="B301" s="117"/>
      <c r="C301" s="117"/>
      <c r="D301" s="117"/>
      <c r="E301" s="117"/>
      <c r="F301" s="117"/>
      <c r="G301" s="117"/>
      <c r="H301" s="117"/>
      <c r="I301" s="237"/>
      <c r="J301" s="117"/>
      <c r="K301" s="117"/>
      <c r="L301" s="237"/>
      <c r="M301" s="150"/>
      <c r="N301" s="117"/>
      <c r="O301" s="117"/>
      <c r="P301" s="117"/>
      <c r="Q301" s="117"/>
      <c r="R301" s="117"/>
      <c r="S301" s="117"/>
      <c r="T301" s="117"/>
      <c r="U301" s="117"/>
      <c r="V301" s="117"/>
      <c r="W301" s="117"/>
      <c r="X301" s="237"/>
      <c r="Y301" s="117"/>
      <c r="Z301" s="117"/>
      <c r="AA301" s="237"/>
      <c r="AB301" s="237"/>
      <c r="AC301" s="150"/>
      <c r="AD301" s="117"/>
      <c r="AE301" s="117"/>
      <c r="AF301" s="117"/>
      <c r="AG301" s="117"/>
      <c r="AH301" s="117"/>
      <c r="AI301" s="117"/>
      <c r="AJ301" s="117"/>
      <c r="AK301" s="117"/>
      <c r="AL301" s="117"/>
      <c r="AM301" s="117"/>
      <c r="AN301" s="117"/>
      <c r="AO301" s="117"/>
      <c r="AP301" s="117"/>
      <c r="AQ301" s="117"/>
      <c r="AR301" s="117"/>
      <c r="AS301" s="117"/>
      <c r="AT301" s="117"/>
      <c r="AU301" s="117"/>
      <c r="AV301" s="117"/>
      <c r="AW301" s="117"/>
      <c r="AX301" s="117"/>
      <c r="AY301" s="117"/>
      <c r="AZ301" s="117"/>
      <c r="BA301" s="117"/>
      <c r="BB301" s="117"/>
      <c r="BC301" s="117"/>
      <c r="BD301" s="117"/>
      <c r="BE301" s="117"/>
      <c r="BF301" s="117"/>
      <c r="BG301" s="117"/>
      <c r="BH301" s="117"/>
      <c r="BI301" s="117"/>
      <c r="BJ301" s="117"/>
      <c r="BK301" s="117"/>
      <c r="BL301" s="117"/>
    </row>
    <row r="302" spans="1:64">
      <c r="A302" s="117"/>
      <c r="B302" s="117"/>
      <c r="C302" s="117"/>
      <c r="D302" s="117"/>
      <c r="E302" s="117"/>
      <c r="F302" s="117"/>
      <c r="G302" s="117"/>
      <c r="H302" s="117"/>
      <c r="I302" s="237"/>
      <c r="J302" s="117"/>
      <c r="K302" s="117"/>
      <c r="L302" s="237"/>
      <c r="M302" s="150"/>
      <c r="N302" s="117"/>
      <c r="O302" s="117"/>
      <c r="P302" s="117"/>
      <c r="Q302" s="117"/>
      <c r="R302" s="117"/>
      <c r="S302" s="117"/>
      <c r="T302" s="117"/>
      <c r="U302" s="117"/>
      <c r="V302" s="117"/>
      <c r="W302" s="117"/>
      <c r="X302" s="237"/>
      <c r="Y302" s="117"/>
      <c r="Z302" s="117"/>
      <c r="AA302" s="237"/>
      <c r="AB302" s="237"/>
      <c r="AC302" s="150"/>
      <c r="AD302" s="117"/>
      <c r="AE302" s="117"/>
      <c r="AF302" s="117"/>
      <c r="AG302" s="117"/>
      <c r="AH302" s="117"/>
      <c r="AI302" s="117"/>
      <c r="AJ302" s="117"/>
      <c r="AK302" s="117"/>
      <c r="AL302" s="117"/>
      <c r="AM302" s="117"/>
      <c r="AN302" s="117"/>
      <c r="AO302" s="117"/>
      <c r="AP302" s="117"/>
      <c r="AQ302" s="117"/>
      <c r="AR302" s="117"/>
      <c r="AS302" s="117"/>
      <c r="AT302" s="117"/>
      <c r="AU302" s="117"/>
      <c r="AV302" s="117"/>
      <c r="AW302" s="117"/>
      <c r="AX302" s="117"/>
      <c r="AY302" s="117"/>
      <c r="AZ302" s="117"/>
      <c r="BA302" s="117"/>
      <c r="BB302" s="117"/>
      <c r="BC302" s="117"/>
      <c r="BD302" s="117"/>
      <c r="BE302" s="117"/>
      <c r="BF302" s="117"/>
      <c r="BG302" s="117"/>
      <c r="BH302" s="117"/>
      <c r="BI302" s="117"/>
      <c r="BJ302" s="117"/>
      <c r="BK302" s="117"/>
      <c r="BL302" s="117"/>
    </row>
    <row r="303" spans="1:64">
      <c r="A303" s="117"/>
      <c r="B303" s="117"/>
      <c r="C303" s="117"/>
      <c r="D303" s="117"/>
      <c r="E303" s="117"/>
      <c r="F303" s="117"/>
      <c r="G303" s="117"/>
      <c r="H303" s="117"/>
      <c r="I303" s="237"/>
      <c r="J303" s="117"/>
      <c r="K303" s="117"/>
      <c r="L303" s="237"/>
      <c r="M303" s="150"/>
      <c r="N303" s="117"/>
      <c r="O303" s="117"/>
      <c r="P303" s="117"/>
      <c r="Q303" s="117"/>
      <c r="R303" s="117"/>
      <c r="S303" s="117"/>
      <c r="T303" s="117"/>
      <c r="U303" s="117"/>
      <c r="V303" s="117"/>
      <c r="W303" s="117"/>
      <c r="X303" s="237"/>
      <c r="Y303" s="117"/>
      <c r="Z303" s="117"/>
      <c r="AA303" s="237"/>
      <c r="AB303" s="237"/>
      <c r="AC303" s="150"/>
      <c r="AD303" s="117"/>
      <c r="AE303" s="117"/>
      <c r="AF303" s="117"/>
      <c r="AG303" s="117"/>
      <c r="AH303" s="117"/>
      <c r="AI303" s="117"/>
      <c r="AJ303" s="117"/>
      <c r="AK303" s="117"/>
      <c r="AL303" s="117"/>
      <c r="AM303" s="117"/>
      <c r="AN303" s="117"/>
      <c r="AO303" s="117"/>
      <c r="AP303" s="117"/>
      <c r="AQ303" s="117"/>
      <c r="AR303" s="117"/>
      <c r="AS303" s="117"/>
      <c r="AT303" s="117"/>
      <c r="AU303" s="117"/>
      <c r="AV303" s="117"/>
      <c r="AW303" s="117"/>
      <c r="AX303" s="117"/>
      <c r="AY303" s="117"/>
      <c r="AZ303" s="117"/>
      <c r="BA303" s="117"/>
      <c r="BB303" s="117"/>
      <c r="BC303" s="117"/>
      <c r="BD303" s="117"/>
      <c r="BE303" s="117"/>
      <c r="BF303" s="117"/>
      <c r="BG303" s="117"/>
      <c r="BH303" s="117"/>
      <c r="BI303" s="117"/>
      <c r="BJ303" s="117"/>
      <c r="BK303" s="117"/>
      <c r="BL303" s="117"/>
    </row>
    <row r="304" spans="1:64">
      <c r="A304" s="117"/>
      <c r="B304" s="117"/>
      <c r="C304" s="117"/>
      <c r="D304" s="117"/>
      <c r="E304" s="117"/>
      <c r="F304" s="117"/>
      <c r="G304" s="117"/>
      <c r="H304" s="117"/>
      <c r="I304" s="237"/>
      <c r="J304" s="117"/>
      <c r="K304" s="117"/>
      <c r="L304" s="237"/>
      <c r="M304" s="150"/>
      <c r="N304" s="117"/>
      <c r="O304" s="117"/>
      <c r="P304" s="117"/>
      <c r="Q304" s="117"/>
      <c r="R304" s="117"/>
      <c r="S304" s="117"/>
      <c r="T304" s="117"/>
      <c r="U304" s="117"/>
      <c r="V304" s="117"/>
      <c r="W304" s="117"/>
      <c r="X304" s="237"/>
      <c r="Y304" s="117"/>
      <c r="Z304" s="117"/>
      <c r="AA304" s="237"/>
      <c r="AB304" s="237"/>
      <c r="AC304" s="150"/>
      <c r="AD304" s="117"/>
      <c r="AE304" s="117"/>
      <c r="AF304" s="117"/>
      <c r="AG304" s="117"/>
      <c r="AH304" s="117"/>
      <c r="AI304" s="117"/>
      <c r="AJ304" s="117"/>
      <c r="AK304" s="117"/>
      <c r="AL304" s="117"/>
      <c r="AM304" s="117"/>
      <c r="AN304" s="117"/>
      <c r="AO304" s="117"/>
      <c r="AP304" s="117"/>
      <c r="AQ304" s="117"/>
      <c r="AR304" s="117"/>
      <c r="AS304" s="117"/>
      <c r="AT304" s="117"/>
      <c r="AU304" s="117"/>
      <c r="AV304" s="117"/>
      <c r="AW304" s="117"/>
      <c r="AX304" s="117"/>
      <c r="AY304" s="117"/>
      <c r="AZ304" s="117"/>
      <c r="BA304" s="117"/>
      <c r="BB304" s="117"/>
      <c r="BC304" s="117"/>
      <c r="BD304" s="117"/>
      <c r="BE304" s="117"/>
      <c r="BF304" s="117"/>
      <c r="BG304" s="117"/>
      <c r="BH304" s="117"/>
      <c r="BI304" s="117"/>
      <c r="BJ304" s="117"/>
      <c r="BK304" s="117"/>
      <c r="BL304" s="117"/>
    </row>
    <row r="305" spans="1:64">
      <c r="A305" s="117"/>
      <c r="B305" s="117"/>
      <c r="C305" s="117"/>
      <c r="D305" s="117"/>
      <c r="E305" s="117"/>
      <c r="F305" s="117"/>
      <c r="G305" s="117"/>
      <c r="H305" s="117"/>
      <c r="I305" s="237"/>
      <c r="J305" s="117"/>
      <c r="K305" s="117"/>
      <c r="L305" s="237"/>
      <c r="M305" s="150"/>
      <c r="N305" s="117"/>
      <c r="O305" s="117"/>
      <c r="P305" s="117"/>
      <c r="Q305" s="117"/>
      <c r="R305" s="117"/>
      <c r="S305" s="117"/>
      <c r="T305" s="117"/>
      <c r="U305" s="117"/>
      <c r="V305" s="117"/>
      <c r="W305" s="117"/>
      <c r="X305" s="237"/>
      <c r="Y305" s="117"/>
      <c r="Z305" s="117"/>
      <c r="AA305" s="237"/>
      <c r="AB305" s="237"/>
      <c r="AC305" s="150"/>
      <c r="AD305" s="117"/>
      <c r="AE305" s="117"/>
      <c r="AF305" s="117"/>
      <c r="AG305" s="117"/>
      <c r="AH305" s="117"/>
      <c r="AI305" s="117"/>
      <c r="AJ305" s="117"/>
      <c r="AK305" s="117"/>
      <c r="AL305" s="117"/>
      <c r="AM305" s="117"/>
      <c r="AN305" s="117"/>
      <c r="AO305" s="117"/>
      <c r="AP305" s="117"/>
      <c r="AQ305" s="117"/>
      <c r="AR305" s="117"/>
      <c r="AS305" s="117"/>
      <c r="AT305" s="117"/>
      <c r="AU305" s="117"/>
      <c r="AV305" s="117"/>
      <c r="AW305" s="117"/>
      <c r="AX305" s="117"/>
      <c r="AY305" s="117"/>
      <c r="AZ305" s="117"/>
      <c r="BA305" s="117"/>
      <c r="BB305" s="117"/>
      <c r="BC305" s="117"/>
      <c r="BD305" s="117"/>
      <c r="BE305" s="117"/>
      <c r="BF305" s="117"/>
      <c r="BG305" s="117"/>
      <c r="BH305" s="117"/>
      <c r="BI305" s="117"/>
      <c r="BJ305" s="117"/>
      <c r="BK305" s="117"/>
      <c r="BL305" s="117"/>
    </row>
    <row r="306" spans="1:64">
      <c r="A306" s="117"/>
      <c r="B306" s="117"/>
      <c r="C306" s="117"/>
      <c r="D306" s="117"/>
      <c r="E306" s="117"/>
      <c r="F306" s="117"/>
      <c r="G306" s="117"/>
      <c r="H306" s="117"/>
      <c r="I306" s="237"/>
      <c r="J306" s="117"/>
      <c r="K306" s="117"/>
      <c r="L306" s="237"/>
      <c r="M306" s="150"/>
      <c r="N306" s="117"/>
      <c r="O306" s="117"/>
      <c r="P306" s="117"/>
      <c r="Q306" s="117"/>
      <c r="R306" s="117"/>
      <c r="S306" s="117"/>
      <c r="T306" s="117"/>
      <c r="U306" s="117"/>
      <c r="V306" s="117"/>
      <c r="W306" s="117"/>
      <c r="X306" s="237"/>
      <c r="Y306" s="117"/>
      <c r="Z306" s="117"/>
      <c r="AA306" s="237"/>
      <c r="AB306" s="237"/>
      <c r="AC306" s="150"/>
      <c r="AD306" s="117"/>
      <c r="AE306" s="117"/>
      <c r="AF306" s="117"/>
      <c r="AG306" s="117"/>
      <c r="AH306" s="117"/>
      <c r="AI306" s="117"/>
      <c r="AJ306" s="117"/>
      <c r="AK306" s="117"/>
      <c r="AL306" s="117"/>
      <c r="AM306" s="117"/>
      <c r="AN306" s="117"/>
      <c r="AO306" s="117"/>
      <c r="AP306" s="117"/>
      <c r="AQ306" s="117"/>
      <c r="AR306" s="117"/>
      <c r="AS306" s="117"/>
      <c r="AT306" s="117"/>
      <c r="AU306" s="117"/>
      <c r="AV306" s="117"/>
      <c r="AW306" s="117"/>
      <c r="AX306" s="117"/>
      <c r="AY306" s="117"/>
      <c r="AZ306" s="117"/>
      <c r="BA306" s="117"/>
      <c r="BB306" s="117"/>
      <c r="BC306" s="117"/>
      <c r="BD306" s="117"/>
      <c r="BE306" s="117"/>
      <c r="BF306" s="117"/>
      <c r="BG306" s="117"/>
      <c r="BH306" s="117"/>
      <c r="BI306" s="117"/>
      <c r="BJ306" s="117"/>
      <c r="BK306" s="117"/>
      <c r="BL306" s="117"/>
    </row>
    <row r="307" spans="1:64">
      <c r="A307" s="117"/>
      <c r="B307" s="117"/>
      <c r="C307" s="117"/>
      <c r="D307" s="117"/>
      <c r="E307" s="117"/>
      <c r="F307" s="117"/>
      <c r="G307" s="117"/>
      <c r="H307" s="117"/>
      <c r="I307" s="237"/>
      <c r="J307" s="117"/>
      <c r="K307" s="117"/>
      <c r="L307" s="237"/>
      <c r="M307" s="150"/>
      <c r="N307" s="117"/>
      <c r="O307" s="117"/>
      <c r="P307" s="117"/>
      <c r="Q307" s="117"/>
      <c r="R307" s="117"/>
      <c r="S307" s="117"/>
      <c r="T307" s="117"/>
      <c r="U307" s="117"/>
      <c r="V307" s="117"/>
      <c r="W307" s="117"/>
      <c r="X307" s="237"/>
      <c r="Y307" s="117"/>
      <c r="Z307" s="117"/>
      <c r="AA307" s="237"/>
      <c r="AB307" s="237"/>
      <c r="AC307" s="150"/>
      <c r="AD307" s="117"/>
      <c r="AE307" s="117"/>
      <c r="AF307" s="117"/>
      <c r="AG307" s="117"/>
      <c r="AH307" s="117"/>
      <c r="AI307" s="117"/>
      <c r="AJ307" s="117"/>
      <c r="AK307" s="117"/>
      <c r="AL307" s="117"/>
      <c r="AM307" s="117"/>
      <c r="AN307" s="117"/>
      <c r="AO307" s="117"/>
      <c r="AP307" s="117"/>
      <c r="AQ307" s="117"/>
      <c r="AR307" s="117"/>
      <c r="AS307" s="117"/>
      <c r="AT307" s="117"/>
      <c r="AU307" s="117"/>
      <c r="AV307" s="117"/>
      <c r="AW307" s="117"/>
      <c r="AX307" s="117"/>
      <c r="AY307" s="117"/>
      <c r="AZ307" s="117"/>
      <c r="BA307" s="117"/>
      <c r="BB307" s="117"/>
      <c r="BC307" s="117"/>
      <c r="BD307" s="117"/>
      <c r="BE307" s="117"/>
      <c r="BF307" s="117"/>
      <c r="BG307" s="117"/>
      <c r="BH307" s="117"/>
      <c r="BI307" s="117"/>
      <c r="BJ307" s="117"/>
      <c r="BK307" s="117"/>
      <c r="BL307" s="117"/>
    </row>
    <row r="308" spans="1:64">
      <c r="A308" s="117"/>
      <c r="B308" s="117"/>
      <c r="C308" s="117"/>
      <c r="D308" s="117"/>
      <c r="E308" s="117"/>
      <c r="F308" s="117"/>
      <c r="G308" s="117"/>
      <c r="H308" s="117"/>
      <c r="I308" s="237"/>
      <c r="J308" s="117"/>
      <c r="K308" s="117"/>
      <c r="L308" s="237"/>
      <c r="M308" s="150"/>
      <c r="N308" s="117"/>
      <c r="O308" s="117"/>
      <c r="P308" s="117"/>
      <c r="Q308" s="117"/>
      <c r="R308" s="117"/>
      <c r="S308" s="117"/>
      <c r="T308" s="117"/>
      <c r="U308" s="117"/>
      <c r="V308" s="117"/>
      <c r="W308" s="117"/>
      <c r="X308" s="237"/>
      <c r="Y308" s="117"/>
      <c r="Z308" s="117"/>
      <c r="AA308" s="237"/>
      <c r="AB308" s="237"/>
      <c r="AC308" s="150"/>
      <c r="AD308" s="117"/>
      <c r="AE308" s="117"/>
      <c r="AF308" s="117"/>
      <c r="AG308" s="117"/>
      <c r="AH308" s="117"/>
      <c r="AI308" s="117"/>
      <c r="AJ308" s="117"/>
      <c r="AK308" s="117"/>
      <c r="AL308" s="117"/>
      <c r="AM308" s="117"/>
      <c r="AN308" s="117"/>
      <c r="AO308" s="117"/>
      <c r="AP308" s="117"/>
      <c r="AQ308" s="117"/>
      <c r="AR308" s="117"/>
      <c r="AS308" s="117"/>
      <c r="AT308" s="117"/>
      <c r="AU308" s="117"/>
      <c r="AV308" s="117"/>
      <c r="AW308" s="117"/>
      <c r="AX308" s="117"/>
      <c r="AY308" s="117"/>
      <c r="AZ308" s="117"/>
      <c r="BA308" s="117"/>
      <c r="BB308" s="117"/>
      <c r="BC308" s="117"/>
      <c r="BD308" s="117"/>
      <c r="BE308" s="117"/>
      <c r="BF308" s="117"/>
      <c r="BG308" s="117"/>
      <c r="BH308" s="117"/>
      <c r="BI308" s="117"/>
      <c r="BJ308" s="117"/>
      <c r="BK308" s="117"/>
      <c r="BL308" s="117"/>
    </row>
    <row r="309" spans="1:64">
      <c r="A309" s="117"/>
      <c r="B309" s="117"/>
      <c r="C309" s="117"/>
      <c r="D309" s="117"/>
      <c r="E309" s="117"/>
      <c r="F309" s="117"/>
      <c r="G309" s="117"/>
      <c r="H309" s="117"/>
      <c r="I309" s="237"/>
      <c r="J309" s="117"/>
      <c r="K309" s="117"/>
      <c r="L309" s="237"/>
      <c r="M309" s="150"/>
      <c r="N309" s="117"/>
      <c r="O309" s="117"/>
      <c r="P309" s="117"/>
      <c r="Q309" s="117"/>
      <c r="R309" s="117"/>
      <c r="S309" s="117"/>
      <c r="T309" s="117"/>
      <c r="U309" s="117"/>
      <c r="V309" s="117"/>
      <c r="W309" s="117"/>
      <c r="X309" s="237"/>
      <c r="Y309" s="117"/>
      <c r="Z309" s="117"/>
      <c r="AA309" s="237"/>
      <c r="AB309" s="237"/>
      <c r="AC309" s="150"/>
      <c r="AD309" s="117"/>
      <c r="AE309" s="117"/>
      <c r="AF309" s="117"/>
      <c r="AG309" s="117"/>
      <c r="AH309" s="117"/>
      <c r="AI309" s="117"/>
      <c r="AJ309" s="117"/>
      <c r="AK309" s="117"/>
      <c r="AL309" s="117"/>
      <c r="AM309" s="117"/>
      <c r="AN309" s="117"/>
      <c r="AO309" s="117"/>
      <c r="AP309" s="117"/>
      <c r="AQ309" s="117"/>
      <c r="AR309" s="117"/>
      <c r="AS309" s="117"/>
      <c r="AT309" s="117"/>
      <c r="AU309" s="117"/>
      <c r="AV309" s="117"/>
      <c r="AW309" s="117"/>
      <c r="AX309" s="117"/>
      <c r="AY309" s="117"/>
      <c r="AZ309" s="117"/>
      <c r="BA309" s="117"/>
      <c r="BB309" s="117"/>
      <c r="BC309" s="117"/>
      <c r="BD309" s="117"/>
      <c r="BE309" s="117"/>
      <c r="BF309" s="117"/>
      <c r="BG309" s="117"/>
      <c r="BH309" s="117"/>
      <c r="BI309" s="117"/>
      <c r="BJ309" s="117"/>
      <c r="BK309" s="117"/>
      <c r="BL309" s="117"/>
    </row>
    <row r="310" spans="1:64">
      <c r="A310" s="117"/>
      <c r="B310" s="117"/>
      <c r="C310" s="117"/>
      <c r="D310" s="117"/>
      <c r="E310" s="117"/>
      <c r="F310" s="117"/>
      <c r="G310" s="117"/>
      <c r="H310" s="117"/>
      <c r="I310" s="237"/>
      <c r="J310" s="117"/>
      <c r="K310" s="117"/>
      <c r="L310" s="237"/>
      <c r="M310" s="150"/>
      <c r="N310" s="117"/>
      <c r="O310" s="117"/>
      <c r="P310" s="117"/>
      <c r="Q310" s="117"/>
      <c r="R310" s="117"/>
      <c r="S310" s="117"/>
      <c r="T310" s="117"/>
      <c r="U310" s="117"/>
      <c r="V310" s="117"/>
      <c r="W310" s="117"/>
      <c r="X310" s="237"/>
      <c r="Y310" s="117"/>
      <c r="Z310" s="117"/>
      <c r="AA310" s="237"/>
      <c r="AB310" s="237"/>
      <c r="AC310" s="150"/>
      <c r="AD310" s="117"/>
      <c r="AE310" s="117"/>
      <c r="AF310" s="117"/>
      <c r="AG310" s="117"/>
      <c r="AH310" s="117"/>
      <c r="AI310" s="117"/>
      <c r="AJ310" s="117"/>
      <c r="AK310" s="117"/>
      <c r="AL310" s="117"/>
      <c r="AM310" s="117"/>
      <c r="AN310" s="117"/>
      <c r="AO310" s="117"/>
      <c r="AP310" s="117"/>
      <c r="AQ310" s="117"/>
      <c r="AR310" s="117"/>
      <c r="AS310" s="117"/>
      <c r="AT310" s="117"/>
      <c r="AU310" s="117"/>
      <c r="AV310" s="117"/>
      <c r="AW310" s="117"/>
      <c r="AX310" s="117"/>
      <c r="AY310" s="117"/>
      <c r="AZ310" s="117"/>
      <c r="BA310" s="117"/>
      <c r="BB310" s="117"/>
      <c r="BC310" s="117"/>
      <c r="BD310" s="117"/>
      <c r="BE310" s="117"/>
      <c r="BF310" s="117"/>
      <c r="BG310" s="117"/>
      <c r="BH310" s="117"/>
      <c r="BI310" s="117"/>
      <c r="BJ310" s="117"/>
      <c r="BK310" s="117"/>
      <c r="BL310" s="117"/>
    </row>
    <row r="311" spans="1:64">
      <c r="A311" s="117"/>
      <c r="B311" s="117"/>
      <c r="C311" s="117"/>
      <c r="D311" s="117"/>
      <c r="E311" s="117"/>
      <c r="F311" s="117"/>
      <c r="G311" s="117"/>
      <c r="H311" s="117"/>
      <c r="I311" s="237"/>
      <c r="J311" s="117"/>
      <c r="K311" s="117"/>
      <c r="L311" s="237"/>
      <c r="M311" s="150"/>
      <c r="N311" s="117"/>
      <c r="O311" s="117"/>
      <c r="P311" s="117"/>
      <c r="Q311" s="117"/>
      <c r="R311" s="117"/>
      <c r="S311" s="117"/>
      <c r="T311" s="117"/>
      <c r="U311" s="117"/>
      <c r="V311" s="117"/>
      <c r="W311" s="117"/>
      <c r="X311" s="237"/>
      <c r="Y311" s="117"/>
      <c r="Z311" s="117"/>
      <c r="AA311" s="237"/>
      <c r="AB311" s="237"/>
      <c r="AC311" s="150"/>
      <c r="AD311" s="117"/>
      <c r="AE311" s="117"/>
      <c r="AF311" s="117"/>
      <c r="AG311" s="117"/>
      <c r="AH311" s="117"/>
      <c r="AI311" s="117"/>
      <c r="AJ311" s="117"/>
      <c r="AK311" s="117"/>
      <c r="AL311" s="117"/>
      <c r="AM311" s="117"/>
      <c r="AN311" s="117"/>
      <c r="AO311" s="117"/>
      <c r="AP311" s="117"/>
      <c r="AQ311" s="117"/>
      <c r="AR311" s="117"/>
      <c r="AS311" s="117"/>
      <c r="AT311" s="117"/>
      <c r="AU311" s="117"/>
      <c r="AV311" s="117"/>
      <c r="AW311" s="117"/>
      <c r="AX311" s="117"/>
      <c r="AY311" s="117"/>
      <c r="AZ311" s="117"/>
      <c r="BA311" s="117"/>
      <c r="BB311" s="117"/>
      <c r="BC311" s="117"/>
      <c r="BD311" s="117"/>
      <c r="BE311" s="117"/>
      <c r="BF311" s="117"/>
      <c r="BG311" s="117"/>
      <c r="BH311" s="117"/>
      <c r="BI311" s="117"/>
      <c r="BJ311" s="117"/>
      <c r="BK311" s="117"/>
      <c r="BL311" s="117"/>
    </row>
    <row r="312" spans="1:64">
      <c r="A312" s="117"/>
      <c r="B312" s="117"/>
      <c r="C312" s="117"/>
      <c r="D312" s="117"/>
      <c r="E312" s="117"/>
      <c r="F312" s="117"/>
      <c r="G312" s="117"/>
      <c r="H312" s="117"/>
      <c r="I312" s="237"/>
      <c r="J312" s="117"/>
      <c r="K312" s="117"/>
      <c r="L312" s="237"/>
      <c r="M312" s="150"/>
      <c r="N312" s="117"/>
      <c r="O312" s="117"/>
      <c r="P312" s="117"/>
      <c r="Q312" s="117"/>
      <c r="R312" s="117"/>
      <c r="S312" s="117"/>
      <c r="T312" s="117"/>
      <c r="U312" s="117"/>
      <c r="V312" s="117"/>
      <c r="W312" s="117"/>
      <c r="X312" s="237"/>
      <c r="Y312" s="117"/>
      <c r="Z312" s="117"/>
      <c r="AA312" s="237"/>
      <c r="AB312" s="237"/>
      <c r="AC312" s="150"/>
      <c r="AD312" s="117"/>
      <c r="AE312" s="117"/>
      <c r="AF312" s="117"/>
      <c r="AG312" s="117"/>
      <c r="AH312" s="117"/>
      <c r="AI312" s="117"/>
      <c r="AJ312" s="117"/>
      <c r="AK312" s="117"/>
      <c r="AL312" s="117"/>
      <c r="AM312" s="117"/>
      <c r="AN312" s="117"/>
      <c r="AO312" s="117"/>
      <c r="AP312" s="117"/>
      <c r="AQ312" s="117"/>
      <c r="AR312" s="117"/>
      <c r="AS312" s="117"/>
      <c r="AT312" s="117"/>
      <c r="AU312" s="117"/>
      <c r="AV312" s="117"/>
      <c r="AW312" s="117"/>
      <c r="AX312" s="117"/>
      <c r="AY312" s="117"/>
      <c r="AZ312" s="117"/>
      <c r="BA312" s="117"/>
      <c r="BB312" s="117"/>
      <c r="BC312" s="117"/>
      <c r="BD312" s="117"/>
      <c r="BE312" s="117"/>
      <c r="BF312" s="117"/>
      <c r="BG312" s="117"/>
      <c r="BH312" s="117"/>
      <c r="BI312" s="117"/>
      <c r="BJ312" s="117"/>
      <c r="BK312" s="117"/>
      <c r="BL312" s="117"/>
    </row>
    <row r="313" spans="1:64">
      <c r="A313" s="117"/>
      <c r="B313" s="117"/>
      <c r="C313" s="117"/>
      <c r="D313" s="117"/>
      <c r="E313" s="117"/>
      <c r="F313" s="117"/>
      <c r="G313" s="117"/>
      <c r="H313" s="117"/>
      <c r="I313" s="237"/>
      <c r="J313" s="117"/>
      <c r="K313" s="117"/>
      <c r="L313" s="237"/>
      <c r="M313" s="150"/>
      <c r="N313" s="117"/>
      <c r="O313" s="117"/>
      <c r="P313" s="117"/>
      <c r="Q313" s="117"/>
      <c r="R313" s="117"/>
      <c r="S313" s="117"/>
      <c r="T313" s="117"/>
      <c r="U313" s="117"/>
      <c r="V313" s="117"/>
      <c r="W313" s="117"/>
      <c r="X313" s="237"/>
      <c r="Y313" s="117"/>
      <c r="Z313" s="117"/>
      <c r="AA313" s="237"/>
      <c r="AB313" s="237"/>
      <c r="AC313" s="150"/>
      <c r="AD313" s="117"/>
      <c r="AE313" s="117"/>
      <c r="AF313" s="117"/>
      <c r="AG313" s="117"/>
      <c r="AH313" s="117"/>
      <c r="AI313" s="117"/>
      <c r="AJ313" s="117"/>
      <c r="AK313" s="117"/>
      <c r="AL313" s="117"/>
      <c r="AM313" s="117"/>
      <c r="AN313" s="117"/>
      <c r="AO313" s="117"/>
      <c r="AP313" s="117"/>
      <c r="AQ313" s="117"/>
      <c r="AR313" s="117"/>
      <c r="AS313" s="117"/>
      <c r="AT313" s="117"/>
      <c r="AU313" s="117"/>
      <c r="AV313" s="117"/>
      <c r="AW313" s="117"/>
      <c r="AX313" s="117"/>
      <c r="AY313" s="117"/>
      <c r="AZ313" s="117"/>
      <c r="BA313" s="117"/>
      <c r="BB313" s="117"/>
      <c r="BC313" s="117"/>
      <c r="BD313" s="117"/>
      <c r="BE313" s="117"/>
      <c r="BF313" s="117"/>
      <c r="BG313" s="117"/>
      <c r="BH313" s="117"/>
      <c r="BI313" s="117"/>
      <c r="BJ313" s="117"/>
      <c r="BK313" s="117"/>
      <c r="BL313" s="117"/>
    </row>
    <row r="314" spans="1:64">
      <c r="A314" s="117"/>
      <c r="B314" s="117"/>
      <c r="C314" s="117"/>
      <c r="D314" s="117"/>
      <c r="E314" s="117"/>
      <c r="F314" s="117"/>
      <c r="G314" s="117"/>
      <c r="H314" s="117"/>
      <c r="I314" s="237"/>
      <c r="J314" s="117"/>
      <c r="K314" s="117"/>
      <c r="L314" s="237"/>
      <c r="M314" s="150"/>
      <c r="N314" s="117"/>
      <c r="O314" s="117"/>
      <c r="P314" s="117"/>
      <c r="Q314" s="117"/>
      <c r="R314" s="117"/>
      <c r="S314" s="117"/>
      <c r="T314" s="117"/>
      <c r="U314" s="117"/>
      <c r="V314" s="117"/>
      <c r="W314" s="117"/>
      <c r="X314" s="237"/>
      <c r="Y314" s="117"/>
      <c r="Z314" s="117"/>
      <c r="AA314" s="237"/>
      <c r="AB314" s="237"/>
      <c r="AC314" s="150"/>
      <c r="AD314" s="117"/>
      <c r="AE314" s="117"/>
      <c r="AF314" s="117"/>
      <c r="AG314" s="117"/>
      <c r="AH314" s="117"/>
      <c r="AI314" s="117"/>
      <c r="AJ314" s="117"/>
      <c r="AK314" s="117"/>
      <c r="AL314" s="117"/>
      <c r="AM314" s="117"/>
      <c r="AN314" s="117"/>
      <c r="AO314" s="117"/>
      <c r="AP314" s="117"/>
      <c r="AQ314" s="117"/>
      <c r="AR314" s="117"/>
      <c r="AS314" s="117"/>
      <c r="AT314" s="117"/>
      <c r="AU314" s="117"/>
      <c r="AV314" s="117"/>
      <c r="AW314" s="117"/>
      <c r="AX314" s="117"/>
      <c r="AY314" s="117"/>
      <c r="AZ314" s="117"/>
      <c r="BA314" s="117"/>
      <c r="BB314" s="117"/>
      <c r="BC314" s="117"/>
      <c r="BD314" s="117"/>
      <c r="BE314" s="117"/>
      <c r="BF314" s="117"/>
      <c r="BG314" s="117"/>
      <c r="BH314" s="117"/>
      <c r="BI314" s="117"/>
      <c r="BJ314" s="117"/>
      <c r="BK314" s="117"/>
      <c r="BL314" s="117"/>
    </row>
    <row r="315" spans="1:64">
      <c r="A315" s="117"/>
      <c r="B315" s="117"/>
      <c r="C315" s="117"/>
      <c r="D315" s="117"/>
      <c r="E315" s="117"/>
      <c r="F315" s="117"/>
      <c r="G315" s="117"/>
      <c r="H315" s="117"/>
      <c r="I315" s="237"/>
      <c r="J315" s="117"/>
      <c r="K315" s="117"/>
      <c r="L315" s="237"/>
      <c r="M315" s="150"/>
      <c r="N315" s="117"/>
      <c r="O315" s="117"/>
      <c r="P315" s="117"/>
      <c r="Q315" s="117"/>
      <c r="R315" s="117"/>
      <c r="S315" s="117"/>
      <c r="T315" s="117"/>
      <c r="U315" s="117"/>
      <c r="V315" s="117"/>
      <c r="W315" s="117"/>
      <c r="X315" s="237"/>
      <c r="Y315" s="117"/>
      <c r="Z315" s="117"/>
      <c r="AA315" s="237"/>
      <c r="AB315" s="237"/>
      <c r="AC315" s="150"/>
      <c r="AD315" s="117"/>
      <c r="AE315" s="117"/>
      <c r="AF315" s="117"/>
      <c r="AG315" s="117"/>
      <c r="AH315" s="117"/>
      <c r="AI315" s="117"/>
      <c r="AJ315" s="117"/>
      <c r="AK315" s="117"/>
      <c r="AL315" s="117"/>
      <c r="AM315" s="117"/>
      <c r="AN315" s="117"/>
      <c r="AO315" s="117"/>
      <c r="AP315" s="117"/>
      <c r="AQ315" s="117"/>
      <c r="AR315" s="117"/>
      <c r="AS315" s="117"/>
      <c r="AT315" s="117"/>
      <c r="AU315" s="117"/>
      <c r="AV315" s="117"/>
      <c r="AW315" s="117"/>
      <c r="AX315" s="117"/>
      <c r="AY315" s="117"/>
      <c r="AZ315" s="117"/>
      <c r="BA315" s="117"/>
      <c r="BB315" s="117"/>
      <c r="BC315" s="117"/>
      <c r="BD315" s="117"/>
      <c r="BE315" s="117"/>
      <c r="BF315" s="117"/>
      <c r="BG315" s="117"/>
      <c r="BH315" s="117"/>
      <c r="BI315" s="117"/>
      <c r="BJ315" s="117"/>
      <c r="BK315" s="117"/>
      <c r="BL315" s="117"/>
    </row>
    <row r="316" spans="1:64">
      <c r="A316" s="117"/>
      <c r="B316" s="117"/>
      <c r="C316" s="117"/>
      <c r="D316" s="117"/>
      <c r="E316" s="117"/>
      <c r="F316" s="117"/>
      <c r="G316" s="117"/>
      <c r="H316" s="117"/>
      <c r="I316" s="237"/>
      <c r="J316" s="117"/>
      <c r="K316" s="117"/>
      <c r="L316" s="237"/>
      <c r="M316" s="150"/>
      <c r="N316" s="117"/>
      <c r="O316" s="117"/>
      <c r="P316" s="117"/>
      <c r="Q316" s="117"/>
      <c r="R316" s="117"/>
      <c r="S316" s="117"/>
      <c r="T316" s="117"/>
      <c r="U316" s="117"/>
      <c r="V316" s="117"/>
      <c r="W316" s="117"/>
      <c r="X316" s="237"/>
      <c r="Y316" s="117"/>
      <c r="Z316" s="117"/>
      <c r="AA316" s="237"/>
      <c r="AB316" s="237"/>
      <c r="AC316" s="150"/>
      <c r="AD316" s="117"/>
      <c r="AE316" s="117"/>
      <c r="AF316" s="117"/>
      <c r="AG316" s="117"/>
      <c r="AH316" s="117"/>
      <c r="AI316" s="117"/>
      <c r="AJ316" s="117"/>
      <c r="AK316" s="117"/>
      <c r="AL316" s="117"/>
      <c r="AM316" s="117"/>
      <c r="AN316" s="117"/>
      <c r="AO316" s="117"/>
      <c r="AP316" s="117"/>
      <c r="AQ316" s="117"/>
      <c r="AR316" s="117"/>
      <c r="AS316" s="117"/>
      <c r="AT316" s="117"/>
      <c r="AU316" s="117"/>
      <c r="AV316" s="117"/>
      <c r="AW316" s="117"/>
      <c r="AX316" s="117"/>
      <c r="AY316" s="117"/>
      <c r="AZ316" s="117"/>
      <c r="BA316" s="117"/>
      <c r="BB316" s="117"/>
      <c r="BC316" s="117"/>
      <c r="BD316" s="117"/>
      <c r="BE316" s="117"/>
      <c r="BF316" s="117"/>
      <c r="BG316" s="117"/>
      <c r="BH316" s="117"/>
      <c r="BI316" s="117"/>
      <c r="BJ316" s="117"/>
      <c r="BK316" s="117"/>
      <c r="BL316" s="117"/>
    </row>
    <row r="317" spans="1:64">
      <c r="A317" s="117"/>
      <c r="B317" s="117"/>
      <c r="C317" s="117"/>
      <c r="D317" s="117"/>
      <c r="E317" s="117"/>
      <c r="F317" s="117"/>
      <c r="G317" s="117"/>
      <c r="H317" s="117"/>
      <c r="I317" s="237"/>
      <c r="J317" s="117"/>
      <c r="K317" s="117"/>
      <c r="L317" s="237"/>
      <c r="M317" s="150"/>
      <c r="N317" s="117"/>
      <c r="O317" s="117"/>
      <c r="P317" s="117"/>
      <c r="Q317" s="117"/>
      <c r="R317" s="117"/>
      <c r="S317" s="117"/>
      <c r="T317" s="117"/>
      <c r="U317" s="117"/>
      <c r="V317" s="117"/>
      <c r="W317" s="117"/>
      <c r="X317" s="237"/>
      <c r="Y317" s="117"/>
      <c r="Z317" s="117"/>
      <c r="AA317" s="237"/>
      <c r="AB317" s="237"/>
      <c r="AC317" s="150"/>
      <c r="AD317" s="117"/>
      <c r="AE317" s="117"/>
      <c r="AF317" s="117"/>
      <c r="AG317" s="117"/>
      <c r="AH317" s="117"/>
      <c r="AI317" s="117"/>
      <c r="AJ317" s="117"/>
      <c r="AK317" s="117"/>
      <c r="AL317" s="117"/>
      <c r="AM317" s="117"/>
      <c r="AN317" s="117"/>
      <c r="AO317" s="117"/>
      <c r="AP317" s="117"/>
      <c r="AQ317" s="117"/>
      <c r="AR317" s="117"/>
      <c r="AS317" s="117"/>
      <c r="AT317" s="117"/>
      <c r="AU317" s="117"/>
      <c r="AV317" s="117"/>
      <c r="AW317" s="117"/>
      <c r="AX317" s="117"/>
      <c r="AY317" s="117"/>
      <c r="AZ317" s="117"/>
      <c r="BA317" s="117"/>
      <c r="BB317" s="117"/>
      <c r="BC317" s="117"/>
      <c r="BD317" s="117"/>
      <c r="BE317" s="117"/>
      <c r="BF317" s="117"/>
      <c r="BG317" s="117"/>
      <c r="BH317" s="117"/>
      <c r="BI317" s="117"/>
      <c r="BJ317" s="117"/>
      <c r="BK317" s="117"/>
      <c r="BL317" s="117"/>
    </row>
    <row r="318" spans="1:64">
      <c r="A318" s="117"/>
      <c r="B318" s="117"/>
      <c r="C318" s="117"/>
      <c r="D318" s="117"/>
      <c r="E318" s="117"/>
      <c r="F318" s="117"/>
      <c r="G318" s="117"/>
      <c r="H318" s="117"/>
      <c r="I318" s="237"/>
      <c r="J318" s="117"/>
      <c r="K318" s="117"/>
      <c r="L318" s="237"/>
      <c r="M318" s="150"/>
      <c r="N318" s="117"/>
      <c r="O318" s="117"/>
      <c r="P318" s="117"/>
      <c r="Q318" s="117"/>
      <c r="R318" s="117"/>
      <c r="S318" s="117"/>
      <c r="T318" s="117"/>
      <c r="U318" s="117"/>
      <c r="V318" s="117"/>
      <c r="W318" s="117"/>
      <c r="X318" s="237"/>
      <c r="Y318" s="117"/>
      <c r="Z318" s="117"/>
      <c r="AA318" s="237"/>
      <c r="AB318" s="237"/>
      <c r="AC318" s="150"/>
      <c r="AD318" s="117"/>
      <c r="AE318" s="117"/>
      <c r="AF318" s="117"/>
      <c r="AG318" s="117"/>
      <c r="AH318" s="117"/>
      <c r="AI318" s="117"/>
      <c r="AJ318" s="117"/>
      <c r="AK318" s="117"/>
      <c r="AL318" s="117"/>
      <c r="AM318" s="117"/>
      <c r="AN318" s="117"/>
      <c r="AO318" s="117"/>
      <c r="AP318" s="117"/>
      <c r="AQ318" s="117"/>
      <c r="AR318" s="117"/>
      <c r="AS318" s="117"/>
      <c r="AT318" s="117"/>
      <c r="AU318" s="117"/>
      <c r="AV318" s="117"/>
      <c r="AW318" s="117"/>
      <c r="AX318" s="117"/>
      <c r="AY318" s="117"/>
      <c r="AZ318" s="117"/>
      <c r="BA318" s="117"/>
      <c r="BB318" s="117"/>
      <c r="BC318" s="117"/>
      <c r="BD318" s="117"/>
      <c r="BE318" s="117"/>
      <c r="BF318" s="117"/>
      <c r="BG318" s="117"/>
      <c r="BH318" s="117"/>
      <c r="BI318" s="117"/>
      <c r="BJ318" s="117"/>
      <c r="BK318" s="117"/>
      <c r="BL318" s="117"/>
    </row>
    <row r="319" spans="1:64">
      <c r="A319" s="117"/>
      <c r="B319" s="117"/>
      <c r="C319" s="117"/>
      <c r="D319" s="117"/>
      <c r="E319" s="117"/>
      <c r="F319" s="117"/>
      <c r="G319" s="117"/>
      <c r="H319" s="117"/>
      <c r="I319" s="237"/>
      <c r="J319" s="117"/>
      <c r="K319" s="117"/>
      <c r="L319" s="237"/>
      <c r="M319" s="150"/>
      <c r="N319" s="117"/>
      <c r="O319" s="117"/>
      <c r="P319" s="117"/>
      <c r="Q319" s="117"/>
      <c r="R319" s="117"/>
      <c r="S319" s="117"/>
      <c r="T319" s="117"/>
      <c r="U319" s="117"/>
      <c r="V319" s="117"/>
      <c r="W319" s="117"/>
      <c r="X319" s="237"/>
      <c r="Y319" s="117"/>
      <c r="Z319" s="117"/>
      <c r="AA319" s="237"/>
      <c r="AB319" s="237"/>
      <c r="AC319" s="150"/>
      <c r="AD319" s="117"/>
      <c r="AE319" s="117"/>
      <c r="AF319" s="117"/>
      <c r="AG319" s="117"/>
      <c r="AH319" s="117"/>
      <c r="AI319" s="117"/>
      <c r="AJ319" s="117"/>
      <c r="AK319" s="117"/>
      <c r="AL319" s="117"/>
      <c r="AM319" s="117"/>
      <c r="AN319" s="117"/>
      <c r="AO319" s="117"/>
      <c r="AP319" s="117"/>
      <c r="AQ319" s="117"/>
      <c r="AR319" s="117"/>
      <c r="AS319" s="117"/>
      <c r="AT319" s="117"/>
      <c r="AU319" s="117"/>
      <c r="AV319" s="117"/>
      <c r="AW319" s="117"/>
      <c r="AX319" s="117"/>
      <c r="AY319" s="117"/>
      <c r="AZ319" s="117"/>
      <c r="BA319" s="117"/>
      <c r="BB319" s="117"/>
      <c r="BC319" s="117"/>
      <c r="BD319" s="117"/>
      <c r="BE319" s="117"/>
      <c r="BF319" s="117"/>
      <c r="BG319" s="117"/>
      <c r="BH319" s="117"/>
      <c r="BI319" s="117"/>
      <c r="BJ319" s="117"/>
      <c r="BK319" s="117"/>
      <c r="BL319" s="117"/>
    </row>
    <row r="320" spans="1:64">
      <c r="A320" s="117"/>
      <c r="B320" s="117"/>
      <c r="C320" s="117"/>
      <c r="D320" s="117"/>
      <c r="E320" s="117"/>
      <c r="F320" s="117"/>
      <c r="G320" s="117"/>
      <c r="H320" s="117"/>
      <c r="I320" s="237"/>
      <c r="J320" s="117"/>
      <c r="K320" s="117"/>
      <c r="L320" s="237"/>
      <c r="M320" s="150"/>
      <c r="N320" s="117"/>
      <c r="O320" s="117"/>
      <c r="P320" s="117"/>
      <c r="Q320" s="117"/>
      <c r="R320" s="117"/>
      <c r="S320" s="117"/>
      <c r="T320" s="117"/>
      <c r="U320" s="117"/>
      <c r="V320" s="117"/>
      <c r="W320" s="117"/>
      <c r="X320" s="237"/>
      <c r="Y320" s="117"/>
      <c r="Z320" s="117"/>
      <c r="AA320" s="237"/>
      <c r="AB320" s="237"/>
      <c r="AC320" s="150"/>
      <c r="AD320" s="117"/>
      <c r="AE320" s="117"/>
      <c r="AF320" s="117"/>
      <c r="AG320" s="117"/>
      <c r="AH320" s="117"/>
      <c r="AI320" s="117"/>
      <c r="AJ320" s="117"/>
      <c r="AK320" s="117"/>
      <c r="AL320" s="117"/>
      <c r="AM320" s="117"/>
      <c r="AN320" s="117"/>
      <c r="AO320" s="117"/>
      <c r="AP320" s="117"/>
      <c r="AQ320" s="117"/>
      <c r="AR320" s="117"/>
      <c r="AS320" s="117"/>
      <c r="AT320" s="117"/>
      <c r="AU320" s="117"/>
      <c r="AV320" s="117"/>
      <c r="AW320" s="117"/>
      <c r="AX320" s="117"/>
      <c r="AY320" s="117"/>
      <c r="AZ320" s="117"/>
      <c r="BA320" s="117"/>
      <c r="BB320" s="117"/>
      <c r="BC320" s="117"/>
      <c r="BD320" s="117"/>
      <c r="BE320" s="117"/>
      <c r="BF320" s="117"/>
      <c r="BG320" s="117"/>
      <c r="BH320" s="117"/>
      <c r="BI320" s="117"/>
      <c r="BJ320" s="117"/>
      <c r="BK320" s="117"/>
      <c r="BL320" s="117"/>
    </row>
    <row r="321" spans="1:64">
      <c r="A321" s="117"/>
      <c r="B321" s="117"/>
      <c r="C321" s="117"/>
      <c r="D321" s="117"/>
      <c r="E321" s="117"/>
      <c r="F321" s="117"/>
      <c r="G321" s="117"/>
      <c r="H321" s="117"/>
      <c r="I321" s="237"/>
      <c r="J321" s="117"/>
      <c r="K321" s="117"/>
      <c r="L321" s="237"/>
      <c r="M321" s="150"/>
      <c r="N321" s="117"/>
      <c r="O321" s="117"/>
      <c r="P321" s="117"/>
      <c r="Q321" s="117"/>
      <c r="R321" s="117"/>
      <c r="S321" s="117"/>
      <c r="T321" s="117"/>
      <c r="U321" s="117"/>
      <c r="V321" s="117"/>
      <c r="W321" s="117"/>
      <c r="X321" s="237"/>
      <c r="Y321" s="117"/>
      <c r="Z321" s="117"/>
      <c r="AA321" s="237"/>
      <c r="AB321" s="237"/>
      <c r="AC321" s="150"/>
      <c r="AD321" s="117"/>
      <c r="AE321" s="117"/>
      <c r="AF321" s="117"/>
      <c r="AG321" s="117"/>
      <c r="AH321" s="117"/>
      <c r="AI321" s="117"/>
      <c r="AJ321" s="117"/>
      <c r="AK321" s="117"/>
      <c r="AL321" s="117"/>
      <c r="AM321" s="117"/>
      <c r="AN321" s="117"/>
      <c r="AO321" s="117"/>
      <c r="AP321" s="117"/>
      <c r="AQ321" s="117"/>
      <c r="AR321" s="117"/>
      <c r="AS321" s="117"/>
      <c r="AT321" s="117"/>
      <c r="AU321" s="117"/>
      <c r="AV321" s="117"/>
      <c r="AW321" s="117"/>
      <c r="AX321" s="117"/>
      <c r="AY321" s="117"/>
      <c r="AZ321" s="117"/>
      <c r="BA321" s="117"/>
      <c r="BB321" s="117"/>
      <c r="BC321" s="117"/>
      <c r="BD321" s="117"/>
      <c r="BE321" s="117"/>
      <c r="BF321" s="117"/>
      <c r="BG321" s="117"/>
      <c r="BH321" s="117"/>
      <c r="BI321" s="117"/>
      <c r="BJ321" s="117"/>
      <c r="BK321" s="117"/>
      <c r="BL321" s="117"/>
    </row>
    <row r="322" spans="1:64">
      <c r="A322" s="117"/>
      <c r="B322" s="117"/>
      <c r="C322" s="117"/>
      <c r="D322" s="117"/>
      <c r="E322" s="117"/>
      <c r="F322" s="117"/>
      <c r="G322" s="117"/>
      <c r="H322" s="117"/>
      <c r="I322" s="237"/>
      <c r="J322" s="117"/>
      <c r="K322" s="117"/>
      <c r="L322" s="237"/>
      <c r="M322" s="150"/>
      <c r="N322" s="117"/>
      <c r="O322" s="117"/>
      <c r="P322" s="117"/>
      <c r="Q322" s="117"/>
      <c r="R322" s="117"/>
      <c r="S322" s="117"/>
      <c r="T322" s="117"/>
      <c r="U322" s="117"/>
      <c r="V322" s="117"/>
      <c r="W322" s="117"/>
      <c r="X322" s="237"/>
      <c r="Y322" s="117"/>
      <c r="Z322" s="117"/>
      <c r="AA322" s="237"/>
      <c r="AB322" s="237"/>
      <c r="AC322" s="150"/>
      <c r="AD322" s="117"/>
      <c r="AE322" s="117"/>
      <c r="AF322" s="117"/>
      <c r="AG322" s="117"/>
      <c r="AH322" s="117"/>
      <c r="AI322" s="117"/>
      <c r="AJ322" s="117"/>
      <c r="AK322" s="117"/>
      <c r="AL322" s="117"/>
      <c r="AM322" s="117"/>
      <c r="AN322" s="117"/>
      <c r="AO322" s="117"/>
      <c r="AP322" s="117"/>
      <c r="AQ322" s="117"/>
      <c r="AR322" s="117"/>
      <c r="AS322" s="117"/>
      <c r="AT322" s="117"/>
      <c r="AU322" s="117"/>
      <c r="AV322" s="117"/>
      <c r="AW322" s="117"/>
      <c r="AX322" s="117"/>
      <c r="AY322" s="117"/>
      <c r="AZ322" s="117"/>
      <c r="BA322" s="117"/>
      <c r="BB322" s="117"/>
      <c r="BC322" s="117"/>
      <c r="BD322" s="117"/>
      <c r="BE322" s="117"/>
      <c r="BF322" s="117"/>
      <c r="BG322" s="117"/>
      <c r="BH322" s="117"/>
      <c r="BI322" s="117"/>
      <c r="BJ322" s="117"/>
      <c r="BK322" s="117"/>
      <c r="BL322" s="117"/>
    </row>
    <row r="323" spans="1:64">
      <c r="A323" s="117"/>
      <c r="B323" s="117"/>
      <c r="C323" s="117"/>
      <c r="D323" s="117"/>
      <c r="E323" s="117"/>
      <c r="F323" s="117"/>
      <c r="G323" s="117"/>
      <c r="H323" s="117"/>
      <c r="I323" s="237"/>
      <c r="J323" s="117"/>
      <c r="K323" s="117"/>
      <c r="L323" s="237"/>
      <c r="M323" s="150"/>
      <c r="N323" s="117"/>
      <c r="O323" s="117"/>
      <c r="P323" s="117"/>
      <c r="Q323" s="117"/>
      <c r="R323" s="117"/>
      <c r="S323" s="117"/>
      <c r="T323" s="117"/>
      <c r="U323" s="117"/>
      <c r="V323" s="117"/>
      <c r="W323" s="117"/>
      <c r="X323" s="237"/>
      <c r="Y323" s="117"/>
      <c r="Z323" s="117"/>
      <c r="AA323" s="237"/>
      <c r="AB323" s="237"/>
      <c r="AC323" s="150"/>
      <c r="AD323" s="117"/>
      <c r="AE323" s="117"/>
      <c r="AF323" s="117"/>
      <c r="AG323" s="117"/>
      <c r="AH323" s="117"/>
      <c r="AI323" s="117"/>
      <c r="AJ323" s="117"/>
      <c r="AK323" s="117"/>
      <c r="AL323" s="117"/>
      <c r="AM323" s="117"/>
      <c r="AN323" s="117"/>
      <c r="AO323" s="117"/>
      <c r="AP323" s="117"/>
      <c r="AQ323" s="117"/>
      <c r="AR323" s="117"/>
      <c r="AS323" s="117"/>
      <c r="AT323" s="117"/>
      <c r="AU323" s="117"/>
      <c r="AV323" s="117"/>
      <c r="AW323" s="117"/>
      <c r="AX323" s="117"/>
      <c r="AY323" s="117"/>
      <c r="AZ323" s="117"/>
      <c r="BA323" s="117"/>
      <c r="BB323" s="117"/>
      <c r="BC323" s="117"/>
      <c r="BD323" s="117"/>
      <c r="BE323" s="117"/>
      <c r="BF323" s="117"/>
      <c r="BG323" s="117"/>
      <c r="BH323" s="117"/>
      <c r="BI323" s="117"/>
      <c r="BJ323" s="117"/>
      <c r="BK323" s="117"/>
      <c r="BL323" s="117"/>
    </row>
    <row r="324" spans="1:64">
      <c r="A324" s="117"/>
      <c r="B324" s="117"/>
      <c r="C324" s="117"/>
      <c r="D324" s="117"/>
      <c r="E324" s="117"/>
      <c r="F324" s="117"/>
      <c r="G324" s="117"/>
      <c r="H324" s="117"/>
      <c r="I324" s="237"/>
      <c r="J324" s="117"/>
      <c r="K324" s="117"/>
      <c r="L324" s="237"/>
      <c r="M324" s="150"/>
      <c r="N324" s="117"/>
      <c r="O324" s="117"/>
      <c r="P324" s="117"/>
      <c r="Q324" s="117"/>
      <c r="R324" s="117"/>
      <c r="S324" s="117"/>
      <c r="T324" s="117"/>
      <c r="U324" s="117"/>
      <c r="V324" s="117"/>
      <c r="W324" s="117"/>
      <c r="X324" s="237"/>
      <c r="Y324" s="117"/>
      <c r="Z324" s="117"/>
      <c r="AA324" s="237"/>
      <c r="AB324" s="237"/>
      <c r="AC324" s="150"/>
      <c r="AD324" s="117"/>
      <c r="AE324" s="117"/>
      <c r="AF324" s="117"/>
      <c r="AG324" s="117"/>
      <c r="AH324" s="117"/>
      <c r="AI324" s="117"/>
      <c r="AJ324" s="117"/>
      <c r="AK324" s="117"/>
      <c r="AL324" s="117"/>
      <c r="AM324" s="117"/>
      <c r="AN324" s="117"/>
      <c r="AO324" s="117"/>
      <c r="AP324" s="117"/>
      <c r="AQ324" s="117"/>
      <c r="AR324" s="117"/>
      <c r="AS324" s="117"/>
      <c r="AT324" s="117"/>
      <c r="AU324" s="117"/>
      <c r="AV324" s="117"/>
      <c r="AW324" s="117"/>
      <c r="AX324" s="117"/>
      <c r="AY324" s="117"/>
      <c r="AZ324" s="117"/>
      <c r="BA324" s="117"/>
      <c r="BB324" s="117"/>
      <c r="BC324" s="117"/>
      <c r="BD324" s="117"/>
      <c r="BE324" s="117"/>
      <c r="BF324" s="117"/>
      <c r="BG324" s="117"/>
      <c r="BH324" s="117"/>
      <c r="BI324" s="117"/>
      <c r="BJ324" s="117"/>
      <c r="BK324" s="117"/>
      <c r="BL324" s="117"/>
    </row>
    <row r="325" spans="1:64">
      <c r="A325" s="117"/>
      <c r="B325" s="117"/>
      <c r="C325" s="117"/>
      <c r="D325" s="117"/>
      <c r="E325" s="117"/>
      <c r="F325" s="117"/>
      <c r="G325" s="117"/>
      <c r="H325" s="117"/>
      <c r="I325" s="237"/>
      <c r="J325" s="117"/>
      <c r="K325" s="117"/>
      <c r="L325" s="237"/>
      <c r="M325" s="150"/>
      <c r="N325" s="117"/>
      <c r="O325" s="117"/>
      <c r="P325" s="117"/>
      <c r="Q325" s="117"/>
      <c r="R325" s="117"/>
      <c r="S325" s="117"/>
      <c r="T325" s="117"/>
      <c r="U325" s="117"/>
      <c r="V325" s="117"/>
      <c r="W325" s="117"/>
      <c r="X325" s="237"/>
      <c r="Y325" s="117"/>
      <c r="Z325" s="117"/>
      <c r="AA325" s="237"/>
      <c r="AB325" s="237"/>
      <c r="AC325" s="150"/>
      <c r="AD325" s="117"/>
      <c r="AE325" s="117"/>
      <c r="AF325" s="117"/>
      <c r="AG325" s="117"/>
      <c r="AH325" s="117"/>
      <c r="AI325" s="117"/>
      <c r="AJ325" s="117"/>
      <c r="AK325" s="117"/>
      <c r="AL325" s="117"/>
      <c r="AM325" s="117"/>
      <c r="AN325" s="117"/>
      <c r="AO325" s="117"/>
      <c r="AP325" s="117"/>
      <c r="AQ325" s="117"/>
      <c r="AR325" s="117"/>
      <c r="AS325" s="117"/>
      <c r="AT325" s="117"/>
      <c r="AU325" s="117"/>
      <c r="AV325" s="117"/>
      <c r="AW325" s="117"/>
      <c r="AX325" s="117"/>
      <c r="AY325" s="117"/>
      <c r="AZ325" s="117"/>
      <c r="BA325" s="117"/>
      <c r="BB325" s="117"/>
      <c r="BC325" s="117"/>
      <c r="BD325" s="117"/>
      <c r="BE325" s="117"/>
      <c r="BF325" s="117"/>
      <c r="BG325" s="117"/>
      <c r="BH325" s="117"/>
      <c r="BI325" s="117"/>
      <c r="BJ325" s="117"/>
      <c r="BK325" s="117"/>
      <c r="BL325" s="117"/>
    </row>
    <row r="326" spans="1:64">
      <c r="A326" s="117"/>
      <c r="B326" s="117"/>
      <c r="C326" s="117"/>
      <c r="D326" s="117"/>
      <c r="E326" s="117"/>
      <c r="F326" s="117"/>
      <c r="G326" s="117"/>
      <c r="H326" s="117"/>
      <c r="I326" s="237"/>
      <c r="J326" s="117"/>
      <c r="K326" s="117"/>
      <c r="L326" s="237"/>
      <c r="M326" s="150"/>
      <c r="N326" s="117"/>
      <c r="O326" s="117"/>
      <c r="P326" s="117"/>
      <c r="Q326" s="117"/>
      <c r="R326" s="117"/>
      <c r="S326" s="117"/>
      <c r="T326" s="117"/>
      <c r="U326" s="117"/>
      <c r="V326" s="117"/>
      <c r="W326" s="117"/>
      <c r="X326" s="237"/>
      <c r="Y326" s="117"/>
      <c r="Z326" s="117"/>
      <c r="AA326" s="237"/>
      <c r="AB326" s="237"/>
      <c r="AC326" s="150"/>
      <c r="AD326" s="117"/>
      <c r="AE326" s="117"/>
      <c r="AF326" s="117"/>
      <c r="AG326" s="117"/>
      <c r="AH326" s="117"/>
      <c r="AI326" s="117"/>
      <c r="AJ326" s="117"/>
      <c r="AK326" s="117"/>
      <c r="AL326" s="117"/>
      <c r="AM326" s="117"/>
      <c r="AN326" s="117"/>
      <c r="AO326" s="117"/>
      <c r="AP326" s="117"/>
      <c r="AQ326" s="117"/>
      <c r="AR326" s="117"/>
      <c r="AS326" s="117"/>
      <c r="AT326" s="117"/>
      <c r="AU326" s="117"/>
      <c r="AV326" s="117"/>
      <c r="AW326" s="117"/>
      <c r="AX326" s="117"/>
      <c r="AY326" s="117"/>
      <c r="AZ326" s="117"/>
      <c r="BA326" s="117"/>
      <c r="BB326" s="117"/>
      <c r="BC326" s="117"/>
      <c r="BD326" s="117"/>
      <c r="BE326" s="117"/>
      <c r="BF326" s="117"/>
      <c r="BG326" s="117"/>
      <c r="BH326" s="117"/>
      <c r="BI326" s="117"/>
      <c r="BJ326" s="117"/>
      <c r="BK326" s="117"/>
      <c r="BL326" s="117"/>
    </row>
    <row r="327" spans="1:64">
      <c r="A327" s="117"/>
      <c r="B327" s="117"/>
      <c r="C327" s="117"/>
      <c r="D327" s="117"/>
      <c r="E327" s="117"/>
      <c r="F327" s="117"/>
      <c r="G327" s="117"/>
      <c r="H327" s="117"/>
      <c r="I327" s="237"/>
      <c r="J327" s="117"/>
      <c r="K327" s="117"/>
      <c r="L327" s="237"/>
      <c r="M327" s="150"/>
      <c r="N327" s="117"/>
      <c r="O327" s="117"/>
      <c r="P327" s="117"/>
      <c r="Q327" s="117"/>
      <c r="R327" s="117"/>
      <c r="S327" s="117"/>
      <c r="T327" s="117"/>
      <c r="U327" s="117"/>
      <c r="V327" s="117"/>
      <c r="W327" s="117"/>
      <c r="X327" s="237"/>
      <c r="Y327" s="117"/>
      <c r="Z327" s="117"/>
      <c r="AA327" s="237"/>
      <c r="AB327" s="237"/>
      <c r="AC327" s="150"/>
      <c r="AD327" s="117"/>
      <c r="AE327" s="117"/>
      <c r="AF327" s="117"/>
      <c r="AG327" s="117"/>
      <c r="AH327" s="117"/>
      <c r="AI327" s="117"/>
      <c r="AJ327" s="117"/>
      <c r="AK327" s="117"/>
      <c r="AL327" s="117"/>
      <c r="AM327" s="117"/>
      <c r="AN327" s="117"/>
      <c r="AO327" s="117"/>
      <c r="AP327" s="117"/>
      <c r="AQ327" s="117"/>
      <c r="AR327" s="117"/>
      <c r="AS327" s="117"/>
      <c r="AT327" s="117"/>
      <c r="AU327" s="117"/>
      <c r="AV327" s="117"/>
      <c r="AW327" s="117"/>
      <c r="AX327" s="117"/>
      <c r="AY327" s="117"/>
      <c r="AZ327" s="117"/>
      <c r="BA327" s="117"/>
      <c r="BB327" s="117"/>
      <c r="BC327" s="117"/>
      <c r="BD327" s="117"/>
      <c r="BE327" s="117"/>
      <c r="BF327" s="117"/>
      <c r="BG327" s="117"/>
      <c r="BH327" s="117"/>
      <c r="BI327" s="117"/>
      <c r="BJ327" s="117"/>
      <c r="BK327" s="117"/>
      <c r="BL327" s="117"/>
    </row>
    <row r="328" spans="1:64">
      <c r="A328" s="117"/>
      <c r="B328" s="117"/>
      <c r="C328" s="117"/>
      <c r="D328" s="117"/>
      <c r="E328" s="117"/>
      <c r="F328" s="117"/>
      <c r="G328" s="117"/>
      <c r="H328" s="117"/>
      <c r="I328" s="237"/>
      <c r="J328" s="117"/>
      <c r="K328" s="117"/>
      <c r="L328" s="237"/>
      <c r="M328" s="150"/>
      <c r="N328" s="117"/>
      <c r="O328" s="117"/>
      <c r="P328" s="117"/>
      <c r="Q328" s="117"/>
      <c r="R328" s="117"/>
      <c r="S328" s="117"/>
      <c r="T328" s="117"/>
      <c r="U328" s="117"/>
      <c r="V328" s="117"/>
      <c r="W328" s="117"/>
      <c r="X328" s="237"/>
      <c r="Y328" s="117"/>
      <c r="Z328" s="117"/>
      <c r="AA328" s="237"/>
      <c r="AB328" s="237"/>
      <c r="AC328" s="150"/>
      <c r="AD328" s="117"/>
      <c r="AE328" s="117"/>
      <c r="AF328" s="117"/>
      <c r="AG328" s="117"/>
      <c r="AH328" s="117"/>
      <c r="AI328" s="117"/>
      <c r="AJ328" s="117"/>
      <c r="AK328" s="117"/>
      <c r="AL328" s="117"/>
      <c r="AM328" s="117"/>
      <c r="AN328" s="117"/>
      <c r="AO328" s="117"/>
      <c r="AP328" s="117"/>
      <c r="AQ328" s="117"/>
      <c r="AR328" s="117"/>
      <c r="AS328" s="117"/>
      <c r="AT328" s="117"/>
      <c r="AU328" s="117"/>
      <c r="AV328" s="117"/>
      <c r="AW328" s="117"/>
      <c r="AX328" s="117"/>
      <c r="AY328" s="117"/>
      <c r="AZ328" s="117"/>
      <c r="BA328" s="117"/>
      <c r="BB328" s="117"/>
      <c r="BC328" s="117"/>
      <c r="BD328" s="117"/>
      <c r="BE328" s="117"/>
      <c r="BF328" s="117"/>
      <c r="BG328" s="117"/>
      <c r="BH328" s="117"/>
      <c r="BI328" s="117"/>
      <c r="BJ328" s="117"/>
      <c r="BK328" s="117"/>
      <c r="BL328" s="117"/>
    </row>
    <row r="329" spans="1:64">
      <c r="A329" s="117"/>
      <c r="B329" s="117"/>
      <c r="C329" s="117"/>
      <c r="D329" s="117"/>
      <c r="E329" s="117"/>
      <c r="F329" s="117"/>
      <c r="G329" s="117"/>
      <c r="H329" s="117"/>
      <c r="I329" s="237"/>
      <c r="J329" s="117"/>
      <c r="K329" s="117"/>
      <c r="L329" s="237"/>
      <c r="M329" s="150"/>
      <c r="N329" s="117"/>
      <c r="O329" s="117"/>
      <c r="P329" s="117"/>
      <c r="Q329" s="117"/>
      <c r="R329" s="117"/>
      <c r="S329" s="117"/>
      <c r="T329" s="117"/>
      <c r="U329" s="117"/>
      <c r="V329" s="117"/>
      <c r="W329" s="117"/>
      <c r="X329" s="237"/>
      <c r="Y329" s="117"/>
      <c r="Z329" s="117"/>
      <c r="AA329" s="237"/>
      <c r="AB329" s="237"/>
      <c r="AC329" s="150"/>
      <c r="AD329" s="117"/>
      <c r="AE329" s="117"/>
      <c r="AF329" s="117"/>
      <c r="AG329" s="117"/>
      <c r="AH329" s="117"/>
      <c r="AI329" s="117"/>
      <c r="AJ329" s="117"/>
      <c r="AK329" s="117"/>
      <c r="AL329" s="117"/>
      <c r="AM329" s="117"/>
      <c r="AN329" s="117"/>
      <c r="AO329" s="117"/>
      <c r="AP329" s="117"/>
      <c r="AQ329" s="117"/>
      <c r="AR329" s="117"/>
      <c r="AS329" s="117"/>
      <c r="AT329" s="117"/>
      <c r="AU329" s="117"/>
      <c r="AV329" s="117"/>
      <c r="AW329" s="117"/>
      <c r="AX329" s="117"/>
      <c r="AY329" s="117"/>
      <c r="AZ329" s="117"/>
      <c r="BA329" s="117"/>
      <c r="BB329" s="117"/>
      <c r="BC329" s="117"/>
      <c r="BD329" s="117"/>
      <c r="BE329" s="117"/>
      <c r="BF329" s="117"/>
      <c r="BG329" s="117"/>
      <c r="BH329" s="117"/>
      <c r="BI329" s="117"/>
      <c r="BJ329" s="117"/>
      <c r="BK329" s="117"/>
      <c r="BL329" s="117"/>
    </row>
    <row r="330" spans="1:64">
      <c r="A330" s="117"/>
      <c r="B330" s="117"/>
      <c r="C330" s="117"/>
      <c r="D330" s="117"/>
      <c r="E330" s="117"/>
      <c r="F330" s="117"/>
      <c r="G330" s="117"/>
      <c r="H330" s="117"/>
      <c r="I330" s="237"/>
      <c r="J330" s="117"/>
      <c r="K330" s="117"/>
      <c r="L330" s="237"/>
      <c r="M330" s="150"/>
      <c r="N330" s="117"/>
      <c r="O330" s="117"/>
      <c r="P330" s="117"/>
      <c r="Q330" s="117"/>
      <c r="R330" s="117"/>
      <c r="S330" s="117"/>
      <c r="T330" s="117"/>
      <c r="U330" s="117"/>
      <c r="V330" s="117"/>
      <c r="W330" s="117"/>
      <c r="X330" s="237"/>
      <c r="Y330" s="117"/>
      <c r="Z330" s="117"/>
      <c r="AA330" s="237"/>
      <c r="AB330" s="237"/>
      <c r="AC330" s="150"/>
      <c r="AD330" s="117"/>
      <c r="AE330" s="117"/>
      <c r="AF330" s="117"/>
      <c r="AG330" s="117"/>
      <c r="AH330" s="117"/>
      <c r="AI330" s="117"/>
      <c r="AJ330" s="117"/>
      <c r="AK330" s="117"/>
      <c r="AL330" s="117"/>
      <c r="AM330" s="117"/>
      <c r="AN330" s="117"/>
      <c r="AO330" s="117"/>
      <c r="AP330" s="117"/>
      <c r="AQ330" s="117"/>
      <c r="AR330" s="117"/>
      <c r="AS330" s="117"/>
      <c r="AT330" s="117"/>
      <c r="AU330" s="117"/>
      <c r="AV330" s="117"/>
      <c r="AW330" s="117"/>
      <c r="AX330" s="117"/>
      <c r="AY330" s="117"/>
      <c r="AZ330" s="117"/>
      <c r="BA330" s="117"/>
      <c r="BB330" s="117"/>
      <c r="BC330" s="117"/>
      <c r="BD330" s="117"/>
      <c r="BE330" s="117"/>
      <c r="BF330" s="117"/>
      <c r="BG330" s="117"/>
      <c r="BH330" s="117"/>
      <c r="BI330" s="117"/>
      <c r="BJ330" s="117"/>
      <c r="BK330" s="117"/>
      <c r="BL330" s="117"/>
    </row>
    <row r="331" spans="1:64">
      <c r="A331" s="117"/>
      <c r="B331" s="117"/>
      <c r="C331" s="117"/>
      <c r="D331" s="117"/>
      <c r="E331" s="117"/>
      <c r="F331" s="117"/>
      <c r="G331" s="117"/>
      <c r="H331" s="117"/>
      <c r="I331" s="237"/>
      <c r="J331" s="117"/>
      <c r="K331" s="117"/>
      <c r="L331" s="237"/>
      <c r="M331" s="150"/>
      <c r="N331" s="117"/>
      <c r="O331" s="117"/>
      <c r="P331" s="117"/>
      <c r="Q331" s="117"/>
      <c r="R331" s="117"/>
      <c r="S331" s="117"/>
      <c r="T331" s="117"/>
      <c r="U331" s="117"/>
      <c r="V331" s="117"/>
      <c r="W331" s="117"/>
      <c r="X331" s="237"/>
      <c r="Y331" s="117"/>
      <c r="Z331" s="117"/>
      <c r="AA331" s="237"/>
      <c r="AB331" s="237"/>
      <c r="AC331" s="150"/>
      <c r="AD331" s="117"/>
      <c r="AE331" s="117"/>
      <c r="AF331" s="117"/>
      <c r="AG331" s="117"/>
      <c r="AH331" s="117"/>
      <c r="AI331" s="117"/>
      <c r="AJ331" s="117"/>
      <c r="AK331" s="117"/>
      <c r="AL331" s="117"/>
      <c r="AM331" s="117"/>
      <c r="AN331" s="117"/>
      <c r="AO331" s="117"/>
      <c r="AP331" s="117"/>
      <c r="AQ331" s="117"/>
      <c r="AR331" s="117"/>
      <c r="AS331" s="117"/>
      <c r="AT331" s="117"/>
      <c r="AU331" s="117"/>
      <c r="AV331" s="117"/>
      <c r="AW331" s="117"/>
      <c r="AX331" s="117"/>
      <c r="AY331" s="117"/>
      <c r="AZ331" s="117"/>
      <c r="BA331" s="117"/>
      <c r="BB331" s="117"/>
      <c r="BC331" s="117"/>
      <c r="BD331" s="117"/>
      <c r="BE331" s="117"/>
      <c r="BF331" s="117"/>
      <c r="BG331" s="117"/>
      <c r="BH331" s="117"/>
      <c r="BI331" s="117"/>
      <c r="BJ331" s="117"/>
      <c r="BK331" s="117"/>
      <c r="BL331" s="117"/>
    </row>
    <row r="332" spans="1:64">
      <c r="A332" s="117"/>
      <c r="B332" s="117"/>
      <c r="C332" s="117"/>
      <c r="D332" s="117"/>
      <c r="E332" s="117"/>
      <c r="F332" s="117"/>
      <c r="G332" s="117"/>
      <c r="H332" s="117"/>
      <c r="I332" s="237"/>
      <c r="J332" s="117"/>
      <c r="K332" s="117"/>
      <c r="L332" s="237"/>
      <c r="M332" s="150"/>
      <c r="N332" s="117"/>
      <c r="O332" s="117"/>
      <c r="P332" s="117"/>
      <c r="Q332" s="117"/>
      <c r="R332" s="117"/>
      <c r="S332" s="117"/>
      <c r="T332" s="117"/>
      <c r="U332" s="117"/>
      <c r="V332" s="117"/>
      <c r="W332" s="117"/>
      <c r="X332" s="237"/>
      <c r="Y332" s="117"/>
      <c r="Z332" s="117"/>
      <c r="AA332" s="237"/>
      <c r="AB332" s="237"/>
      <c r="AC332" s="150"/>
      <c r="AD332" s="117"/>
      <c r="AE332" s="117"/>
      <c r="AF332" s="117"/>
      <c r="AG332" s="117"/>
      <c r="AH332" s="117"/>
      <c r="AI332" s="117"/>
      <c r="AJ332" s="117"/>
      <c r="AK332" s="117"/>
      <c r="AL332" s="117"/>
      <c r="AM332" s="117"/>
      <c r="AN332" s="117"/>
      <c r="AO332" s="117"/>
      <c r="AP332" s="117"/>
      <c r="AQ332" s="117"/>
      <c r="AR332" s="117"/>
      <c r="AS332" s="117"/>
      <c r="AT332" s="117"/>
      <c r="AU332" s="117"/>
      <c r="AV332" s="117"/>
      <c r="AW332" s="117"/>
      <c r="AX332" s="117"/>
      <c r="AY332" s="117"/>
      <c r="AZ332" s="117"/>
      <c r="BA332" s="117"/>
      <c r="BB332" s="117"/>
      <c r="BC332" s="117"/>
      <c r="BD332" s="117"/>
      <c r="BE332" s="117"/>
      <c r="BF332" s="117"/>
      <c r="BG332" s="117"/>
      <c r="BH332" s="117"/>
      <c r="BI332" s="117"/>
      <c r="BJ332" s="117"/>
      <c r="BK332" s="117"/>
      <c r="BL332" s="117"/>
    </row>
    <row r="333" spans="1:64">
      <c r="A333" s="117"/>
      <c r="B333" s="117"/>
      <c r="C333" s="117"/>
      <c r="D333" s="117"/>
      <c r="E333" s="117"/>
      <c r="F333" s="117"/>
      <c r="G333" s="117"/>
      <c r="H333" s="117"/>
      <c r="I333" s="237"/>
      <c r="J333" s="117"/>
      <c r="K333" s="117"/>
      <c r="L333" s="237"/>
      <c r="M333" s="150"/>
      <c r="N333" s="117"/>
      <c r="O333" s="117"/>
      <c r="P333" s="117"/>
      <c r="Q333" s="117"/>
      <c r="R333" s="117"/>
      <c r="S333" s="117"/>
      <c r="T333" s="117"/>
      <c r="U333" s="117"/>
      <c r="V333" s="117"/>
      <c r="W333" s="117"/>
      <c r="X333" s="237"/>
      <c r="Y333" s="117"/>
      <c r="Z333" s="117"/>
      <c r="AA333" s="237"/>
      <c r="AB333" s="237"/>
      <c r="AC333" s="150"/>
      <c r="AD333" s="117"/>
      <c r="AE333" s="117"/>
      <c r="AF333" s="117"/>
      <c r="AG333" s="117"/>
      <c r="AH333" s="117"/>
      <c r="AI333" s="117"/>
      <c r="AJ333" s="117"/>
      <c r="AK333" s="117"/>
      <c r="AL333" s="117"/>
      <c r="AM333" s="117"/>
      <c r="AN333" s="117"/>
      <c r="AO333" s="117"/>
      <c r="AP333" s="117"/>
      <c r="AQ333" s="117"/>
      <c r="AR333" s="117"/>
      <c r="AS333" s="117"/>
      <c r="AT333" s="117"/>
      <c r="AU333" s="117"/>
      <c r="AV333" s="117"/>
      <c r="AW333" s="117"/>
      <c r="AX333" s="117"/>
      <c r="AY333" s="117"/>
      <c r="AZ333" s="117"/>
      <c r="BA333" s="117"/>
      <c r="BB333" s="117"/>
      <c r="BC333" s="117"/>
      <c r="BD333" s="117"/>
      <c r="BE333" s="117"/>
      <c r="BF333" s="117"/>
      <c r="BG333" s="117"/>
      <c r="BH333" s="117"/>
      <c r="BI333" s="117"/>
      <c r="BJ333" s="117"/>
      <c r="BK333" s="117"/>
      <c r="BL333" s="117"/>
    </row>
    <row r="334" spans="1:64">
      <c r="A334" s="117"/>
      <c r="B334" s="117"/>
      <c r="C334" s="117"/>
      <c r="D334" s="117"/>
      <c r="E334" s="117"/>
      <c r="F334" s="117"/>
      <c r="G334" s="117"/>
      <c r="H334" s="117"/>
      <c r="I334" s="237"/>
      <c r="J334" s="117"/>
      <c r="K334" s="117"/>
      <c r="L334" s="237"/>
      <c r="M334" s="150"/>
      <c r="N334" s="117"/>
      <c r="O334" s="117"/>
      <c r="P334" s="117"/>
      <c r="Q334" s="117"/>
      <c r="R334" s="117"/>
      <c r="S334" s="117"/>
      <c r="T334" s="117"/>
      <c r="U334" s="117"/>
      <c r="V334" s="117"/>
      <c r="W334" s="117"/>
      <c r="X334" s="237"/>
      <c r="Y334" s="117"/>
      <c r="Z334" s="117"/>
      <c r="AA334" s="237"/>
      <c r="AB334" s="237"/>
      <c r="AC334" s="150"/>
      <c r="AD334" s="117"/>
      <c r="AE334" s="117"/>
      <c r="AF334" s="117"/>
      <c r="AG334" s="117"/>
      <c r="AH334" s="117"/>
      <c r="AI334" s="117"/>
      <c r="AJ334" s="117"/>
      <c r="AK334" s="117"/>
      <c r="AL334" s="117"/>
      <c r="AM334" s="117"/>
      <c r="AN334" s="117"/>
      <c r="AO334" s="117"/>
      <c r="AP334" s="117"/>
      <c r="AQ334" s="117"/>
      <c r="AR334" s="117"/>
      <c r="AS334" s="117"/>
      <c r="AT334" s="117"/>
      <c r="AU334" s="117"/>
      <c r="AV334" s="117"/>
      <c r="AW334" s="117"/>
      <c r="AX334" s="117"/>
      <c r="AY334" s="117"/>
      <c r="AZ334" s="117"/>
      <c r="BA334" s="117"/>
      <c r="BB334" s="117"/>
      <c r="BC334" s="117"/>
      <c r="BD334" s="117"/>
      <c r="BE334" s="117"/>
      <c r="BF334" s="117"/>
      <c r="BG334" s="117"/>
      <c r="BH334" s="117"/>
      <c r="BI334" s="117"/>
      <c r="BJ334" s="117"/>
      <c r="BK334" s="117"/>
      <c r="BL334" s="117"/>
    </row>
    <row r="335" spans="1:64">
      <c r="A335" s="117"/>
      <c r="B335" s="117"/>
      <c r="C335" s="117"/>
      <c r="D335" s="117"/>
      <c r="E335" s="117"/>
      <c r="F335" s="117"/>
      <c r="G335" s="117"/>
      <c r="H335" s="117"/>
      <c r="I335" s="237"/>
      <c r="J335" s="117"/>
      <c r="K335" s="117"/>
      <c r="L335" s="237"/>
      <c r="M335" s="150"/>
      <c r="N335" s="117"/>
      <c r="O335" s="117"/>
      <c r="P335" s="117"/>
      <c r="Q335" s="117"/>
      <c r="R335" s="117"/>
      <c r="S335" s="117"/>
      <c r="T335" s="117"/>
      <c r="U335" s="117"/>
      <c r="V335" s="117"/>
      <c r="W335" s="117"/>
      <c r="X335" s="237"/>
      <c r="Y335" s="117"/>
      <c r="Z335" s="117"/>
      <c r="AA335" s="237"/>
      <c r="AB335" s="237"/>
      <c r="AC335" s="150"/>
      <c r="AD335" s="117"/>
      <c r="AE335" s="117"/>
      <c r="AF335" s="117"/>
      <c r="AG335" s="117"/>
      <c r="AH335" s="117"/>
      <c r="AI335" s="117"/>
      <c r="AJ335" s="117"/>
      <c r="AK335" s="117"/>
      <c r="AL335" s="117"/>
      <c r="AM335" s="117"/>
      <c r="AN335" s="117"/>
      <c r="AO335" s="117"/>
      <c r="AP335" s="117"/>
      <c r="AQ335" s="117"/>
      <c r="AR335" s="117"/>
      <c r="AS335" s="117"/>
      <c r="AT335" s="117"/>
      <c r="AU335" s="117"/>
      <c r="AV335" s="117"/>
      <c r="AW335" s="117"/>
      <c r="AX335" s="117"/>
      <c r="AY335" s="117"/>
      <c r="AZ335" s="117"/>
      <c r="BA335" s="117"/>
      <c r="BB335" s="117"/>
      <c r="BC335" s="117"/>
      <c r="BD335" s="117"/>
      <c r="BE335" s="117"/>
      <c r="BF335" s="117"/>
      <c r="BG335" s="117"/>
      <c r="BH335" s="117"/>
      <c r="BI335" s="117"/>
      <c r="BJ335" s="117"/>
      <c r="BK335" s="117"/>
      <c r="BL335" s="117"/>
    </row>
    <row r="336" spans="1:64">
      <c r="A336" s="117"/>
      <c r="B336" s="117"/>
      <c r="C336" s="117"/>
      <c r="D336" s="117"/>
      <c r="E336" s="117"/>
      <c r="F336" s="117"/>
      <c r="G336" s="117"/>
      <c r="H336" s="117"/>
      <c r="I336" s="237"/>
      <c r="J336" s="117"/>
      <c r="K336" s="117"/>
      <c r="L336" s="237"/>
      <c r="M336" s="150"/>
      <c r="N336" s="117"/>
      <c r="O336" s="117"/>
      <c r="P336" s="117"/>
      <c r="Q336" s="117"/>
      <c r="R336" s="117"/>
      <c r="S336" s="117"/>
      <c r="T336" s="117"/>
      <c r="U336" s="117"/>
      <c r="V336" s="117"/>
      <c r="W336" s="117"/>
      <c r="X336" s="237"/>
      <c r="Y336" s="117"/>
      <c r="Z336" s="117"/>
      <c r="AA336" s="237"/>
      <c r="AB336" s="237"/>
      <c r="AC336" s="150"/>
      <c r="AD336" s="117"/>
      <c r="AE336" s="117"/>
      <c r="AF336" s="117"/>
      <c r="AG336" s="117"/>
      <c r="AH336" s="117"/>
      <c r="AI336" s="117"/>
      <c r="AJ336" s="117"/>
      <c r="AK336" s="117"/>
      <c r="AL336" s="117"/>
      <c r="AM336" s="117"/>
      <c r="AN336" s="117"/>
      <c r="AO336" s="117"/>
      <c r="AP336" s="117"/>
      <c r="AQ336" s="117"/>
      <c r="AR336" s="117"/>
      <c r="AS336" s="117"/>
      <c r="AT336" s="117"/>
      <c r="AU336" s="117"/>
      <c r="AV336" s="117"/>
      <c r="AW336" s="117"/>
      <c r="AX336" s="117"/>
      <c r="AY336" s="117"/>
      <c r="AZ336" s="117"/>
      <c r="BA336" s="117"/>
      <c r="BB336" s="117"/>
      <c r="BC336" s="117"/>
      <c r="BD336" s="117"/>
      <c r="BE336" s="117"/>
      <c r="BF336" s="117"/>
      <c r="BG336" s="117"/>
      <c r="BH336" s="117"/>
      <c r="BI336" s="117"/>
      <c r="BJ336" s="117"/>
      <c r="BK336" s="117"/>
      <c r="BL336" s="117"/>
    </row>
    <row r="337" spans="1:64">
      <c r="A337" s="117"/>
      <c r="B337" s="117"/>
      <c r="C337" s="117"/>
      <c r="D337" s="117"/>
      <c r="E337" s="117"/>
      <c r="F337" s="117"/>
      <c r="G337" s="117"/>
      <c r="H337" s="117"/>
      <c r="I337" s="237"/>
      <c r="J337" s="117"/>
      <c r="K337" s="117"/>
      <c r="L337" s="237"/>
      <c r="M337" s="150"/>
      <c r="N337" s="117"/>
      <c r="O337" s="117"/>
      <c r="P337" s="117"/>
      <c r="Q337" s="117"/>
      <c r="R337" s="117"/>
      <c r="S337" s="117"/>
      <c r="T337" s="117"/>
      <c r="U337" s="117"/>
      <c r="V337" s="117"/>
      <c r="W337" s="117"/>
      <c r="X337" s="237"/>
      <c r="Y337" s="117"/>
      <c r="Z337" s="117"/>
      <c r="AA337" s="237"/>
      <c r="AB337" s="237"/>
      <c r="AC337" s="150"/>
      <c r="AD337" s="117"/>
      <c r="AE337" s="117"/>
      <c r="AF337" s="117"/>
      <c r="AG337" s="117"/>
      <c r="AH337" s="117"/>
      <c r="AI337" s="117"/>
      <c r="AJ337" s="117"/>
      <c r="AK337" s="117"/>
      <c r="AL337" s="117"/>
      <c r="AM337" s="117"/>
      <c r="AN337" s="117"/>
      <c r="AO337" s="117"/>
      <c r="AP337" s="117"/>
      <c r="AQ337" s="117"/>
      <c r="AR337" s="117"/>
      <c r="AS337" s="117"/>
      <c r="AT337" s="117"/>
      <c r="AU337" s="117"/>
      <c r="AV337" s="117"/>
      <c r="AW337" s="117"/>
      <c r="AX337" s="117"/>
      <c r="AY337" s="117"/>
      <c r="AZ337" s="117"/>
      <c r="BA337" s="117"/>
      <c r="BB337" s="117"/>
      <c r="BC337" s="117"/>
      <c r="BD337" s="117"/>
      <c r="BE337" s="117"/>
      <c r="BF337" s="117"/>
      <c r="BG337" s="117"/>
      <c r="BH337" s="117"/>
      <c r="BI337" s="117"/>
      <c r="BJ337" s="117"/>
      <c r="BK337" s="117"/>
      <c r="BL337" s="117"/>
    </row>
    <row r="338" spans="1:64">
      <c r="A338" s="117"/>
      <c r="B338" s="117"/>
      <c r="C338" s="117"/>
      <c r="D338" s="117"/>
      <c r="E338" s="117"/>
      <c r="F338" s="117"/>
      <c r="G338" s="117"/>
      <c r="H338" s="117"/>
      <c r="I338" s="237"/>
      <c r="J338" s="117"/>
      <c r="K338" s="117"/>
      <c r="L338" s="237"/>
      <c r="M338" s="150"/>
      <c r="N338" s="117"/>
      <c r="O338" s="117"/>
      <c r="P338" s="117"/>
      <c r="Q338" s="117"/>
      <c r="R338" s="117"/>
      <c r="S338" s="117"/>
      <c r="T338" s="117"/>
      <c r="U338" s="117"/>
      <c r="V338" s="117"/>
      <c r="W338" s="117"/>
      <c r="X338" s="237"/>
      <c r="Y338" s="117"/>
      <c r="Z338" s="117"/>
      <c r="AA338" s="237"/>
      <c r="AB338" s="237"/>
      <c r="AC338" s="150"/>
      <c r="AD338" s="117"/>
      <c r="AE338" s="117"/>
      <c r="AF338" s="117"/>
      <c r="AG338" s="117"/>
      <c r="AH338" s="117"/>
      <c r="AI338" s="117"/>
      <c r="AJ338" s="117"/>
      <c r="AK338" s="117"/>
      <c r="AL338" s="117"/>
      <c r="AM338" s="117"/>
      <c r="AN338" s="117"/>
      <c r="AO338" s="117"/>
      <c r="AP338" s="117"/>
      <c r="AQ338" s="117"/>
      <c r="AR338" s="117"/>
      <c r="AS338" s="117"/>
      <c r="AT338" s="117"/>
      <c r="AU338" s="117"/>
      <c r="AV338" s="117"/>
      <c r="AW338" s="117"/>
      <c r="AX338" s="117"/>
      <c r="AY338" s="117"/>
      <c r="AZ338" s="117"/>
      <c r="BA338" s="117"/>
      <c r="BB338" s="117"/>
      <c r="BC338" s="117"/>
      <c r="BD338" s="117"/>
      <c r="BE338" s="117"/>
      <c r="BF338" s="117"/>
      <c r="BG338" s="117"/>
      <c r="BH338" s="117"/>
      <c r="BI338" s="117"/>
      <c r="BJ338" s="117"/>
      <c r="BK338" s="117"/>
      <c r="BL338" s="117"/>
    </row>
    <row r="339" spans="1:64">
      <c r="A339" s="117"/>
      <c r="B339" s="117"/>
      <c r="C339" s="117"/>
      <c r="D339" s="117"/>
      <c r="E339" s="117"/>
      <c r="F339" s="117"/>
      <c r="G339" s="117"/>
      <c r="H339" s="117"/>
      <c r="I339" s="237"/>
      <c r="J339" s="117"/>
      <c r="K339" s="117"/>
      <c r="L339" s="237"/>
      <c r="M339" s="150"/>
      <c r="N339" s="117"/>
      <c r="O339" s="117"/>
      <c r="P339" s="117"/>
      <c r="Q339" s="117"/>
      <c r="R339" s="117"/>
      <c r="S339" s="117"/>
      <c r="T339" s="117"/>
      <c r="U339" s="117"/>
      <c r="V339" s="117"/>
      <c r="W339" s="117"/>
      <c r="X339" s="237"/>
      <c r="Y339" s="117"/>
      <c r="Z339" s="117"/>
      <c r="AA339" s="237"/>
      <c r="AB339" s="237"/>
      <c r="AC339" s="150"/>
      <c r="AD339" s="117"/>
      <c r="AE339" s="117"/>
      <c r="AF339" s="117"/>
      <c r="AG339" s="117"/>
      <c r="AH339" s="117"/>
      <c r="AI339" s="117"/>
      <c r="AJ339" s="117"/>
      <c r="AK339" s="117"/>
      <c r="AL339" s="117"/>
      <c r="AM339" s="117"/>
      <c r="AN339" s="117"/>
      <c r="AO339" s="117"/>
      <c r="AP339" s="117"/>
      <c r="AQ339" s="117"/>
      <c r="AR339" s="117"/>
      <c r="AS339" s="117"/>
      <c r="AT339" s="117"/>
      <c r="AU339" s="117"/>
      <c r="AV339" s="117"/>
      <c r="AW339" s="117"/>
      <c r="AX339" s="117"/>
      <c r="AY339" s="117"/>
      <c r="AZ339" s="117"/>
      <c r="BA339" s="117"/>
      <c r="BB339" s="117"/>
      <c r="BC339" s="117"/>
      <c r="BD339" s="117"/>
      <c r="BE339" s="117"/>
      <c r="BF339" s="117"/>
      <c r="BG339" s="117"/>
      <c r="BH339" s="117"/>
      <c r="BI339" s="117"/>
      <c r="BJ339" s="117"/>
      <c r="BK339" s="117"/>
      <c r="BL339" s="117"/>
    </row>
    <row r="340" spans="1:64">
      <c r="A340" s="117"/>
      <c r="B340" s="117"/>
      <c r="C340" s="117"/>
      <c r="D340" s="117"/>
      <c r="E340" s="117"/>
      <c r="F340" s="117"/>
      <c r="G340" s="117"/>
      <c r="H340" s="117"/>
      <c r="I340" s="237"/>
      <c r="J340" s="117"/>
      <c r="K340" s="117"/>
      <c r="L340" s="237"/>
      <c r="M340" s="150"/>
      <c r="N340" s="117"/>
      <c r="O340" s="117"/>
      <c r="P340" s="117"/>
      <c r="Q340" s="117"/>
      <c r="R340" s="117"/>
      <c r="S340" s="117"/>
      <c r="T340" s="117"/>
      <c r="U340" s="117"/>
      <c r="V340" s="117"/>
      <c r="W340" s="117"/>
      <c r="X340" s="237"/>
      <c r="Y340" s="117"/>
      <c r="Z340" s="117"/>
      <c r="AA340" s="237"/>
      <c r="AB340" s="237"/>
      <c r="AC340" s="150"/>
      <c r="AD340" s="117"/>
      <c r="AE340" s="117"/>
      <c r="AF340" s="117"/>
      <c r="AG340" s="117"/>
      <c r="AH340" s="117"/>
      <c r="AI340" s="117"/>
      <c r="AJ340" s="117"/>
      <c r="AK340" s="117"/>
      <c r="AL340" s="117"/>
      <c r="AM340" s="117"/>
      <c r="AN340" s="117"/>
      <c r="AO340" s="117"/>
      <c r="AP340" s="117"/>
      <c r="AQ340" s="117"/>
      <c r="AR340" s="117"/>
      <c r="AS340" s="117"/>
      <c r="AT340" s="117"/>
      <c r="AU340" s="117"/>
      <c r="AV340" s="117"/>
      <c r="AW340" s="117"/>
      <c r="AX340" s="117"/>
      <c r="AY340" s="117"/>
      <c r="AZ340" s="117"/>
      <c r="BA340" s="117"/>
      <c r="BB340" s="117"/>
      <c r="BC340" s="117"/>
      <c r="BD340" s="117"/>
      <c r="BE340" s="117"/>
      <c r="BF340" s="117"/>
      <c r="BG340" s="117"/>
      <c r="BH340" s="117"/>
      <c r="BI340" s="117"/>
      <c r="BJ340" s="117"/>
      <c r="BK340" s="117"/>
      <c r="BL340" s="117"/>
    </row>
    <row r="341" spans="1:64">
      <c r="A341" s="117"/>
      <c r="B341" s="117"/>
      <c r="C341" s="117"/>
      <c r="D341" s="117"/>
      <c r="E341" s="117"/>
      <c r="F341" s="117"/>
      <c r="G341" s="117"/>
      <c r="H341" s="117"/>
      <c r="I341" s="237"/>
      <c r="J341" s="117"/>
      <c r="K341" s="117"/>
      <c r="L341" s="237"/>
      <c r="M341" s="150"/>
      <c r="N341" s="117"/>
      <c r="O341" s="117"/>
      <c r="P341" s="117"/>
      <c r="Q341" s="117"/>
      <c r="R341" s="117"/>
      <c r="S341" s="117"/>
      <c r="T341" s="117"/>
      <c r="U341" s="117"/>
      <c r="V341" s="117"/>
      <c r="W341" s="117"/>
      <c r="X341" s="237"/>
      <c r="Y341" s="117"/>
      <c r="Z341" s="117"/>
      <c r="AA341" s="237"/>
      <c r="AB341" s="237"/>
      <c r="AC341" s="150"/>
      <c r="AD341" s="117"/>
      <c r="AE341" s="117"/>
      <c r="AF341" s="117"/>
      <c r="AG341" s="117"/>
      <c r="AH341" s="117"/>
      <c r="AI341" s="117"/>
      <c r="AJ341" s="117"/>
      <c r="AK341" s="117"/>
      <c r="AL341" s="117"/>
      <c r="AM341" s="117"/>
      <c r="AN341" s="117"/>
      <c r="AO341" s="117"/>
      <c r="AP341" s="117"/>
      <c r="AQ341" s="117"/>
      <c r="AR341" s="117"/>
      <c r="AS341" s="117"/>
      <c r="AT341" s="117"/>
      <c r="AU341" s="117"/>
      <c r="AV341" s="117"/>
      <c r="AW341" s="117"/>
      <c r="AX341" s="117"/>
      <c r="AY341" s="117"/>
      <c r="AZ341" s="117"/>
      <c r="BA341" s="117"/>
      <c r="BB341" s="117"/>
      <c r="BC341" s="117"/>
      <c r="BD341" s="117"/>
      <c r="BE341" s="117"/>
      <c r="BF341" s="117"/>
      <c r="BG341" s="117"/>
      <c r="BH341" s="117"/>
      <c r="BI341" s="117"/>
      <c r="BJ341" s="117"/>
      <c r="BK341" s="117"/>
      <c r="BL341" s="117"/>
    </row>
    <row r="342" spans="1:64">
      <c r="A342" s="117"/>
      <c r="B342" s="117"/>
      <c r="C342" s="117"/>
      <c r="D342" s="117"/>
      <c r="E342" s="117"/>
      <c r="F342" s="117"/>
      <c r="G342" s="117"/>
      <c r="H342" s="117"/>
      <c r="I342" s="237"/>
      <c r="J342" s="117"/>
      <c r="K342" s="117"/>
      <c r="L342" s="237"/>
      <c r="M342" s="150"/>
      <c r="N342" s="117"/>
      <c r="O342" s="117"/>
      <c r="P342" s="117"/>
      <c r="Q342" s="117"/>
      <c r="R342" s="117"/>
      <c r="S342" s="117"/>
      <c r="T342" s="117"/>
      <c r="U342" s="117"/>
      <c r="V342" s="117"/>
      <c r="W342" s="117"/>
      <c r="X342" s="237"/>
      <c r="Y342" s="117"/>
      <c r="Z342" s="117"/>
      <c r="AA342" s="237"/>
      <c r="AB342" s="237"/>
      <c r="AC342" s="150"/>
      <c r="AD342" s="117"/>
      <c r="AE342" s="117"/>
      <c r="AF342" s="117"/>
      <c r="AG342" s="117"/>
      <c r="AH342" s="117"/>
      <c r="AI342" s="117"/>
      <c r="AJ342" s="117"/>
      <c r="AK342" s="117"/>
      <c r="AL342" s="117"/>
      <c r="AM342" s="117"/>
      <c r="AN342" s="117"/>
      <c r="AO342" s="117"/>
      <c r="AP342" s="117"/>
      <c r="AQ342" s="117"/>
      <c r="AR342" s="117"/>
      <c r="AS342" s="117"/>
      <c r="AT342" s="117"/>
      <c r="AU342" s="117"/>
      <c r="AV342" s="117"/>
      <c r="AW342" s="117"/>
      <c r="AX342" s="117"/>
      <c r="AY342" s="117"/>
      <c r="AZ342" s="117"/>
      <c r="BA342" s="117"/>
      <c r="BB342" s="117"/>
      <c r="BC342" s="117"/>
      <c r="BD342" s="117"/>
      <c r="BE342" s="117"/>
      <c r="BF342" s="117"/>
      <c r="BG342" s="117"/>
      <c r="BH342" s="117"/>
      <c r="BI342" s="117"/>
      <c r="BJ342" s="117"/>
      <c r="BK342" s="117"/>
      <c r="BL342" s="117"/>
    </row>
    <row r="343" spans="1:64">
      <c r="A343" s="117"/>
      <c r="B343" s="117"/>
      <c r="C343" s="117"/>
      <c r="D343" s="117"/>
      <c r="E343" s="117"/>
      <c r="F343" s="117"/>
      <c r="G343" s="117"/>
      <c r="H343" s="117"/>
      <c r="I343" s="237"/>
      <c r="J343" s="117"/>
      <c r="K343" s="117"/>
      <c r="L343" s="237"/>
      <c r="M343" s="150"/>
      <c r="N343" s="117"/>
      <c r="O343" s="117"/>
      <c r="P343" s="117"/>
      <c r="Q343" s="117"/>
      <c r="R343" s="117"/>
      <c r="S343" s="117"/>
      <c r="T343" s="117"/>
      <c r="U343" s="117"/>
      <c r="V343" s="117"/>
      <c r="W343" s="117"/>
      <c r="X343" s="237"/>
      <c r="Y343" s="117"/>
      <c r="Z343" s="117"/>
      <c r="AA343" s="237"/>
      <c r="AB343" s="237"/>
      <c r="AC343" s="150"/>
      <c r="AD343" s="117"/>
      <c r="AE343" s="117"/>
      <c r="AF343" s="117"/>
      <c r="AG343" s="117"/>
      <c r="AH343" s="117"/>
      <c r="AI343" s="117"/>
      <c r="AJ343" s="117"/>
      <c r="AK343" s="117"/>
      <c r="AL343" s="117"/>
      <c r="AM343" s="117"/>
      <c r="AN343" s="117"/>
      <c r="AO343" s="117"/>
      <c r="AP343" s="117"/>
      <c r="AQ343" s="117"/>
      <c r="AR343" s="117"/>
      <c r="AS343" s="117"/>
      <c r="AT343" s="117"/>
      <c r="AU343" s="117"/>
      <c r="AV343" s="117"/>
      <c r="AW343" s="117"/>
      <c r="AX343" s="117"/>
      <c r="AY343" s="117"/>
      <c r="AZ343" s="117"/>
      <c r="BA343" s="117"/>
      <c r="BB343" s="117"/>
      <c r="BC343" s="117"/>
      <c r="BD343" s="117"/>
      <c r="BE343" s="117"/>
      <c r="BF343" s="117"/>
      <c r="BG343" s="117"/>
      <c r="BH343" s="117"/>
      <c r="BI343" s="117"/>
      <c r="BJ343" s="117"/>
      <c r="BK343" s="117"/>
      <c r="BL343" s="117"/>
    </row>
    <row r="344" spans="1:64">
      <c r="A344" s="117"/>
      <c r="B344" s="117"/>
      <c r="C344" s="117"/>
      <c r="D344" s="117"/>
      <c r="E344" s="117"/>
      <c r="F344" s="117"/>
      <c r="G344" s="117"/>
      <c r="H344" s="117"/>
      <c r="I344" s="237"/>
      <c r="J344" s="117"/>
      <c r="K344" s="117"/>
      <c r="L344" s="237"/>
      <c r="M344" s="150"/>
      <c r="N344" s="117"/>
      <c r="O344" s="117"/>
      <c r="P344" s="117"/>
      <c r="Q344" s="117"/>
      <c r="R344" s="117"/>
      <c r="S344" s="117"/>
      <c r="T344" s="117"/>
      <c r="U344" s="117"/>
      <c r="V344" s="117"/>
      <c r="W344" s="117"/>
      <c r="X344" s="237"/>
      <c r="Y344" s="117"/>
      <c r="Z344" s="117"/>
      <c r="AA344" s="237"/>
      <c r="AB344" s="237"/>
      <c r="AC344" s="150"/>
      <c r="AD344" s="117"/>
      <c r="AE344" s="117"/>
      <c r="AF344" s="117"/>
      <c r="AG344" s="117"/>
      <c r="AH344" s="117"/>
      <c r="AI344" s="117"/>
      <c r="AJ344" s="117"/>
      <c r="AK344" s="117"/>
      <c r="AL344" s="117"/>
      <c r="AM344" s="117"/>
      <c r="AN344" s="117"/>
      <c r="AO344" s="117"/>
      <c r="AP344" s="117"/>
      <c r="AQ344" s="117"/>
      <c r="AR344" s="117"/>
      <c r="AS344" s="117"/>
      <c r="AT344" s="117"/>
      <c r="AU344" s="117"/>
      <c r="AV344" s="117"/>
      <c r="AW344" s="117"/>
      <c r="AX344" s="117"/>
      <c r="AY344" s="117"/>
      <c r="AZ344" s="117"/>
      <c r="BA344" s="117"/>
      <c r="BB344" s="117"/>
      <c r="BC344" s="117"/>
      <c r="BD344" s="117"/>
      <c r="BE344" s="117"/>
      <c r="BF344" s="117"/>
      <c r="BG344" s="117"/>
      <c r="BH344" s="117"/>
      <c r="BI344" s="117"/>
      <c r="BJ344" s="117"/>
      <c r="BK344" s="117"/>
      <c r="BL344" s="117"/>
    </row>
    <row r="345" spans="1:64">
      <c r="A345" s="117"/>
      <c r="B345" s="117"/>
      <c r="C345" s="117"/>
      <c r="D345" s="117"/>
      <c r="E345" s="117"/>
      <c r="F345" s="117"/>
      <c r="G345" s="117"/>
      <c r="H345" s="117"/>
      <c r="I345" s="237"/>
      <c r="J345" s="117"/>
      <c r="K345" s="117"/>
      <c r="L345" s="237"/>
      <c r="M345" s="150"/>
      <c r="N345" s="117"/>
      <c r="O345" s="117"/>
      <c r="P345" s="117"/>
      <c r="Q345" s="117"/>
      <c r="R345" s="117"/>
      <c r="S345" s="117"/>
      <c r="T345" s="117"/>
      <c r="U345" s="117"/>
      <c r="V345" s="117"/>
      <c r="W345" s="117"/>
      <c r="X345" s="237"/>
      <c r="Y345" s="117"/>
      <c r="Z345" s="117"/>
      <c r="AA345" s="237"/>
      <c r="AB345" s="237"/>
      <c r="AC345" s="150"/>
      <c r="AD345" s="117"/>
      <c r="AE345" s="117"/>
      <c r="AF345" s="117"/>
      <c r="AG345" s="117"/>
      <c r="AH345" s="117"/>
      <c r="AI345" s="117"/>
      <c r="AJ345" s="117"/>
      <c r="AK345" s="117"/>
      <c r="AL345" s="117"/>
      <c r="AM345" s="117"/>
      <c r="AN345" s="117"/>
      <c r="AO345" s="117"/>
      <c r="AP345" s="117"/>
      <c r="AQ345" s="117"/>
      <c r="AR345" s="117"/>
      <c r="AS345" s="117"/>
      <c r="AT345" s="117"/>
      <c r="AU345" s="117"/>
      <c r="AV345" s="117"/>
      <c r="AW345" s="117"/>
      <c r="AX345" s="117"/>
      <c r="AY345" s="117"/>
      <c r="AZ345" s="117"/>
      <c r="BA345" s="117"/>
      <c r="BB345" s="117"/>
      <c r="BC345" s="117"/>
      <c r="BD345" s="117"/>
      <c r="BE345" s="117"/>
      <c r="BF345" s="117"/>
      <c r="BG345" s="117"/>
      <c r="BH345" s="117"/>
      <c r="BI345" s="117"/>
      <c r="BJ345" s="117"/>
      <c r="BK345" s="117"/>
      <c r="BL345" s="117"/>
    </row>
    <row r="346" spans="1:64">
      <c r="A346" s="117"/>
      <c r="B346" s="117"/>
      <c r="C346" s="117"/>
      <c r="D346" s="117"/>
      <c r="E346" s="117"/>
      <c r="F346" s="117"/>
      <c r="G346" s="117"/>
      <c r="H346" s="117"/>
      <c r="I346" s="237"/>
      <c r="J346" s="117"/>
      <c r="K346" s="117"/>
      <c r="L346" s="237"/>
      <c r="M346" s="150"/>
      <c r="N346" s="117"/>
      <c r="O346" s="117"/>
      <c r="P346" s="117"/>
      <c r="Q346" s="117"/>
      <c r="R346" s="117"/>
      <c r="S346" s="117"/>
      <c r="T346" s="117"/>
      <c r="U346" s="117"/>
      <c r="V346" s="117"/>
      <c r="W346" s="117"/>
      <c r="X346" s="237"/>
      <c r="Y346" s="117"/>
      <c r="Z346" s="117"/>
      <c r="AA346" s="237"/>
      <c r="AB346" s="237"/>
      <c r="AC346" s="150"/>
      <c r="AD346" s="117"/>
      <c r="AE346" s="117"/>
      <c r="AF346" s="117"/>
      <c r="AG346" s="117"/>
      <c r="AH346" s="117"/>
      <c r="AI346" s="117"/>
      <c r="AJ346" s="117"/>
      <c r="AK346" s="117"/>
      <c r="AL346" s="117"/>
      <c r="AM346" s="117"/>
      <c r="AN346" s="117"/>
      <c r="AO346" s="117"/>
      <c r="AP346" s="117"/>
      <c r="AQ346" s="117"/>
      <c r="AR346" s="117"/>
      <c r="AS346" s="117"/>
      <c r="AT346" s="117"/>
      <c r="AU346" s="117"/>
      <c r="AV346" s="117"/>
      <c r="AW346" s="117"/>
      <c r="AX346" s="117"/>
      <c r="AY346" s="117"/>
      <c r="AZ346" s="117"/>
      <c r="BA346" s="117"/>
      <c r="BB346" s="117"/>
      <c r="BC346" s="117"/>
      <c r="BD346" s="117"/>
      <c r="BE346" s="117"/>
      <c r="BF346" s="117"/>
      <c r="BG346" s="117"/>
      <c r="BH346" s="117"/>
      <c r="BI346" s="117"/>
      <c r="BJ346" s="117"/>
      <c r="BK346" s="117"/>
      <c r="BL346" s="117"/>
    </row>
    <row r="347" spans="1:64">
      <c r="A347" s="117"/>
      <c r="B347" s="117"/>
      <c r="C347" s="117"/>
      <c r="D347" s="117"/>
      <c r="E347" s="117"/>
      <c r="F347" s="117"/>
      <c r="G347" s="117"/>
      <c r="H347" s="117"/>
      <c r="I347" s="237"/>
      <c r="J347" s="117"/>
      <c r="K347" s="117"/>
      <c r="L347" s="237"/>
      <c r="M347" s="150"/>
      <c r="N347" s="117"/>
      <c r="O347" s="117"/>
      <c r="P347" s="117"/>
      <c r="Q347" s="117"/>
      <c r="R347" s="117"/>
      <c r="S347" s="117"/>
      <c r="T347" s="117"/>
      <c r="U347" s="117"/>
      <c r="V347" s="117"/>
      <c r="W347" s="117"/>
      <c r="X347" s="237"/>
      <c r="Y347" s="117"/>
      <c r="Z347" s="117"/>
      <c r="AA347" s="237"/>
      <c r="AB347" s="237"/>
      <c r="AC347" s="150"/>
      <c r="AD347" s="117"/>
      <c r="AE347" s="117"/>
      <c r="AF347" s="117"/>
      <c r="AG347" s="117"/>
      <c r="AH347" s="117"/>
      <c r="AI347" s="117"/>
      <c r="AJ347" s="117"/>
      <c r="AK347" s="117"/>
      <c r="AL347" s="117"/>
      <c r="AM347" s="117"/>
      <c r="AN347" s="117"/>
      <c r="AO347" s="117"/>
      <c r="AP347" s="117"/>
      <c r="AQ347" s="117"/>
      <c r="AR347" s="117"/>
      <c r="AS347" s="117"/>
      <c r="AT347" s="117"/>
      <c r="AU347" s="117"/>
      <c r="AV347" s="117"/>
      <c r="AW347" s="117"/>
      <c r="AX347" s="117"/>
      <c r="AY347" s="117"/>
      <c r="AZ347" s="117"/>
      <c r="BA347" s="117"/>
      <c r="BB347" s="117"/>
      <c r="BC347" s="117"/>
      <c r="BD347" s="117"/>
      <c r="BE347" s="117"/>
      <c r="BF347" s="117"/>
      <c r="BG347" s="117"/>
      <c r="BH347" s="117"/>
      <c r="BI347" s="117"/>
      <c r="BJ347" s="117"/>
      <c r="BK347" s="117"/>
      <c r="BL347" s="117"/>
    </row>
    <row r="348" spans="1:64">
      <c r="A348" s="117"/>
      <c r="B348" s="117"/>
      <c r="C348" s="117"/>
      <c r="D348" s="117"/>
      <c r="E348" s="117"/>
      <c r="F348" s="117"/>
      <c r="G348" s="117"/>
      <c r="H348" s="117"/>
      <c r="I348" s="237"/>
      <c r="J348" s="117"/>
      <c r="K348" s="117"/>
      <c r="L348" s="237"/>
      <c r="M348" s="150"/>
      <c r="N348" s="117"/>
      <c r="O348" s="117"/>
      <c r="P348" s="117"/>
      <c r="Q348" s="117"/>
      <c r="R348" s="117"/>
      <c r="S348" s="117"/>
      <c r="T348" s="117"/>
      <c r="U348" s="117"/>
      <c r="V348" s="117"/>
      <c r="W348" s="117"/>
      <c r="X348" s="237"/>
      <c r="Y348" s="117"/>
      <c r="Z348" s="117"/>
      <c r="AA348" s="237"/>
      <c r="AB348" s="237"/>
      <c r="AC348" s="150"/>
      <c r="AD348" s="117"/>
      <c r="AE348" s="117"/>
      <c r="AF348" s="117"/>
      <c r="AG348" s="117"/>
      <c r="AH348" s="117"/>
      <c r="AI348" s="117"/>
      <c r="AJ348" s="117"/>
      <c r="AK348" s="117"/>
      <c r="AL348" s="117"/>
      <c r="AM348" s="117"/>
      <c r="AN348" s="117"/>
      <c r="AO348" s="117"/>
      <c r="AP348" s="117"/>
      <c r="AQ348" s="117"/>
      <c r="AR348" s="117"/>
      <c r="AS348" s="117"/>
      <c r="AT348" s="117"/>
      <c r="AU348" s="117"/>
      <c r="AV348" s="117"/>
      <c r="AW348" s="117"/>
      <c r="AX348" s="117"/>
      <c r="AY348" s="117"/>
      <c r="AZ348" s="117"/>
      <c r="BA348" s="117"/>
      <c r="BB348" s="117"/>
      <c r="BC348" s="117"/>
      <c r="BD348" s="117"/>
      <c r="BE348" s="117"/>
      <c r="BF348" s="117"/>
      <c r="BG348" s="117"/>
      <c r="BH348" s="117"/>
      <c r="BI348" s="117"/>
      <c r="BJ348" s="117"/>
      <c r="BK348" s="117"/>
      <c r="BL348" s="117"/>
    </row>
    <row r="349" spans="1:64">
      <c r="A349" s="117"/>
      <c r="B349" s="117"/>
      <c r="C349" s="117"/>
      <c r="D349" s="117"/>
      <c r="E349" s="117"/>
      <c r="F349" s="117"/>
      <c r="G349" s="117"/>
      <c r="H349" s="117"/>
      <c r="I349" s="237"/>
      <c r="J349" s="117"/>
      <c r="K349" s="117"/>
      <c r="L349" s="237"/>
      <c r="M349" s="150"/>
      <c r="N349" s="117"/>
      <c r="O349" s="117"/>
      <c r="P349" s="117"/>
      <c r="Q349" s="117"/>
      <c r="R349" s="117"/>
      <c r="S349" s="117"/>
      <c r="T349" s="117"/>
      <c r="U349" s="117"/>
      <c r="V349" s="117"/>
      <c r="W349" s="117"/>
      <c r="X349" s="237"/>
      <c r="Y349" s="117"/>
      <c r="Z349" s="117"/>
      <c r="AA349" s="237"/>
      <c r="AB349" s="237"/>
      <c r="AC349" s="150"/>
      <c r="AD349" s="117"/>
      <c r="AE349" s="117"/>
      <c r="AF349" s="117"/>
      <c r="AG349" s="117"/>
      <c r="AH349" s="117"/>
      <c r="AI349" s="117"/>
      <c r="AJ349" s="117"/>
      <c r="AK349" s="117"/>
      <c r="AL349" s="117"/>
      <c r="AM349" s="117"/>
      <c r="AN349" s="117"/>
      <c r="AO349" s="117"/>
      <c r="AP349" s="117"/>
      <c r="AQ349" s="117"/>
      <c r="AR349" s="117"/>
      <c r="AS349" s="117"/>
      <c r="AT349" s="117"/>
      <c r="AU349" s="117"/>
      <c r="AV349" s="117"/>
      <c r="AW349" s="117"/>
      <c r="AX349" s="117"/>
      <c r="AY349" s="117"/>
      <c r="AZ349" s="117"/>
      <c r="BA349" s="117"/>
      <c r="BB349" s="117"/>
      <c r="BC349" s="117"/>
      <c r="BD349" s="117"/>
      <c r="BE349" s="117"/>
      <c r="BF349" s="117"/>
      <c r="BG349" s="117"/>
      <c r="BH349" s="117"/>
      <c r="BI349" s="117"/>
      <c r="BJ349" s="117"/>
      <c r="BK349" s="117"/>
      <c r="BL349" s="117"/>
    </row>
    <row r="350" spans="1:64">
      <c r="A350" s="117"/>
      <c r="B350" s="117"/>
      <c r="C350" s="117"/>
      <c r="D350" s="117"/>
      <c r="E350" s="117"/>
      <c r="F350" s="117"/>
      <c r="G350" s="117"/>
      <c r="H350" s="117"/>
      <c r="I350" s="237"/>
      <c r="J350" s="117"/>
      <c r="K350" s="117"/>
      <c r="L350" s="237"/>
      <c r="M350" s="150"/>
      <c r="N350" s="117"/>
      <c r="O350" s="117"/>
      <c r="P350" s="117"/>
      <c r="Q350" s="117"/>
      <c r="R350" s="117"/>
      <c r="S350" s="117"/>
      <c r="T350" s="117"/>
      <c r="U350" s="117"/>
      <c r="V350" s="117"/>
      <c r="W350" s="117"/>
      <c r="X350" s="237"/>
      <c r="Y350" s="117"/>
      <c r="Z350" s="117"/>
      <c r="AA350" s="237"/>
      <c r="AB350" s="237"/>
      <c r="AC350" s="150"/>
      <c r="AD350" s="117"/>
      <c r="AE350" s="117"/>
      <c r="AF350" s="117"/>
      <c r="AG350" s="117"/>
      <c r="AH350" s="117"/>
      <c r="AI350" s="117"/>
      <c r="AJ350" s="117"/>
      <c r="AK350" s="117"/>
      <c r="AL350" s="117"/>
      <c r="AM350" s="117"/>
      <c r="AN350" s="117"/>
      <c r="AO350" s="117"/>
      <c r="AP350" s="117"/>
      <c r="AQ350" s="117"/>
      <c r="AR350" s="117"/>
      <c r="AS350" s="117"/>
      <c r="AT350" s="117"/>
      <c r="AU350" s="117"/>
      <c r="AV350" s="117"/>
      <c r="AW350" s="117"/>
      <c r="AX350" s="117"/>
      <c r="AY350" s="117"/>
      <c r="AZ350" s="117"/>
      <c r="BA350" s="117"/>
      <c r="BB350" s="117"/>
      <c r="BC350" s="117"/>
      <c r="BD350" s="117"/>
      <c r="BE350" s="117"/>
      <c r="BF350" s="117"/>
      <c r="BG350" s="117"/>
      <c r="BH350" s="117"/>
      <c r="BI350" s="117"/>
      <c r="BJ350" s="117"/>
      <c r="BK350" s="117"/>
      <c r="BL350" s="117"/>
    </row>
    <row r="351" spans="1:64">
      <c r="A351" s="117"/>
      <c r="B351" s="117"/>
      <c r="C351" s="117"/>
      <c r="D351" s="117"/>
      <c r="E351" s="117"/>
      <c r="F351" s="117"/>
      <c r="G351" s="117"/>
      <c r="H351" s="117"/>
      <c r="I351" s="237"/>
      <c r="J351" s="117"/>
      <c r="K351" s="117"/>
      <c r="L351" s="237"/>
      <c r="M351" s="150"/>
      <c r="N351" s="117"/>
      <c r="O351" s="117"/>
      <c r="P351" s="117"/>
      <c r="Q351" s="117"/>
      <c r="R351" s="117"/>
      <c r="S351" s="117"/>
      <c r="T351" s="117"/>
      <c r="U351" s="117"/>
      <c r="V351" s="117"/>
      <c r="W351" s="117"/>
      <c r="X351" s="237"/>
      <c r="Y351" s="117"/>
      <c r="Z351" s="117"/>
      <c r="AA351" s="237"/>
      <c r="AB351" s="237"/>
      <c r="AC351" s="150"/>
      <c r="AD351" s="117"/>
      <c r="AE351" s="117"/>
      <c r="AF351" s="117"/>
      <c r="AG351" s="117"/>
      <c r="AH351" s="117"/>
      <c r="AI351" s="117"/>
      <c r="AJ351" s="117"/>
      <c r="AK351" s="117"/>
      <c r="AL351" s="117"/>
      <c r="AM351" s="117"/>
      <c r="AN351" s="117"/>
      <c r="AO351" s="117"/>
      <c r="AP351" s="117"/>
      <c r="AQ351" s="117"/>
      <c r="AR351" s="117"/>
      <c r="AS351" s="117"/>
      <c r="AT351" s="117"/>
      <c r="AU351" s="117"/>
      <c r="AV351" s="117"/>
      <c r="AW351" s="117"/>
      <c r="AX351" s="117"/>
      <c r="AY351" s="117"/>
      <c r="AZ351" s="117"/>
      <c r="BA351" s="117"/>
      <c r="BB351" s="117"/>
      <c r="BC351" s="117"/>
      <c r="BD351" s="117"/>
      <c r="BE351" s="117"/>
      <c r="BF351" s="117"/>
      <c r="BG351" s="117"/>
      <c r="BH351" s="117"/>
      <c r="BI351" s="117"/>
      <c r="BJ351" s="117"/>
      <c r="BK351" s="117"/>
      <c r="BL351" s="117"/>
    </row>
    <row r="352" spans="1:64">
      <c r="A352" s="117"/>
      <c r="B352" s="117"/>
      <c r="C352" s="117"/>
      <c r="D352" s="117"/>
      <c r="E352" s="117"/>
      <c r="F352" s="117"/>
      <c r="G352" s="117"/>
      <c r="H352" s="117"/>
      <c r="I352" s="237"/>
      <c r="J352" s="117"/>
      <c r="K352" s="117"/>
      <c r="L352" s="237"/>
      <c r="M352" s="150"/>
      <c r="N352" s="117"/>
      <c r="O352" s="117"/>
      <c r="P352" s="117"/>
      <c r="Q352" s="117"/>
      <c r="R352" s="117"/>
      <c r="S352" s="117"/>
      <c r="T352" s="117"/>
      <c r="U352" s="117"/>
      <c r="V352" s="117"/>
      <c r="W352" s="117"/>
      <c r="X352" s="237"/>
      <c r="Y352" s="117"/>
      <c r="Z352" s="117"/>
      <c r="AA352" s="237"/>
      <c r="AB352" s="237"/>
      <c r="AC352" s="150"/>
      <c r="AD352" s="117"/>
      <c r="AE352" s="117"/>
      <c r="AF352" s="117"/>
      <c r="AG352" s="117"/>
      <c r="AH352" s="117"/>
      <c r="AI352" s="117"/>
      <c r="AJ352" s="117"/>
      <c r="AK352" s="117"/>
      <c r="AL352" s="117"/>
      <c r="AM352" s="117"/>
      <c r="AN352" s="117"/>
      <c r="AO352" s="117"/>
      <c r="AP352" s="117"/>
      <c r="AQ352" s="117"/>
      <c r="AR352" s="117"/>
      <c r="AS352" s="117"/>
      <c r="AT352" s="117"/>
      <c r="AU352" s="117"/>
      <c r="AV352" s="117"/>
      <c r="AW352" s="117"/>
      <c r="AX352" s="117"/>
      <c r="AY352" s="117"/>
      <c r="AZ352" s="117"/>
      <c r="BA352" s="117"/>
      <c r="BB352" s="117"/>
      <c r="BC352" s="117"/>
      <c r="BD352" s="117"/>
      <c r="BE352" s="117"/>
      <c r="BF352" s="117"/>
      <c r="BG352" s="117"/>
      <c r="BH352" s="117"/>
      <c r="BI352" s="117"/>
      <c r="BJ352" s="117"/>
      <c r="BK352" s="117"/>
      <c r="BL352" s="117"/>
    </row>
    <row r="353" spans="1:64">
      <c r="A353" s="117"/>
      <c r="B353" s="117"/>
      <c r="C353" s="117"/>
      <c r="D353" s="117"/>
      <c r="E353" s="117"/>
      <c r="F353" s="117"/>
      <c r="G353" s="117"/>
      <c r="H353" s="117"/>
      <c r="I353" s="237"/>
      <c r="J353" s="117"/>
      <c r="K353" s="117"/>
      <c r="L353" s="237"/>
      <c r="M353" s="150"/>
      <c r="N353" s="117"/>
      <c r="O353" s="117"/>
      <c r="P353" s="117"/>
      <c r="Q353" s="117"/>
      <c r="R353" s="117"/>
      <c r="S353" s="117"/>
      <c r="T353" s="117"/>
      <c r="U353" s="117"/>
      <c r="V353" s="117"/>
      <c r="W353" s="117"/>
      <c r="X353" s="237"/>
      <c r="Y353" s="117"/>
      <c r="Z353" s="117"/>
      <c r="AA353" s="237"/>
      <c r="AB353" s="237"/>
      <c r="AC353" s="150"/>
      <c r="AD353" s="117"/>
      <c r="AE353" s="117"/>
      <c r="AF353" s="117"/>
      <c r="AG353" s="117"/>
      <c r="AH353" s="117"/>
      <c r="AI353" s="117"/>
      <c r="AJ353" s="117"/>
      <c r="AK353" s="117"/>
      <c r="AL353" s="117"/>
      <c r="AM353" s="117"/>
      <c r="AN353" s="117"/>
      <c r="AO353" s="117"/>
      <c r="AP353" s="117"/>
      <c r="AQ353" s="117"/>
      <c r="AR353" s="117"/>
      <c r="AS353" s="117"/>
      <c r="AT353" s="117"/>
      <c r="AU353" s="117"/>
      <c r="AV353" s="117"/>
      <c r="AW353" s="117"/>
      <c r="AX353" s="117"/>
      <c r="AY353" s="117"/>
      <c r="AZ353" s="117"/>
      <c r="BA353" s="117"/>
      <c r="BB353" s="117"/>
      <c r="BC353" s="117"/>
      <c r="BD353" s="117"/>
      <c r="BE353" s="117"/>
      <c r="BF353" s="117"/>
      <c r="BG353" s="117"/>
      <c r="BH353" s="117"/>
      <c r="BI353" s="117"/>
      <c r="BJ353" s="117"/>
      <c r="BK353" s="117"/>
      <c r="BL353" s="117"/>
    </row>
    <row r="354" spans="1:64">
      <c r="A354" s="117"/>
      <c r="B354" s="117"/>
      <c r="C354" s="117"/>
      <c r="D354" s="117"/>
      <c r="E354" s="117"/>
      <c r="F354" s="117"/>
      <c r="G354" s="117"/>
      <c r="H354" s="117"/>
      <c r="I354" s="237"/>
      <c r="J354" s="117"/>
      <c r="K354" s="117"/>
      <c r="L354" s="237"/>
      <c r="M354" s="150"/>
      <c r="N354" s="117"/>
      <c r="O354" s="117"/>
      <c r="P354" s="117"/>
      <c r="Q354" s="117"/>
      <c r="R354" s="117"/>
      <c r="S354" s="117"/>
      <c r="T354" s="117"/>
      <c r="U354" s="117"/>
      <c r="V354" s="117"/>
      <c r="W354" s="117"/>
      <c r="X354" s="237"/>
      <c r="Y354" s="117"/>
      <c r="Z354" s="117"/>
      <c r="AA354" s="237"/>
      <c r="AB354" s="237"/>
      <c r="AC354" s="150"/>
      <c r="AD354" s="117"/>
      <c r="AE354" s="117"/>
      <c r="AF354" s="117"/>
      <c r="AG354" s="117"/>
      <c r="AH354" s="117"/>
      <c r="AI354" s="117"/>
      <c r="AJ354" s="117"/>
      <c r="AK354" s="117"/>
      <c r="AL354" s="117"/>
      <c r="AM354" s="117"/>
      <c r="AN354" s="117"/>
      <c r="AO354" s="117"/>
      <c r="AP354" s="117"/>
      <c r="AQ354" s="117"/>
      <c r="AR354" s="117"/>
      <c r="AS354" s="117"/>
      <c r="AT354" s="117"/>
      <c r="AU354" s="117"/>
      <c r="AV354" s="117"/>
      <c r="AW354" s="117"/>
      <c r="AX354" s="117"/>
      <c r="AY354" s="117"/>
      <c r="AZ354" s="117"/>
      <c r="BA354" s="117"/>
      <c r="BB354" s="117"/>
      <c r="BC354" s="117"/>
      <c r="BD354" s="117"/>
      <c r="BE354" s="117"/>
      <c r="BF354" s="117"/>
      <c r="BG354" s="117"/>
      <c r="BH354" s="117"/>
      <c r="BI354" s="117"/>
      <c r="BJ354" s="117"/>
      <c r="BK354" s="117"/>
      <c r="BL354" s="117"/>
    </row>
    <row r="355" spans="1:64">
      <c r="A355" s="117"/>
      <c r="B355" s="117"/>
      <c r="C355" s="117"/>
      <c r="D355" s="117"/>
      <c r="E355" s="117"/>
      <c r="F355" s="117"/>
      <c r="G355" s="117"/>
      <c r="H355" s="117"/>
      <c r="I355" s="237"/>
      <c r="J355" s="117"/>
      <c r="K355" s="117"/>
      <c r="L355" s="237"/>
      <c r="M355" s="150"/>
      <c r="N355" s="117"/>
      <c r="O355" s="117"/>
      <c r="P355" s="117"/>
      <c r="Q355" s="117"/>
      <c r="R355" s="117"/>
      <c r="S355" s="117"/>
      <c r="T355" s="117"/>
      <c r="U355" s="117"/>
      <c r="V355" s="117"/>
      <c r="W355" s="117"/>
      <c r="X355" s="237"/>
      <c r="Y355" s="117"/>
      <c r="Z355" s="117"/>
      <c r="AA355" s="237"/>
      <c r="AB355" s="237"/>
      <c r="AC355" s="150"/>
      <c r="AD355" s="117"/>
      <c r="AE355" s="117"/>
      <c r="AF355" s="117"/>
      <c r="AG355" s="117"/>
      <c r="AH355" s="117"/>
      <c r="AI355" s="117"/>
      <c r="AJ355" s="117"/>
      <c r="AK355" s="117"/>
      <c r="AL355" s="117"/>
      <c r="AM355" s="117"/>
      <c r="AN355" s="117"/>
      <c r="AO355" s="117"/>
      <c r="AP355" s="117"/>
      <c r="AQ355" s="117"/>
      <c r="AR355" s="117"/>
      <c r="AS355" s="117"/>
      <c r="AT355" s="117"/>
      <c r="AU355" s="117"/>
      <c r="AV355" s="117"/>
      <c r="AW355" s="117"/>
      <c r="AX355" s="117"/>
      <c r="AY355" s="117"/>
      <c r="AZ355" s="117"/>
      <c r="BA355" s="117"/>
      <c r="BB355" s="117"/>
      <c r="BC355" s="117"/>
      <c r="BD355" s="117"/>
      <c r="BE355" s="117"/>
      <c r="BF355" s="117"/>
      <c r="BG355" s="117"/>
      <c r="BH355" s="117"/>
      <c r="BI355" s="117"/>
      <c r="BJ355" s="117"/>
      <c r="BK355" s="117"/>
      <c r="BL355" s="117"/>
    </row>
    <row r="356" spans="1:64">
      <c r="A356" s="117"/>
      <c r="B356" s="117"/>
      <c r="C356" s="117"/>
      <c r="D356" s="117"/>
      <c r="E356" s="117"/>
      <c r="F356" s="117"/>
      <c r="G356" s="117"/>
      <c r="H356" s="117"/>
      <c r="I356" s="237"/>
      <c r="J356" s="117"/>
      <c r="K356" s="117"/>
      <c r="L356" s="237"/>
      <c r="M356" s="150"/>
      <c r="N356" s="117"/>
      <c r="O356" s="117"/>
      <c r="P356" s="117"/>
      <c r="Q356" s="117"/>
      <c r="R356" s="117"/>
      <c r="S356" s="117"/>
      <c r="T356" s="117"/>
      <c r="U356" s="117"/>
      <c r="V356" s="117"/>
      <c r="W356" s="117"/>
      <c r="X356" s="237"/>
      <c r="Y356" s="117"/>
      <c r="Z356" s="117"/>
      <c r="AA356" s="237"/>
      <c r="AB356" s="237"/>
      <c r="AC356" s="150"/>
      <c r="AD356" s="117"/>
      <c r="AE356" s="117"/>
      <c r="AF356" s="117"/>
      <c r="AG356" s="117"/>
      <c r="AH356" s="117"/>
      <c r="AI356" s="117"/>
      <c r="AJ356" s="117"/>
      <c r="AK356" s="117"/>
      <c r="AL356" s="117"/>
      <c r="AM356" s="117"/>
      <c r="AN356" s="117"/>
      <c r="AO356" s="117"/>
      <c r="AP356" s="117"/>
      <c r="AQ356" s="117"/>
      <c r="AR356" s="117"/>
      <c r="AS356" s="117"/>
      <c r="AT356" s="117"/>
      <c r="AU356" s="117"/>
      <c r="AV356" s="117"/>
      <c r="AW356" s="117"/>
      <c r="AX356" s="117"/>
      <c r="AY356" s="117"/>
      <c r="AZ356" s="117"/>
      <c r="BA356" s="117"/>
      <c r="BB356" s="117"/>
      <c r="BC356" s="117"/>
      <c r="BD356" s="117"/>
      <c r="BE356" s="117"/>
      <c r="BF356" s="117"/>
      <c r="BG356" s="117"/>
      <c r="BH356" s="117"/>
      <c r="BI356" s="117"/>
      <c r="BJ356" s="117"/>
      <c r="BK356" s="117"/>
      <c r="BL356" s="117"/>
    </row>
    <row r="357" spans="1:64">
      <c r="A357" s="117"/>
      <c r="B357" s="117"/>
      <c r="C357" s="117"/>
      <c r="D357" s="117"/>
      <c r="E357" s="117"/>
      <c r="F357" s="117"/>
      <c r="G357" s="117"/>
      <c r="H357" s="117"/>
      <c r="I357" s="237"/>
      <c r="J357" s="117"/>
      <c r="K357" s="117"/>
      <c r="L357" s="237"/>
      <c r="M357" s="150"/>
      <c r="N357" s="117"/>
      <c r="O357" s="117"/>
      <c r="P357" s="117"/>
      <c r="Q357" s="117"/>
      <c r="R357" s="117"/>
      <c r="S357" s="117"/>
      <c r="T357" s="117"/>
      <c r="U357" s="117"/>
      <c r="V357" s="117"/>
      <c r="W357" s="117"/>
      <c r="X357" s="237"/>
      <c r="Y357" s="117"/>
      <c r="Z357" s="117"/>
      <c r="AA357" s="237"/>
      <c r="AB357" s="237"/>
      <c r="AC357" s="150"/>
      <c r="AD357" s="117"/>
      <c r="AE357" s="117"/>
      <c r="AF357" s="117"/>
      <c r="AG357" s="117"/>
      <c r="AH357" s="117"/>
      <c r="AI357" s="117"/>
      <c r="AJ357" s="117"/>
      <c r="AK357" s="117"/>
      <c r="AL357" s="117"/>
      <c r="AM357" s="117"/>
      <c r="AN357" s="117"/>
      <c r="AO357" s="117"/>
      <c r="AP357" s="117"/>
      <c r="AQ357" s="117"/>
      <c r="AR357" s="117"/>
      <c r="AS357" s="117"/>
      <c r="AT357" s="117"/>
      <c r="AU357" s="117"/>
      <c r="AV357" s="117"/>
      <c r="AW357" s="117"/>
      <c r="AX357" s="117"/>
      <c r="AY357" s="117"/>
      <c r="AZ357" s="117"/>
      <c r="BA357" s="117"/>
      <c r="BB357" s="117"/>
      <c r="BC357" s="117"/>
      <c r="BD357" s="117"/>
      <c r="BE357" s="117"/>
      <c r="BF357" s="117"/>
      <c r="BG357" s="117"/>
      <c r="BH357" s="117"/>
      <c r="BI357" s="117"/>
      <c r="BJ357" s="117"/>
      <c r="BK357" s="117"/>
      <c r="BL357" s="117"/>
    </row>
    <row r="358" spans="1:64">
      <c r="A358" s="117"/>
      <c r="B358" s="117"/>
      <c r="C358" s="117"/>
      <c r="D358" s="117"/>
      <c r="E358" s="117"/>
      <c r="F358" s="117"/>
      <c r="G358" s="117"/>
      <c r="H358" s="117"/>
      <c r="I358" s="237"/>
      <c r="J358" s="117"/>
      <c r="K358" s="117"/>
      <c r="L358" s="237"/>
      <c r="M358" s="150"/>
      <c r="N358" s="117"/>
      <c r="O358" s="117"/>
      <c r="P358" s="117"/>
      <c r="Q358" s="117"/>
      <c r="R358" s="117"/>
      <c r="S358" s="117"/>
      <c r="T358" s="117"/>
      <c r="U358" s="117"/>
      <c r="V358" s="117"/>
      <c r="W358" s="117"/>
      <c r="X358" s="237"/>
      <c r="Y358" s="117"/>
      <c r="Z358" s="117"/>
      <c r="AA358" s="237"/>
      <c r="AB358" s="237"/>
      <c r="AC358" s="150"/>
      <c r="AD358" s="117"/>
      <c r="AE358" s="117"/>
      <c r="AF358" s="117"/>
      <c r="AG358" s="117"/>
      <c r="AH358" s="117"/>
      <c r="AI358" s="117"/>
      <c r="AJ358" s="117"/>
      <c r="AK358" s="117"/>
      <c r="AL358" s="117"/>
      <c r="AM358" s="117"/>
      <c r="AN358" s="117"/>
      <c r="AO358" s="117"/>
      <c r="AP358" s="117"/>
      <c r="AQ358" s="117"/>
      <c r="AR358" s="117"/>
      <c r="AS358" s="117"/>
      <c r="AT358" s="117"/>
      <c r="AU358" s="117"/>
      <c r="AV358" s="117"/>
      <c r="AW358" s="117"/>
      <c r="AX358" s="117"/>
      <c r="AY358" s="117"/>
      <c r="AZ358" s="117"/>
      <c r="BA358" s="117"/>
      <c r="BB358" s="117"/>
      <c r="BC358" s="117"/>
      <c r="BD358" s="117"/>
      <c r="BE358" s="117"/>
      <c r="BF358" s="117"/>
      <c r="BG358" s="117"/>
      <c r="BH358" s="117"/>
      <c r="BI358" s="117"/>
      <c r="BJ358" s="117"/>
      <c r="BK358" s="117"/>
      <c r="BL358" s="117"/>
    </row>
    <row r="359" spans="1:64">
      <c r="A359" s="117"/>
      <c r="B359" s="117"/>
      <c r="C359" s="117"/>
      <c r="D359" s="117"/>
      <c r="E359" s="117"/>
      <c r="F359" s="117"/>
      <c r="G359" s="117"/>
      <c r="H359" s="117"/>
      <c r="I359" s="237"/>
      <c r="J359" s="117"/>
      <c r="K359" s="117"/>
      <c r="L359" s="237"/>
      <c r="M359" s="150"/>
      <c r="N359" s="117"/>
      <c r="O359" s="117"/>
      <c r="P359" s="117"/>
      <c r="Q359" s="117"/>
      <c r="R359" s="117"/>
      <c r="S359" s="117"/>
      <c r="T359" s="117"/>
      <c r="U359" s="117"/>
      <c r="V359" s="117"/>
      <c r="W359" s="117"/>
      <c r="X359" s="237"/>
      <c r="Y359" s="117"/>
      <c r="Z359" s="117"/>
      <c r="AA359" s="237"/>
      <c r="AB359" s="237"/>
      <c r="AC359" s="150"/>
      <c r="AD359" s="117"/>
      <c r="AE359" s="117"/>
      <c r="AF359" s="117"/>
      <c r="AG359" s="117"/>
      <c r="AH359" s="117"/>
      <c r="AI359" s="117"/>
      <c r="AJ359" s="117"/>
      <c r="AK359" s="117"/>
      <c r="AL359" s="117"/>
      <c r="AM359" s="117"/>
      <c r="AN359" s="117"/>
      <c r="AO359" s="117"/>
      <c r="AP359" s="117"/>
      <c r="AQ359" s="117"/>
      <c r="AR359" s="117"/>
      <c r="AS359" s="117"/>
      <c r="AT359" s="117"/>
      <c r="AU359" s="117"/>
      <c r="AV359" s="117"/>
      <c r="AW359" s="117"/>
      <c r="AX359" s="117"/>
      <c r="AY359" s="117"/>
      <c r="AZ359" s="117"/>
      <c r="BA359" s="117"/>
      <c r="BB359" s="117"/>
      <c r="BC359" s="117"/>
      <c r="BD359" s="117"/>
      <c r="BE359" s="117"/>
      <c r="BF359" s="117"/>
      <c r="BG359" s="117"/>
      <c r="BH359" s="117"/>
      <c r="BI359" s="117"/>
      <c r="BJ359" s="117"/>
      <c r="BK359" s="117"/>
      <c r="BL359" s="117"/>
    </row>
    <row r="360" spans="1:64">
      <c r="A360" s="117"/>
      <c r="B360" s="117"/>
      <c r="C360" s="117"/>
      <c r="D360" s="117"/>
      <c r="E360" s="117"/>
      <c r="F360" s="117"/>
      <c r="G360" s="117"/>
      <c r="H360" s="117"/>
      <c r="I360" s="237"/>
      <c r="J360" s="117"/>
      <c r="K360" s="117"/>
      <c r="L360" s="237"/>
      <c r="M360" s="150"/>
      <c r="N360" s="117"/>
      <c r="O360" s="117"/>
      <c r="P360" s="117"/>
      <c r="Q360" s="117"/>
      <c r="R360" s="117"/>
      <c r="S360" s="117"/>
      <c r="T360" s="117"/>
      <c r="U360" s="117"/>
      <c r="V360" s="117"/>
      <c r="W360" s="117"/>
      <c r="X360" s="237"/>
      <c r="Y360" s="117"/>
      <c r="Z360" s="117"/>
      <c r="AA360" s="237"/>
      <c r="AB360" s="237"/>
      <c r="AC360" s="150"/>
      <c r="AD360" s="117"/>
      <c r="AE360" s="117"/>
      <c r="AF360" s="117"/>
      <c r="AG360" s="117"/>
      <c r="AH360" s="117"/>
      <c r="AI360" s="117"/>
      <c r="AJ360" s="117"/>
      <c r="AK360" s="117"/>
      <c r="AL360" s="117"/>
      <c r="AM360" s="117"/>
      <c r="AN360" s="117"/>
      <c r="AO360" s="117"/>
      <c r="AP360" s="117"/>
      <c r="AQ360" s="117"/>
      <c r="AR360" s="117"/>
      <c r="AS360" s="117"/>
      <c r="AT360" s="117"/>
      <c r="AU360" s="117"/>
      <c r="AV360" s="117"/>
      <c r="AW360" s="117"/>
      <c r="AX360" s="117"/>
      <c r="AY360" s="117"/>
      <c r="AZ360" s="117"/>
      <c r="BA360" s="117"/>
      <c r="BB360" s="117"/>
      <c r="BC360" s="117"/>
      <c r="BD360" s="117"/>
      <c r="BE360" s="117"/>
      <c r="BF360" s="117"/>
      <c r="BG360" s="117"/>
      <c r="BH360" s="117"/>
      <c r="BI360" s="117"/>
      <c r="BJ360" s="117"/>
      <c r="BK360" s="117"/>
      <c r="BL360" s="117"/>
    </row>
    <row r="361" spans="1:64">
      <c r="A361" s="117"/>
      <c r="B361" s="117"/>
      <c r="C361" s="117"/>
      <c r="D361" s="117"/>
      <c r="E361" s="117"/>
      <c r="F361" s="117"/>
      <c r="G361" s="117"/>
      <c r="H361" s="117"/>
      <c r="I361" s="237"/>
      <c r="J361" s="117"/>
      <c r="K361" s="117"/>
      <c r="L361" s="237"/>
      <c r="M361" s="150"/>
      <c r="N361" s="117"/>
      <c r="O361" s="117"/>
      <c r="P361" s="117"/>
      <c r="Q361" s="117"/>
      <c r="R361" s="117"/>
      <c r="S361" s="117"/>
      <c r="T361" s="117"/>
      <c r="U361" s="117"/>
      <c r="V361" s="117"/>
      <c r="W361" s="117"/>
      <c r="X361" s="237"/>
      <c r="Y361" s="117"/>
      <c r="Z361" s="117"/>
      <c r="AA361" s="237"/>
      <c r="AB361" s="237"/>
      <c r="AC361" s="150"/>
      <c r="AD361" s="117"/>
      <c r="AE361" s="117"/>
      <c r="AF361" s="117"/>
      <c r="AG361" s="117"/>
      <c r="AH361" s="117"/>
      <c r="AI361" s="117"/>
      <c r="AJ361" s="117"/>
      <c r="AK361" s="117"/>
      <c r="AL361" s="117"/>
      <c r="AM361" s="117"/>
      <c r="AN361" s="117"/>
      <c r="AO361" s="117"/>
      <c r="AP361" s="117"/>
      <c r="AQ361" s="117"/>
      <c r="AR361" s="117"/>
      <c r="AS361" s="117"/>
      <c r="AT361" s="117"/>
      <c r="AU361" s="117"/>
      <c r="AV361" s="117"/>
      <c r="AW361" s="117"/>
      <c r="AX361" s="117"/>
      <c r="AY361" s="117"/>
      <c r="AZ361" s="117"/>
      <c r="BA361" s="117"/>
      <c r="BB361" s="117"/>
      <c r="BC361" s="117"/>
      <c r="BD361" s="117"/>
      <c r="BE361" s="117"/>
      <c r="BF361" s="117"/>
      <c r="BG361" s="117"/>
      <c r="BH361" s="117"/>
      <c r="BI361" s="117"/>
      <c r="BJ361" s="117"/>
      <c r="BK361" s="117"/>
      <c r="BL361" s="117"/>
    </row>
    <row r="362" spans="1:64">
      <c r="A362" s="117"/>
      <c r="B362" s="117"/>
      <c r="C362" s="117"/>
      <c r="D362" s="117"/>
      <c r="E362" s="117"/>
      <c r="F362" s="117"/>
      <c r="G362" s="117"/>
      <c r="H362" s="117"/>
      <c r="I362" s="237"/>
      <c r="J362" s="117"/>
      <c r="K362" s="117"/>
      <c r="L362" s="237"/>
      <c r="M362" s="150"/>
      <c r="N362" s="117"/>
      <c r="O362" s="117"/>
      <c r="P362" s="117"/>
      <c r="Q362" s="117"/>
      <c r="R362" s="117"/>
      <c r="S362" s="117"/>
      <c r="T362" s="117"/>
      <c r="U362" s="117"/>
      <c r="V362" s="117"/>
      <c r="W362" s="117"/>
      <c r="X362" s="237"/>
      <c r="Y362" s="117"/>
      <c r="Z362" s="117"/>
      <c r="AA362" s="237"/>
      <c r="AB362" s="237"/>
      <c r="AC362" s="150"/>
      <c r="AD362" s="117"/>
      <c r="AE362" s="117"/>
      <c r="AF362" s="117"/>
      <c r="AG362" s="117"/>
      <c r="AH362" s="117"/>
      <c r="AI362" s="117"/>
      <c r="AJ362" s="117"/>
      <c r="AK362" s="117"/>
      <c r="AL362" s="117"/>
      <c r="AM362" s="117"/>
      <c r="AN362" s="117"/>
      <c r="AO362" s="117"/>
      <c r="AP362" s="117"/>
      <c r="AQ362" s="117"/>
      <c r="AR362" s="117"/>
      <c r="AS362" s="117"/>
      <c r="AT362" s="117"/>
      <c r="AU362" s="117"/>
      <c r="AV362" s="117"/>
      <c r="AW362" s="117"/>
      <c r="AX362" s="117"/>
      <c r="AY362" s="117"/>
      <c r="AZ362" s="117"/>
      <c r="BA362" s="117"/>
      <c r="BB362" s="117"/>
      <c r="BC362" s="117"/>
      <c r="BD362" s="117"/>
      <c r="BE362" s="117"/>
      <c r="BF362" s="117"/>
      <c r="BG362" s="117"/>
      <c r="BH362" s="117"/>
      <c r="BI362" s="117"/>
      <c r="BJ362" s="117"/>
      <c r="BK362" s="117"/>
      <c r="BL362" s="117"/>
    </row>
    <row r="363" spans="1:64">
      <c r="A363" s="117"/>
      <c r="B363" s="117"/>
      <c r="C363" s="117"/>
      <c r="D363" s="117"/>
      <c r="E363" s="117"/>
      <c r="F363" s="117"/>
      <c r="G363" s="117"/>
      <c r="H363" s="117"/>
      <c r="I363" s="237"/>
      <c r="J363" s="117"/>
      <c r="K363" s="117"/>
      <c r="L363" s="237"/>
      <c r="M363" s="150"/>
      <c r="N363" s="117"/>
      <c r="O363" s="117"/>
      <c r="P363" s="117"/>
      <c r="Q363" s="117"/>
      <c r="R363" s="117"/>
      <c r="S363" s="117"/>
      <c r="T363" s="117"/>
      <c r="U363" s="117"/>
      <c r="V363" s="117"/>
      <c r="W363" s="117"/>
      <c r="X363" s="237"/>
      <c r="Y363" s="117"/>
      <c r="Z363" s="117"/>
      <c r="AA363" s="237"/>
      <c r="AB363" s="237"/>
      <c r="AC363" s="150"/>
      <c r="AD363" s="117"/>
      <c r="AE363" s="117"/>
      <c r="AF363" s="117"/>
      <c r="AG363" s="117"/>
      <c r="AH363" s="117"/>
      <c r="AI363" s="117"/>
      <c r="AJ363" s="117"/>
      <c r="AK363" s="117"/>
      <c r="AL363" s="117"/>
      <c r="AM363" s="117"/>
      <c r="AN363" s="117"/>
      <c r="AO363" s="117"/>
      <c r="AP363" s="117"/>
      <c r="AQ363" s="117"/>
      <c r="AR363" s="117"/>
      <c r="AS363" s="117"/>
      <c r="AT363" s="117"/>
      <c r="AU363" s="117"/>
      <c r="AV363" s="117"/>
      <c r="AW363" s="117"/>
      <c r="AX363" s="117"/>
      <c r="AY363" s="117"/>
      <c r="AZ363" s="117"/>
      <c r="BA363" s="117"/>
      <c r="BB363" s="117"/>
      <c r="BC363" s="117"/>
      <c r="BD363" s="117"/>
      <c r="BE363" s="117"/>
      <c r="BF363" s="117"/>
      <c r="BG363" s="117"/>
      <c r="BH363" s="117"/>
      <c r="BI363" s="117"/>
      <c r="BJ363" s="117"/>
      <c r="BK363" s="117"/>
      <c r="BL363" s="117"/>
    </row>
    <row r="364" spans="1:64">
      <c r="A364" s="117"/>
      <c r="B364" s="117"/>
      <c r="C364" s="117"/>
      <c r="D364" s="117"/>
      <c r="E364" s="117"/>
      <c r="F364" s="117"/>
      <c r="G364" s="117"/>
      <c r="H364" s="117"/>
      <c r="I364" s="237"/>
      <c r="J364" s="117"/>
      <c r="K364" s="117"/>
      <c r="L364" s="237"/>
      <c r="M364" s="150"/>
      <c r="N364" s="117"/>
      <c r="O364" s="117"/>
      <c r="P364" s="117"/>
      <c r="Q364" s="117"/>
      <c r="R364" s="117"/>
      <c r="S364" s="117"/>
      <c r="T364" s="117"/>
      <c r="U364" s="117"/>
      <c r="V364" s="117"/>
      <c r="W364" s="117"/>
      <c r="X364" s="237"/>
      <c r="Y364" s="117"/>
      <c r="Z364" s="117"/>
      <c r="AA364" s="237"/>
      <c r="AB364" s="237"/>
      <c r="AC364" s="150"/>
      <c r="AD364" s="117"/>
      <c r="AE364" s="117"/>
      <c r="AF364" s="117"/>
      <c r="AG364" s="117"/>
      <c r="AH364" s="117"/>
      <c r="AI364" s="117"/>
      <c r="AJ364" s="117"/>
      <c r="AK364" s="117"/>
      <c r="AL364" s="117"/>
      <c r="AM364" s="117"/>
      <c r="AN364" s="117"/>
      <c r="AO364" s="117"/>
      <c r="AP364" s="117"/>
      <c r="AQ364" s="117"/>
      <c r="AR364" s="117"/>
      <c r="AS364" s="117"/>
      <c r="AT364" s="117"/>
      <c r="AU364" s="117"/>
      <c r="AV364" s="117"/>
      <c r="AW364" s="117"/>
      <c r="AX364" s="117"/>
      <c r="AY364" s="117"/>
      <c r="AZ364" s="117"/>
      <c r="BA364" s="117"/>
      <c r="BB364" s="117"/>
      <c r="BC364" s="117"/>
      <c r="BD364" s="117"/>
      <c r="BE364" s="117"/>
      <c r="BF364" s="117"/>
      <c r="BG364" s="117"/>
      <c r="BH364" s="117"/>
      <c r="BI364" s="117"/>
      <c r="BJ364" s="117"/>
      <c r="BK364" s="117"/>
      <c r="BL364" s="117"/>
    </row>
    <row r="365" spans="1:64">
      <c r="A365" s="117"/>
      <c r="B365" s="117"/>
      <c r="C365" s="117"/>
      <c r="D365" s="117"/>
      <c r="E365" s="117"/>
      <c r="F365" s="117"/>
      <c r="G365" s="117"/>
      <c r="H365" s="117"/>
      <c r="I365" s="237"/>
      <c r="J365" s="117"/>
      <c r="K365" s="117"/>
      <c r="L365" s="237"/>
      <c r="M365" s="150"/>
      <c r="N365" s="117"/>
      <c r="O365" s="117"/>
      <c r="P365" s="117"/>
      <c r="Q365" s="117"/>
      <c r="R365" s="117"/>
      <c r="S365" s="117"/>
      <c r="T365" s="117"/>
      <c r="U365" s="117"/>
      <c r="V365" s="117"/>
      <c r="W365" s="117"/>
      <c r="X365" s="237"/>
      <c r="Y365" s="117"/>
      <c r="Z365" s="117"/>
      <c r="AA365" s="237"/>
      <c r="AB365" s="237"/>
      <c r="AC365" s="150"/>
      <c r="AD365" s="117"/>
      <c r="AE365" s="117"/>
      <c r="AF365" s="117"/>
      <c r="AG365" s="117"/>
      <c r="AH365" s="117"/>
      <c r="AI365" s="117"/>
      <c r="AJ365" s="117"/>
      <c r="AK365" s="117"/>
      <c r="AL365" s="117"/>
      <c r="AM365" s="117"/>
      <c r="AN365" s="117"/>
      <c r="AO365" s="117"/>
      <c r="AP365" s="117"/>
      <c r="AQ365" s="117"/>
      <c r="AR365" s="117"/>
      <c r="AS365" s="117"/>
      <c r="AT365" s="117"/>
      <c r="AU365" s="117"/>
      <c r="AV365" s="117"/>
      <c r="AW365" s="117"/>
      <c r="AX365" s="117"/>
      <c r="AY365" s="117"/>
      <c r="AZ365" s="117"/>
      <c r="BA365" s="117"/>
      <c r="BB365" s="117"/>
      <c r="BC365" s="117"/>
      <c r="BD365" s="117"/>
      <c r="BE365" s="117"/>
      <c r="BF365" s="117"/>
      <c r="BG365" s="117"/>
      <c r="BH365" s="117"/>
      <c r="BI365" s="117"/>
      <c r="BJ365" s="117"/>
      <c r="BK365" s="117"/>
      <c r="BL365" s="117"/>
    </row>
    <row r="366" spans="1:64">
      <c r="A366" s="117"/>
      <c r="B366" s="117"/>
      <c r="C366" s="117"/>
      <c r="D366" s="117"/>
      <c r="E366" s="117"/>
      <c r="F366" s="117"/>
      <c r="G366" s="117"/>
      <c r="H366" s="117"/>
      <c r="I366" s="237"/>
      <c r="J366" s="117"/>
      <c r="K366" s="117"/>
      <c r="L366" s="237"/>
      <c r="M366" s="150"/>
      <c r="N366" s="117"/>
      <c r="O366" s="117"/>
      <c r="P366" s="117"/>
      <c r="Q366" s="117"/>
      <c r="R366" s="117"/>
      <c r="S366" s="117"/>
      <c r="T366" s="117"/>
      <c r="U366" s="117"/>
      <c r="V366" s="117"/>
      <c r="W366" s="117"/>
      <c r="X366" s="237"/>
      <c r="Y366" s="117"/>
      <c r="Z366" s="117"/>
      <c r="AA366" s="237"/>
      <c r="AB366" s="237"/>
      <c r="AC366" s="150"/>
      <c r="AD366" s="117"/>
      <c r="AE366" s="117"/>
      <c r="AF366" s="117"/>
      <c r="AG366" s="117"/>
      <c r="AH366" s="117"/>
      <c r="AI366" s="117"/>
      <c r="AJ366" s="117"/>
      <c r="AK366" s="117"/>
      <c r="AL366" s="117"/>
      <c r="AM366" s="117"/>
      <c r="AN366" s="117"/>
      <c r="AO366" s="117"/>
      <c r="AP366" s="117"/>
      <c r="AQ366" s="117"/>
      <c r="AR366" s="117"/>
      <c r="AS366" s="117"/>
      <c r="AT366" s="117"/>
      <c r="AU366" s="117"/>
      <c r="AV366" s="117"/>
      <c r="AW366" s="117"/>
      <c r="AX366" s="117"/>
      <c r="AY366" s="117"/>
      <c r="AZ366" s="117"/>
      <c r="BA366" s="117"/>
      <c r="BB366" s="117"/>
      <c r="BC366" s="117"/>
      <c r="BD366" s="117"/>
      <c r="BE366" s="117"/>
      <c r="BF366" s="117"/>
      <c r="BG366" s="117"/>
      <c r="BH366" s="117"/>
      <c r="BI366" s="117"/>
      <c r="BJ366" s="117"/>
      <c r="BK366" s="117"/>
      <c r="BL366" s="117"/>
    </row>
    <row r="367" spans="1:64">
      <c r="A367" s="117"/>
      <c r="B367" s="117"/>
      <c r="C367" s="117"/>
      <c r="D367" s="117"/>
      <c r="E367" s="117"/>
      <c r="F367" s="117"/>
      <c r="G367" s="117"/>
      <c r="H367" s="117"/>
      <c r="I367" s="237"/>
      <c r="J367" s="117"/>
      <c r="K367" s="117"/>
      <c r="L367" s="237"/>
      <c r="M367" s="150"/>
      <c r="N367" s="117"/>
      <c r="O367" s="117"/>
      <c r="P367" s="117"/>
      <c r="Q367" s="117"/>
      <c r="R367" s="117"/>
      <c r="S367" s="117"/>
      <c r="T367" s="117"/>
      <c r="U367" s="117"/>
      <c r="V367" s="117"/>
      <c r="W367" s="117"/>
      <c r="X367" s="237"/>
      <c r="Y367" s="117"/>
      <c r="Z367" s="117"/>
      <c r="AA367" s="237"/>
      <c r="AB367" s="237"/>
      <c r="AC367" s="150"/>
      <c r="AD367" s="117"/>
      <c r="AE367" s="117"/>
      <c r="AF367" s="117"/>
      <c r="AG367" s="117"/>
      <c r="AH367" s="117"/>
      <c r="AI367" s="117"/>
      <c r="AJ367" s="117"/>
      <c r="AK367" s="117"/>
      <c r="AL367" s="117"/>
      <c r="AM367" s="117"/>
      <c r="AN367" s="117"/>
      <c r="AO367" s="117"/>
      <c r="AP367" s="117"/>
      <c r="AQ367" s="117"/>
      <c r="AR367" s="117"/>
      <c r="AS367" s="117"/>
      <c r="AT367" s="117"/>
      <c r="AU367" s="117"/>
      <c r="AV367" s="117"/>
      <c r="AW367" s="117"/>
      <c r="AX367" s="117"/>
      <c r="AY367" s="117"/>
      <c r="AZ367" s="117"/>
      <c r="BA367" s="117"/>
      <c r="BB367" s="117"/>
      <c r="BC367" s="117"/>
      <c r="BD367" s="117"/>
      <c r="BE367" s="117"/>
      <c r="BF367" s="117"/>
      <c r="BG367" s="117"/>
      <c r="BH367" s="117"/>
      <c r="BI367" s="117"/>
      <c r="BJ367" s="117"/>
      <c r="BK367" s="117"/>
      <c r="BL367" s="117"/>
    </row>
    <row r="368" spans="1:64">
      <c r="A368" s="117"/>
      <c r="B368" s="117"/>
      <c r="C368" s="117"/>
      <c r="D368" s="117"/>
      <c r="E368" s="117"/>
      <c r="F368" s="117"/>
      <c r="G368" s="117"/>
      <c r="H368" s="117"/>
      <c r="I368" s="237"/>
      <c r="J368" s="117"/>
      <c r="K368" s="117"/>
      <c r="L368" s="237"/>
      <c r="M368" s="150"/>
      <c r="N368" s="117"/>
      <c r="O368" s="117"/>
      <c r="P368" s="117"/>
      <c r="Q368" s="117"/>
      <c r="R368" s="117"/>
      <c r="S368" s="117"/>
      <c r="T368" s="117"/>
      <c r="U368" s="117"/>
      <c r="V368" s="117"/>
      <c r="W368" s="117"/>
      <c r="X368" s="237"/>
      <c r="Y368" s="117"/>
      <c r="Z368" s="117"/>
      <c r="AA368" s="237"/>
      <c r="AB368" s="237"/>
      <c r="AC368" s="150"/>
      <c r="AD368" s="117"/>
      <c r="AE368" s="117"/>
      <c r="AF368" s="117"/>
      <c r="AG368" s="117"/>
      <c r="AH368" s="117"/>
      <c r="AI368" s="117"/>
      <c r="AJ368" s="117"/>
      <c r="AK368" s="117"/>
      <c r="AL368" s="117"/>
      <c r="AM368" s="117"/>
      <c r="AN368" s="117"/>
      <c r="AO368" s="117"/>
      <c r="AP368" s="117"/>
      <c r="AQ368" s="117"/>
      <c r="AR368" s="117"/>
      <c r="AS368" s="117"/>
      <c r="AT368" s="117"/>
      <c r="AU368" s="117"/>
      <c r="AV368" s="117"/>
      <c r="AW368" s="117"/>
      <c r="AX368" s="117"/>
      <c r="AY368" s="117"/>
      <c r="AZ368" s="117"/>
      <c r="BA368" s="117"/>
      <c r="BB368" s="117"/>
      <c r="BC368" s="117"/>
      <c r="BD368" s="117"/>
      <c r="BE368" s="117"/>
      <c r="BF368" s="117"/>
      <c r="BG368" s="117"/>
      <c r="BH368" s="117"/>
      <c r="BI368" s="117"/>
      <c r="BJ368" s="117"/>
      <c r="BK368" s="117"/>
      <c r="BL368" s="117"/>
    </row>
    <row r="369" spans="1:64">
      <c r="A369" s="117"/>
      <c r="B369" s="117"/>
      <c r="C369" s="117"/>
      <c r="D369" s="117"/>
      <c r="E369" s="117"/>
      <c r="F369" s="117"/>
      <c r="G369" s="117"/>
      <c r="H369" s="117"/>
      <c r="I369" s="237"/>
      <c r="J369" s="117"/>
      <c r="K369" s="117"/>
      <c r="L369" s="237"/>
      <c r="M369" s="150"/>
      <c r="N369" s="117"/>
      <c r="O369" s="117"/>
      <c r="P369" s="117"/>
      <c r="Q369" s="117"/>
      <c r="R369" s="117"/>
      <c r="S369" s="117"/>
      <c r="T369" s="117"/>
      <c r="U369" s="117"/>
      <c r="V369" s="117"/>
      <c r="W369" s="117"/>
      <c r="X369" s="237"/>
      <c r="Y369" s="117"/>
      <c r="Z369" s="117"/>
      <c r="AA369" s="237"/>
      <c r="AB369" s="237"/>
      <c r="AC369" s="150"/>
      <c r="AD369" s="117"/>
      <c r="AE369" s="117"/>
      <c r="AF369" s="117"/>
      <c r="AG369" s="117"/>
      <c r="AH369" s="117"/>
      <c r="AI369" s="117"/>
      <c r="AJ369" s="117"/>
      <c r="AK369" s="117"/>
      <c r="AL369" s="117"/>
      <c r="AM369" s="117"/>
      <c r="AN369" s="117"/>
      <c r="AO369" s="117"/>
      <c r="AP369" s="117"/>
      <c r="AQ369" s="117"/>
      <c r="AR369" s="117"/>
      <c r="AS369" s="117"/>
      <c r="AT369" s="117"/>
      <c r="AU369" s="117"/>
      <c r="AV369" s="117"/>
      <c r="AW369" s="117"/>
      <c r="AX369" s="117"/>
      <c r="AY369" s="117"/>
      <c r="AZ369" s="117"/>
      <c r="BA369" s="117"/>
      <c r="BB369" s="117"/>
      <c r="BC369" s="117"/>
      <c r="BD369" s="117"/>
      <c r="BE369" s="117"/>
      <c r="BF369" s="117"/>
      <c r="BG369" s="117"/>
      <c r="BH369" s="117"/>
      <c r="BI369" s="117"/>
      <c r="BJ369" s="117"/>
      <c r="BK369" s="117"/>
      <c r="BL369" s="117"/>
    </row>
    <row r="370" spans="1:64">
      <c r="A370" s="117"/>
      <c r="B370" s="117"/>
      <c r="C370" s="117"/>
      <c r="D370" s="117"/>
      <c r="E370" s="117"/>
      <c r="F370" s="117"/>
      <c r="G370" s="117"/>
      <c r="H370" s="117"/>
      <c r="I370" s="237"/>
      <c r="J370" s="117"/>
      <c r="K370" s="117"/>
      <c r="L370" s="237"/>
      <c r="M370" s="150"/>
      <c r="N370" s="117"/>
      <c r="O370" s="117"/>
      <c r="P370" s="117"/>
      <c r="Q370" s="117"/>
      <c r="R370" s="117"/>
      <c r="S370" s="117"/>
      <c r="T370" s="117"/>
      <c r="U370" s="117"/>
      <c r="V370" s="117"/>
      <c r="W370" s="117"/>
      <c r="X370" s="237"/>
      <c r="Y370" s="117"/>
      <c r="Z370" s="117"/>
      <c r="AA370" s="237"/>
      <c r="AB370" s="237"/>
      <c r="AC370" s="150"/>
      <c r="AD370" s="117"/>
      <c r="AE370" s="117"/>
      <c r="AF370" s="117"/>
      <c r="AG370" s="117"/>
      <c r="AH370" s="117"/>
      <c r="AI370" s="117"/>
      <c r="AJ370" s="117"/>
      <c r="AK370" s="117"/>
      <c r="AL370" s="117"/>
      <c r="AM370" s="117"/>
      <c r="AN370" s="117"/>
      <c r="AO370" s="117"/>
      <c r="AP370" s="117"/>
      <c r="AQ370" s="117"/>
      <c r="AR370" s="117"/>
      <c r="AS370" s="117"/>
      <c r="AT370" s="117"/>
      <c r="AU370" s="117"/>
      <c r="AV370" s="117"/>
      <c r="AW370" s="117"/>
      <c r="AX370" s="117"/>
      <c r="AY370" s="117"/>
      <c r="AZ370" s="117"/>
      <c r="BA370" s="117"/>
      <c r="BB370" s="117"/>
      <c r="BC370" s="117"/>
      <c r="BD370" s="117"/>
      <c r="BE370" s="117"/>
      <c r="BF370" s="117"/>
      <c r="BG370" s="117"/>
      <c r="BH370" s="117"/>
      <c r="BI370" s="117"/>
      <c r="BJ370" s="117"/>
      <c r="BK370" s="117"/>
      <c r="BL370" s="117"/>
    </row>
    <row r="371" spans="1:64">
      <c r="A371" s="117"/>
      <c r="B371" s="117"/>
      <c r="C371" s="117"/>
      <c r="D371" s="117"/>
      <c r="E371" s="117"/>
      <c r="F371" s="117"/>
      <c r="G371" s="117"/>
      <c r="H371" s="117"/>
      <c r="I371" s="237"/>
      <c r="J371" s="117"/>
      <c r="K371" s="117"/>
      <c r="L371" s="237"/>
      <c r="M371" s="150"/>
      <c r="N371" s="117"/>
      <c r="O371" s="117"/>
      <c r="P371" s="117"/>
      <c r="Q371" s="117"/>
      <c r="R371" s="117"/>
      <c r="S371" s="117"/>
      <c r="T371" s="117"/>
      <c r="U371" s="117"/>
      <c r="V371" s="117"/>
      <c r="W371" s="117"/>
      <c r="X371" s="237"/>
      <c r="Y371" s="117"/>
      <c r="Z371" s="117"/>
      <c r="AA371" s="237"/>
      <c r="AB371" s="237"/>
      <c r="AC371" s="150"/>
      <c r="AD371" s="117"/>
      <c r="AE371" s="117"/>
      <c r="AF371" s="117"/>
      <c r="AG371" s="117"/>
      <c r="AH371" s="117"/>
      <c r="AI371" s="117"/>
      <c r="AJ371" s="117"/>
      <c r="AK371" s="117"/>
      <c r="AL371" s="117"/>
      <c r="AM371" s="117"/>
      <c r="AN371" s="117"/>
      <c r="AO371" s="117"/>
      <c r="AP371" s="117"/>
      <c r="AQ371" s="117"/>
      <c r="AR371" s="117"/>
      <c r="AS371" s="117"/>
      <c r="AT371" s="117"/>
      <c r="AU371" s="117"/>
      <c r="AV371" s="117"/>
      <c r="AW371" s="117"/>
      <c r="AX371" s="117"/>
      <c r="AY371" s="117"/>
      <c r="AZ371" s="117"/>
      <c r="BA371" s="117"/>
      <c r="BB371" s="117"/>
      <c r="BC371" s="117"/>
      <c r="BD371" s="117"/>
      <c r="BE371" s="117"/>
      <c r="BF371" s="117"/>
      <c r="BG371" s="117"/>
      <c r="BH371" s="117"/>
      <c r="BI371" s="117"/>
      <c r="BJ371" s="117"/>
      <c r="BK371" s="117"/>
      <c r="BL371" s="117"/>
    </row>
    <row r="372" spans="1:64">
      <c r="A372" s="117"/>
      <c r="B372" s="117"/>
      <c r="C372" s="117"/>
      <c r="D372" s="117"/>
      <c r="E372" s="117"/>
      <c r="F372" s="117"/>
      <c r="G372" s="117"/>
      <c r="H372" s="117"/>
      <c r="I372" s="237"/>
      <c r="J372" s="117"/>
      <c r="K372" s="117"/>
      <c r="L372" s="237"/>
      <c r="M372" s="150"/>
      <c r="N372" s="117"/>
      <c r="O372" s="117"/>
      <c r="P372" s="117"/>
      <c r="Q372" s="117"/>
      <c r="R372" s="117"/>
      <c r="S372" s="117"/>
      <c r="T372" s="117"/>
      <c r="U372" s="117"/>
      <c r="V372" s="117"/>
      <c r="W372" s="117"/>
      <c r="X372" s="237"/>
      <c r="Y372" s="117"/>
      <c r="Z372" s="117"/>
      <c r="AA372" s="237"/>
      <c r="AB372" s="237"/>
      <c r="AC372" s="150"/>
      <c r="AD372" s="117"/>
      <c r="AE372" s="117"/>
      <c r="AF372" s="117"/>
      <c r="AG372" s="117"/>
      <c r="AH372" s="117"/>
      <c r="AI372" s="117"/>
      <c r="AJ372" s="117"/>
      <c r="AK372" s="117"/>
      <c r="AL372" s="117"/>
      <c r="AM372" s="117"/>
      <c r="AN372" s="117"/>
      <c r="AO372" s="117"/>
      <c r="AP372" s="117"/>
      <c r="AQ372" s="117"/>
      <c r="AR372" s="117"/>
      <c r="AS372" s="117"/>
      <c r="AT372" s="117"/>
      <c r="AU372" s="117"/>
      <c r="AV372" s="117"/>
      <c r="AW372" s="117"/>
      <c r="AX372" s="117"/>
      <c r="AY372" s="117"/>
      <c r="AZ372" s="117"/>
      <c r="BA372" s="117"/>
      <c r="BB372" s="117"/>
      <c r="BC372" s="117"/>
      <c r="BD372" s="117"/>
      <c r="BE372" s="117"/>
      <c r="BF372" s="117"/>
      <c r="BG372" s="117"/>
      <c r="BH372" s="117"/>
      <c r="BI372" s="117"/>
      <c r="BJ372" s="117"/>
      <c r="BK372" s="117"/>
      <c r="BL372" s="117"/>
    </row>
    <row r="373" spans="1:64">
      <c r="A373" s="117"/>
      <c r="B373" s="117"/>
      <c r="C373" s="117"/>
      <c r="D373" s="117"/>
      <c r="E373" s="117"/>
      <c r="F373" s="117"/>
      <c r="G373" s="117"/>
      <c r="H373" s="117"/>
      <c r="I373" s="237"/>
      <c r="J373" s="117"/>
      <c r="K373" s="117"/>
      <c r="L373" s="237"/>
      <c r="M373" s="150"/>
      <c r="N373" s="117"/>
      <c r="O373" s="117"/>
      <c r="P373" s="117"/>
      <c r="Q373" s="117"/>
      <c r="R373" s="117"/>
      <c r="S373" s="117"/>
      <c r="T373" s="117"/>
      <c r="U373" s="117"/>
      <c r="V373" s="117"/>
      <c r="W373" s="117"/>
      <c r="X373" s="237"/>
      <c r="Y373" s="117"/>
      <c r="Z373" s="117"/>
      <c r="AA373" s="237"/>
      <c r="AB373" s="237"/>
      <c r="AC373" s="150"/>
      <c r="AD373" s="117"/>
      <c r="AE373" s="117"/>
      <c r="AF373" s="117"/>
      <c r="AG373" s="117"/>
      <c r="AH373" s="117"/>
      <c r="AI373" s="117"/>
      <c r="AJ373" s="117"/>
      <c r="AK373" s="117"/>
      <c r="AL373" s="117"/>
      <c r="AM373" s="117"/>
      <c r="AN373" s="117"/>
      <c r="AO373" s="117"/>
      <c r="AP373" s="117"/>
      <c r="AQ373" s="117"/>
      <c r="AR373" s="117"/>
      <c r="AS373" s="117"/>
      <c r="AT373" s="117"/>
      <c r="AU373" s="117"/>
      <c r="AV373" s="117"/>
      <c r="AW373" s="117"/>
      <c r="AX373" s="117"/>
      <c r="AY373" s="117"/>
      <c r="AZ373" s="117"/>
      <c r="BA373" s="117"/>
      <c r="BB373" s="117"/>
      <c r="BC373" s="117"/>
      <c r="BD373" s="117"/>
      <c r="BE373" s="117"/>
      <c r="BF373" s="117"/>
      <c r="BG373" s="117"/>
      <c r="BH373" s="117"/>
      <c r="BI373" s="117"/>
      <c r="BJ373" s="117"/>
      <c r="BK373" s="117"/>
      <c r="BL373" s="117"/>
    </row>
    <row r="374" spans="1:64">
      <c r="A374" s="117"/>
      <c r="B374" s="117"/>
      <c r="C374" s="117"/>
      <c r="D374" s="117"/>
      <c r="E374" s="117"/>
      <c r="F374" s="117"/>
      <c r="G374" s="117"/>
      <c r="H374" s="117"/>
      <c r="I374" s="237"/>
      <c r="J374" s="117"/>
      <c r="K374" s="117"/>
      <c r="L374" s="237"/>
      <c r="M374" s="150"/>
      <c r="N374" s="117"/>
      <c r="O374" s="117"/>
      <c r="P374" s="117"/>
      <c r="Q374" s="117"/>
      <c r="R374" s="117"/>
      <c r="S374" s="117"/>
      <c r="T374" s="117"/>
      <c r="U374" s="117"/>
      <c r="V374" s="117"/>
      <c r="W374" s="117"/>
      <c r="X374" s="237"/>
      <c r="Y374" s="117"/>
      <c r="Z374" s="117"/>
      <c r="AA374" s="237"/>
      <c r="AB374" s="237"/>
      <c r="AC374" s="150"/>
      <c r="AD374" s="117"/>
      <c r="AE374" s="117"/>
      <c r="AF374" s="117"/>
      <c r="AG374" s="117"/>
      <c r="AH374" s="117"/>
      <c r="AI374" s="117"/>
      <c r="AJ374" s="117"/>
      <c r="AK374" s="117"/>
      <c r="AL374" s="117"/>
      <c r="AM374" s="117"/>
      <c r="AN374" s="117"/>
      <c r="AO374" s="117"/>
      <c r="AP374" s="117"/>
      <c r="AQ374" s="117"/>
      <c r="AR374" s="117"/>
      <c r="AS374" s="117"/>
      <c r="AT374" s="117"/>
      <c r="AU374" s="117"/>
      <c r="AV374" s="117"/>
      <c r="AW374" s="117"/>
      <c r="AX374" s="117"/>
      <c r="AY374" s="117"/>
      <c r="AZ374" s="117"/>
      <c r="BA374" s="117"/>
      <c r="BB374" s="117"/>
      <c r="BC374" s="117"/>
      <c r="BD374" s="117"/>
      <c r="BE374" s="117"/>
      <c r="BF374" s="117"/>
      <c r="BG374" s="117"/>
      <c r="BH374" s="117"/>
      <c r="BI374" s="117"/>
      <c r="BJ374" s="117"/>
      <c r="BK374" s="117"/>
      <c r="BL374" s="117"/>
    </row>
    <row r="375" spans="1:64">
      <c r="A375" s="117"/>
      <c r="B375" s="117"/>
      <c r="C375" s="117"/>
      <c r="D375" s="117"/>
      <c r="E375" s="117"/>
      <c r="F375" s="117"/>
      <c r="G375" s="117"/>
      <c r="H375" s="117"/>
      <c r="I375" s="237"/>
      <c r="J375" s="117"/>
      <c r="K375" s="117"/>
      <c r="L375" s="237"/>
      <c r="M375" s="150"/>
      <c r="N375" s="117"/>
      <c r="O375" s="117"/>
      <c r="P375" s="117"/>
      <c r="Q375" s="117"/>
      <c r="R375" s="117"/>
      <c r="S375" s="117"/>
      <c r="T375" s="117"/>
      <c r="U375" s="117"/>
      <c r="V375" s="117"/>
      <c r="W375" s="117"/>
      <c r="X375" s="237"/>
      <c r="Y375" s="117"/>
      <c r="Z375" s="117"/>
      <c r="AA375" s="237"/>
      <c r="AB375" s="237"/>
      <c r="AC375" s="150"/>
      <c r="AD375" s="117"/>
      <c r="AE375" s="117"/>
      <c r="AF375" s="117"/>
      <c r="AG375" s="117"/>
      <c r="AH375" s="117"/>
      <c r="AI375" s="117"/>
      <c r="AJ375" s="117"/>
      <c r="AK375" s="117"/>
      <c r="AL375" s="117"/>
      <c r="AM375" s="117"/>
      <c r="AN375" s="117"/>
      <c r="AO375" s="117"/>
      <c r="AP375" s="117"/>
      <c r="AQ375" s="117"/>
      <c r="AR375" s="117"/>
      <c r="AS375" s="117"/>
      <c r="AT375" s="117"/>
      <c r="AU375" s="117"/>
      <c r="AV375" s="117"/>
      <c r="AW375" s="117"/>
      <c r="AX375" s="117"/>
      <c r="AY375" s="117"/>
      <c r="AZ375" s="117"/>
      <c r="BA375" s="117"/>
      <c r="BB375" s="117"/>
      <c r="BC375" s="117"/>
      <c r="BD375" s="117"/>
      <c r="BE375" s="117"/>
      <c r="BF375" s="117"/>
      <c r="BG375" s="117"/>
      <c r="BH375" s="117"/>
      <c r="BI375" s="117"/>
      <c r="BJ375" s="117"/>
      <c r="BK375" s="117"/>
      <c r="BL375" s="117"/>
    </row>
    <row r="376" spans="1:64">
      <c r="A376" s="117"/>
      <c r="B376" s="117"/>
      <c r="C376" s="117"/>
      <c r="D376" s="117"/>
      <c r="E376" s="117"/>
      <c r="F376" s="117"/>
      <c r="G376" s="117"/>
      <c r="H376" s="117"/>
      <c r="I376" s="237"/>
      <c r="J376" s="117"/>
      <c r="K376" s="117"/>
      <c r="L376" s="237"/>
      <c r="M376" s="150"/>
      <c r="N376" s="117"/>
      <c r="O376" s="117"/>
      <c r="P376" s="117"/>
      <c r="Q376" s="117"/>
      <c r="R376" s="117"/>
      <c r="S376" s="117"/>
      <c r="T376" s="117"/>
      <c r="U376" s="117"/>
      <c r="V376" s="117"/>
      <c r="W376" s="117"/>
      <c r="X376" s="237"/>
      <c r="Y376" s="117"/>
      <c r="Z376" s="117"/>
      <c r="AA376" s="237"/>
      <c r="AB376" s="237"/>
      <c r="AC376" s="150"/>
      <c r="AD376" s="117"/>
      <c r="AE376" s="117"/>
      <c r="AF376" s="117"/>
      <c r="AG376" s="117"/>
      <c r="AH376" s="117"/>
      <c r="AI376" s="117"/>
      <c r="AJ376" s="117"/>
      <c r="AK376" s="117"/>
      <c r="AL376" s="117"/>
      <c r="AM376" s="117"/>
      <c r="AN376" s="117"/>
      <c r="AO376" s="117"/>
      <c r="AP376" s="117"/>
      <c r="AQ376" s="117"/>
      <c r="AR376" s="117"/>
      <c r="AS376" s="117"/>
      <c r="AT376" s="117"/>
      <c r="AU376" s="117"/>
      <c r="AV376" s="117"/>
      <c r="AW376" s="117"/>
      <c r="AX376" s="117"/>
      <c r="AY376" s="117"/>
      <c r="AZ376" s="117"/>
      <c r="BA376" s="117"/>
      <c r="BB376" s="117"/>
      <c r="BC376" s="117"/>
      <c r="BD376" s="117"/>
      <c r="BE376" s="117"/>
      <c r="BF376" s="117"/>
      <c r="BG376" s="117"/>
      <c r="BH376" s="117"/>
      <c r="BI376" s="117"/>
      <c r="BJ376" s="117"/>
      <c r="BK376" s="117"/>
      <c r="BL376" s="117"/>
    </row>
    <row r="377" spans="1:64">
      <c r="A377" s="117"/>
      <c r="B377" s="117"/>
      <c r="C377" s="117"/>
      <c r="D377" s="117"/>
      <c r="E377" s="117"/>
      <c r="F377" s="117"/>
      <c r="G377" s="117"/>
      <c r="H377" s="117"/>
      <c r="I377" s="237"/>
      <c r="J377" s="117"/>
      <c r="K377" s="117"/>
      <c r="L377" s="237"/>
      <c r="M377" s="150"/>
      <c r="N377" s="117"/>
      <c r="O377" s="117"/>
      <c r="P377" s="117"/>
      <c r="Q377" s="117"/>
      <c r="R377" s="117"/>
      <c r="S377" s="117"/>
      <c r="T377" s="117"/>
      <c r="U377" s="117"/>
      <c r="V377" s="117"/>
      <c r="W377" s="117"/>
      <c r="X377" s="237"/>
      <c r="Y377" s="117"/>
      <c r="Z377" s="117"/>
      <c r="AA377" s="237"/>
      <c r="AB377" s="237"/>
      <c r="AC377" s="150"/>
      <c r="AD377" s="117"/>
      <c r="AE377" s="117"/>
      <c r="AF377" s="117"/>
      <c r="AG377" s="117"/>
      <c r="AH377" s="117"/>
      <c r="AI377" s="117"/>
      <c r="AJ377" s="117"/>
      <c r="AK377" s="117"/>
      <c r="AL377" s="117"/>
      <c r="AM377" s="117"/>
      <c r="AN377" s="117"/>
      <c r="AO377" s="117"/>
      <c r="AP377" s="117"/>
      <c r="AQ377" s="117"/>
      <c r="AR377" s="117"/>
      <c r="AS377" s="117"/>
      <c r="AT377" s="117"/>
      <c r="AU377" s="117"/>
      <c r="AV377" s="117"/>
      <c r="AW377" s="117"/>
      <c r="AX377" s="117"/>
      <c r="AY377" s="117"/>
      <c r="AZ377" s="117"/>
      <c r="BA377" s="117"/>
      <c r="BB377" s="117"/>
      <c r="BC377" s="117"/>
      <c r="BD377" s="117"/>
      <c r="BE377" s="117"/>
      <c r="BF377" s="117"/>
      <c r="BG377" s="117"/>
      <c r="BH377" s="117"/>
      <c r="BI377" s="117"/>
      <c r="BJ377" s="117"/>
      <c r="BK377" s="117"/>
      <c r="BL377" s="117"/>
    </row>
    <row r="378" spans="1:64">
      <c r="A378" s="117"/>
      <c r="B378" s="117"/>
      <c r="C378" s="117"/>
      <c r="D378" s="117"/>
      <c r="E378" s="117"/>
      <c r="F378" s="117"/>
      <c r="G378" s="117"/>
      <c r="H378" s="117"/>
      <c r="I378" s="237"/>
      <c r="J378" s="117"/>
      <c r="K378" s="117"/>
      <c r="L378" s="237"/>
      <c r="M378" s="150"/>
      <c r="N378" s="117"/>
      <c r="O378" s="117"/>
      <c r="P378" s="117"/>
      <c r="Q378" s="117"/>
      <c r="R378" s="117"/>
      <c r="S378" s="117"/>
      <c r="T378" s="117"/>
      <c r="U378" s="117"/>
      <c r="V378" s="117"/>
      <c r="W378" s="117"/>
      <c r="X378" s="237"/>
      <c r="Y378" s="117"/>
      <c r="Z378" s="117"/>
      <c r="AA378" s="237"/>
      <c r="AB378" s="237"/>
      <c r="AC378" s="150"/>
      <c r="AD378" s="117"/>
      <c r="AE378" s="117"/>
      <c r="AF378" s="117"/>
      <c r="AG378" s="117"/>
      <c r="AH378" s="117"/>
      <c r="AI378" s="117"/>
      <c r="AJ378" s="117"/>
      <c r="AK378" s="117"/>
      <c r="AL378" s="117"/>
      <c r="AM378" s="117"/>
      <c r="AN378" s="117"/>
      <c r="AO378" s="117"/>
      <c r="AP378" s="117"/>
      <c r="AQ378" s="117"/>
      <c r="AR378" s="117"/>
      <c r="AS378" s="117"/>
      <c r="AT378" s="117"/>
      <c r="AU378" s="117"/>
      <c r="AV378" s="117"/>
      <c r="AW378" s="117"/>
      <c r="AX378" s="117"/>
      <c r="AY378" s="117"/>
      <c r="AZ378" s="117"/>
      <c r="BA378" s="117"/>
      <c r="BB378" s="117"/>
      <c r="BC378" s="117"/>
      <c r="BD378" s="117"/>
      <c r="BE378" s="117"/>
      <c r="BF378" s="117"/>
      <c r="BG378" s="117"/>
      <c r="BH378" s="117"/>
      <c r="BI378" s="117"/>
      <c r="BJ378" s="117"/>
      <c r="BK378" s="117"/>
      <c r="BL378" s="117"/>
    </row>
    <row r="379" spans="1:64">
      <c r="A379" s="117"/>
      <c r="B379" s="117"/>
      <c r="C379" s="117"/>
      <c r="D379" s="117"/>
      <c r="E379" s="117"/>
      <c r="F379" s="117"/>
      <c r="G379" s="117"/>
      <c r="H379" s="117"/>
      <c r="I379" s="237"/>
      <c r="J379" s="117"/>
      <c r="K379" s="117"/>
      <c r="L379" s="237"/>
      <c r="M379" s="150"/>
      <c r="N379" s="117"/>
      <c r="O379" s="117"/>
      <c r="P379" s="117"/>
      <c r="Q379" s="117"/>
      <c r="R379" s="117"/>
      <c r="S379" s="117"/>
      <c r="T379" s="117"/>
      <c r="U379" s="117"/>
      <c r="V379" s="117"/>
      <c r="W379" s="117"/>
      <c r="X379" s="237"/>
      <c r="Y379" s="117"/>
      <c r="Z379" s="117"/>
      <c r="AA379" s="237"/>
      <c r="AB379" s="237"/>
      <c r="AC379" s="150"/>
      <c r="AD379" s="117"/>
      <c r="AE379" s="117"/>
      <c r="AF379" s="117"/>
      <c r="AG379" s="117"/>
      <c r="AH379" s="117"/>
      <c r="AI379" s="117"/>
      <c r="AJ379" s="117"/>
      <c r="AK379" s="117"/>
      <c r="AL379" s="117"/>
      <c r="AM379" s="117"/>
      <c r="AN379" s="117"/>
      <c r="AO379" s="117"/>
      <c r="AP379" s="117"/>
      <c r="AQ379" s="117"/>
      <c r="AR379" s="117"/>
      <c r="AS379" s="117"/>
      <c r="AT379" s="117"/>
      <c r="AU379" s="117"/>
      <c r="AV379" s="117"/>
      <c r="AW379" s="117"/>
      <c r="AX379" s="117"/>
      <c r="AY379" s="117"/>
      <c r="AZ379" s="117"/>
      <c r="BA379" s="117"/>
      <c r="BB379" s="117"/>
      <c r="BC379" s="117"/>
      <c r="BD379" s="117"/>
      <c r="BE379" s="117"/>
      <c r="BF379" s="117"/>
      <c r="BG379" s="117"/>
      <c r="BH379" s="117"/>
      <c r="BI379" s="117"/>
      <c r="BJ379" s="117"/>
      <c r="BK379" s="117"/>
      <c r="BL379" s="117"/>
    </row>
    <row r="380" spans="1:64">
      <c r="A380" s="117"/>
      <c r="B380" s="117"/>
      <c r="C380" s="117"/>
      <c r="D380" s="117"/>
      <c r="E380" s="117"/>
      <c r="F380" s="117"/>
      <c r="G380" s="117"/>
      <c r="H380" s="117"/>
      <c r="I380" s="237"/>
      <c r="J380" s="117"/>
      <c r="K380" s="117"/>
      <c r="L380" s="237"/>
      <c r="M380" s="150"/>
      <c r="N380" s="117"/>
      <c r="O380" s="117"/>
      <c r="P380" s="117"/>
      <c r="Q380" s="117"/>
      <c r="R380" s="117"/>
      <c r="S380" s="117"/>
      <c r="T380" s="117"/>
      <c r="U380" s="117"/>
      <c r="V380" s="117"/>
      <c r="W380" s="117"/>
      <c r="X380" s="237"/>
      <c r="Y380" s="117"/>
      <c r="Z380" s="117"/>
      <c r="AA380" s="237"/>
      <c r="AB380" s="237"/>
      <c r="AC380" s="150"/>
      <c r="AD380" s="117"/>
      <c r="AE380" s="117"/>
      <c r="AF380" s="117"/>
      <c r="AG380" s="117"/>
      <c r="AH380" s="117"/>
      <c r="AI380" s="117"/>
      <c r="AJ380" s="117"/>
      <c r="AK380" s="117"/>
      <c r="AL380" s="117"/>
      <c r="AM380" s="117"/>
      <c r="AN380" s="117"/>
      <c r="AO380" s="117"/>
      <c r="AP380" s="117"/>
      <c r="AQ380" s="117"/>
      <c r="AR380" s="117"/>
      <c r="AS380" s="117"/>
      <c r="AT380" s="117"/>
      <c r="AU380" s="117"/>
      <c r="AV380" s="117"/>
      <c r="AW380" s="117"/>
      <c r="AX380" s="117"/>
      <c r="AY380" s="117"/>
      <c r="AZ380" s="117"/>
      <c r="BA380" s="117"/>
      <c r="BB380" s="117"/>
      <c r="BC380" s="117"/>
      <c r="BD380" s="117"/>
      <c r="BE380" s="117"/>
      <c r="BF380" s="117"/>
      <c r="BG380" s="117"/>
      <c r="BH380" s="117"/>
      <c r="BI380" s="117"/>
      <c r="BJ380" s="117"/>
      <c r="BK380" s="117"/>
      <c r="BL380" s="117"/>
    </row>
    <row r="381" spans="1:64">
      <c r="A381" s="117"/>
      <c r="B381" s="117"/>
      <c r="C381" s="117"/>
      <c r="D381" s="117"/>
      <c r="E381" s="117"/>
      <c r="F381" s="117"/>
      <c r="G381" s="117"/>
      <c r="H381" s="117"/>
      <c r="I381" s="237"/>
      <c r="J381" s="117"/>
      <c r="K381" s="117"/>
      <c r="L381" s="237"/>
      <c r="M381" s="150"/>
      <c r="N381" s="117"/>
      <c r="O381" s="117"/>
      <c r="P381" s="117"/>
      <c r="Q381" s="117"/>
      <c r="R381" s="117"/>
      <c r="S381" s="117"/>
      <c r="T381" s="117"/>
      <c r="U381" s="117"/>
      <c r="V381" s="117"/>
      <c r="W381" s="117"/>
      <c r="X381" s="237"/>
      <c r="Y381" s="117"/>
      <c r="Z381" s="117"/>
      <c r="AA381" s="237"/>
      <c r="AB381" s="237"/>
      <c r="AC381" s="150"/>
      <c r="AD381" s="117"/>
      <c r="AE381" s="117"/>
      <c r="AF381" s="117"/>
      <c r="AG381" s="117"/>
      <c r="AH381" s="117"/>
      <c r="AI381" s="117"/>
      <c r="AJ381" s="117"/>
      <c r="AK381" s="117"/>
      <c r="AL381" s="117"/>
      <c r="AM381" s="117"/>
      <c r="AN381" s="117"/>
      <c r="AO381" s="117"/>
      <c r="AP381" s="117"/>
      <c r="AQ381" s="117"/>
      <c r="AR381" s="117"/>
      <c r="AS381" s="117"/>
      <c r="AT381" s="117"/>
      <c r="AU381" s="117"/>
      <c r="AV381" s="117"/>
      <c r="AW381" s="117"/>
      <c r="AX381" s="117"/>
      <c r="AY381" s="117"/>
      <c r="AZ381" s="117"/>
      <c r="BA381" s="117"/>
      <c r="BB381" s="117"/>
      <c r="BC381" s="117"/>
      <c r="BD381" s="117"/>
      <c r="BE381" s="117"/>
      <c r="BF381" s="117"/>
      <c r="BG381" s="117"/>
      <c r="BH381" s="117"/>
      <c r="BI381" s="117"/>
      <c r="BJ381" s="117"/>
      <c r="BK381" s="117"/>
      <c r="BL381" s="117"/>
    </row>
    <row r="382" spans="1:64">
      <c r="A382" s="117"/>
      <c r="B382" s="117"/>
      <c r="C382" s="117"/>
      <c r="D382" s="117"/>
      <c r="E382" s="117"/>
      <c r="F382" s="117"/>
      <c r="G382" s="117"/>
      <c r="H382" s="117"/>
      <c r="I382" s="237"/>
      <c r="J382" s="117"/>
      <c r="K382" s="117"/>
      <c r="L382" s="237"/>
      <c r="M382" s="150"/>
      <c r="N382" s="117"/>
      <c r="O382" s="117"/>
      <c r="P382" s="117"/>
      <c r="Q382" s="117"/>
      <c r="R382" s="117"/>
      <c r="S382" s="117"/>
      <c r="T382" s="117"/>
      <c r="U382" s="117"/>
      <c r="V382" s="117"/>
      <c r="W382" s="117"/>
      <c r="X382" s="237"/>
      <c r="Y382" s="117"/>
      <c r="Z382" s="117"/>
      <c r="AA382" s="237"/>
      <c r="AB382" s="237"/>
      <c r="AC382" s="150"/>
      <c r="AD382" s="117"/>
      <c r="AE382" s="117"/>
      <c r="AF382" s="117"/>
      <c r="AG382" s="117"/>
      <c r="AH382" s="117"/>
      <c r="AI382" s="117"/>
      <c r="AJ382" s="117"/>
      <c r="AK382" s="117"/>
      <c r="AL382" s="117"/>
      <c r="AM382" s="117"/>
      <c r="AN382" s="117"/>
      <c r="AO382" s="117"/>
      <c r="AP382" s="117"/>
      <c r="AQ382" s="117"/>
      <c r="AR382" s="117"/>
      <c r="AS382" s="117"/>
      <c r="AT382" s="117"/>
      <c r="AU382" s="117"/>
      <c r="AV382" s="117"/>
      <c r="AW382" s="117"/>
      <c r="AX382" s="117"/>
      <c r="AY382" s="117"/>
      <c r="AZ382" s="117"/>
      <c r="BA382" s="117"/>
      <c r="BB382" s="117"/>
      <c r="BC382" s="117"/>
      <c r="BD382" s="117"/>
      <c r="BE382" s="117"/>
      <c r="BF382" s="117"/>
      <c r="BG382" s="117"/>
      <c r="BH382" s="117"/>
      <c r="BI382" s="117"/>
      <c r="BJ382" s="117"/>
      <c r="BK382" s="117"/>
      <c r="BL382" s="117"/>
    </row>
    <row r="383" spans="1:64">
      <c r="A383" s="117"/>
      <c r="B383" s="117"/>
      <c r="C383" s="117"/>
      <c r="D383" s="117"/>
      <c r="E383" s="117"/>
      <c r="F383" s="117"/>
      <c r="G383" s="117"/>
      <c r="H383" s="117"/>
      <c r="I383" s="237"/>
      <c r="J383" s="117"/>
      <c r="K383" s="117"/>
      <c r="L383" s="237"/>
      <c r="M383" s="150"/>
      <c r="N383" s="117"/>
      <c r="O383" s="117"/>
      <c r="P383" s="117"/>
      <c r="Q383" s="117"/>
      <c r="R383" s="117"/>
      <c r="S383" s="117"/>
      <c r="T383" s="117"/>
      <c r="U383" s="117"/>
      <c r="V383" s="117"/>
      <c r="W383" s="117"/>
      <c r="X383" s="237"/>
      <c r="Y383" s="117"/>
      <c r="Z383" s="117"/>
      <c r="AA383" s="237"/>
      <c r="AB383" s="237"/>
      <c r="AC383" s="150"/>
      <c r="AD383" s="117"/>
      <c r="AE383" s="117"/>
      <c r="AF383" s="117"/>
      <c r="AG383" s="117"/>
      <c r="AH383" s="117"/>
      <c r="AI383" s="117"/>
      <c r="AJ383" s="117"/>
      <c r="AK383" s="117"/>
      <c r="AL383" s="117"/>
      <c r="AM383" s="117"/>
      <c r="AN383" s="117"/>
      <c r="AO383" s="117"/>
      <c r="AP383" s="117"/>
      <c r="AQ383" s="117"/>
      <c r="AR383" s="117"/>
      <c r="AS383" s="117"/>
      <c r="AT383" s="117"/>
      <c r="AU383" s="117"/>
      <c r="AV383" s="117"/>
      <c r="AW383" s="117"/>
      <c r="AX383" s="117"/>
      <c r="AY383" s="117"/>
      <c r="AZ383" s="117"/>
      <c r="BA383" s="117"/>
      <c r="BB383" s="117"/>
      <c r="BC383" s="117"/>
      <c r="BD383" s="117"/>
      <c r="BE383" s="117"/>
      <c r="BF383" s="117"/>
      <c r="BG383" s="117"/>
      <c r="BH383" s="117"/>
      <c r="BI383" s="117"/>
      <c r="BJ383" s="117"/>
      <c r="BK383" s="117"/>
      <c r="BL383" s="117"/>
    </row>
    <row r="384" spans="1:64">
      <c r="A384" s="117"/>
      <c r="B384" s="117"/>
      <c r="C384" s="117"/>
      <c r="D384" s="117"/>
      <c r="E384" s="117"/>
      <c r="F384" s="117"/>
      <c r="G384" s="117"/>
      <c r="H384" s="117"/>
      <c r="I384" s="237"/>
      <c r="J384" s="117"/>
      <c r="K384" s="117"/>
      <c r="L384" s="237"/>
      <c r="M384" s="150"/>
      <c r="N384" s="117"/>
      <c r="O384" s="117"/>
      <c r="P384" s="117"/>
      <c r="Q384" s="117"/>
      <c r="R384" s="117"/>
      <c r="S384" s="117"/>
      <c r="T384" s="117"/>
      <c r="U384" s="117"/>
      <c r="V384" s="117"/>
      <c r="W384" s="117"/>
      <c r="X384" s="237"/>
      <c r="Y384" s="117"/>
      <c r="Z384" s="117"/>
      <c r="AA384" s="237"/>
      <c r="AB384" s="237"/>
      <c r="AC384" s="150"/>
      <c r="AD384" s="117"/>
      <c r="AE384" s="117"/>
      <c r="AF384" s="117"/>
      <c r="AG384" s="117"/>
      <c r="AH384" s="117"/>
      <c r="AI384" s="117"/>
      <c r="AJ384" s="117"/>
      <c r="AK384" s="117"/>
      <c r="AL384" s="117"/>
      <c r="AM384" s="117"/>
      <c r="AN384" s="117"/>
      <c r="AO384" s="117"/>
      <c r="AP384" s="117"/>
      <c r="AQ384" s="117"/>
      <c r="AR384" s="117"/>
      <c r="AS384" s="117"/>
      <c r="AT384" s="117"/>
      <c r="AU384" s="117"/>
      <c r="AV384" s="117"/>
      <c r="AW384" s="117"/>
      <c r="AX384" s="117"/>
      <c r="AY384" s="117"/>
      <c r="AZ384" s="117"/>
      <c r="BA384" s="117"/>
      <c r="BB384" s="117"/>
      <c r="BC384" s="117"/>
      <c r="BD384" s="117"/>
      <c r="BE384" s="117"/>
      <c r="BF384" s="117"/>
      <c r="BG384" s="117"/>
      <c r="BH384" s="117"/>
      <c r="BI384" s="117"/>
      <c r="BJ384" s="117"/>
      <c r="BK384" s="117"/>
      <c r="BL384" s="117"/>
    </row>
    <row r="385" spans="1:64">
      <c r="A385" s="117"/>
      <c r="B385" s="117"/>
      <c r="C385" s="117"/>
      <c r="D385" s="117"/>
      <c r="E385" s="117"/>
      <c r="F385" s="117"/>
      <c r="G385" s="117"/>
      <c r="H385" s="117"/>
      <c r="I385" s="237"/>
      <c r="J385" s="117"/>
      <c r="K385" s="117"/>
      <c r="L385" s="237"/>
      <c r="M385" s="150"/>
      <c r="N385" s="117"/>
      <c r="O385" s="117"/>
      <c r="P385" s="117"/>
      <c r="Q385" s="117"/>
      <c r="R385" s="117"/>
      <c r="S385" s="117"/>
      <c r="T385" s="117"/>
      <c r="U385" s="117"/>
      <c r="V385" s="117"/>
      <c r="W385" s="117"/>
      <c r="X385" s="237"/>
      <c r="Y385" s="117"/>
      <c r="Z385" s="117"/>
      <c r="AA385" s="237"/>
      <c r="AB385" s="237"/>
      <c r="AC385" s="150"/>
      <c r="AD385" s="117"/>
      <c r="AE385" s="117"/>
      <c r="AF385" s="117"/>
      <c r="AG385" s="117"/>
      <c r="AH385" s="117"/>
      <c r="AI385" s="117"/>
      <c r="AJ385" s="117"/>
      <c r="AK385" s="117"/>
      <c r="AL385" s="117"/>
      <c r="AM385" s="117"/>
      <c r="AN385" s="117"/>
      <c r="AO385" s="117"/>
      <c r="AP385" s="117"/>
      <c r="AQ385" s="117"/>
      <c r="AR385" s="117"/>
      <c r="AS385" s="117"/>
      <c r="AT385" s="117"/>
      <c r="AU385" s="117"/>
      <c r="AV385" s="117"/>
      <c r="AW385" s="117"/>
      <c r="AX385" s="117"/>
      <c r="AY385" s="117"/>
      <c r="AZ385" s="117"/>
      <c r="BA385" s="117"/>
      <c r="BB385" s="117"/>
      <c r="BC385" s="117"/>
      <c r="BD385" s="117"/>
      <c r="BE385" s="117"/>
      <c r="BF385" s="117"/>
      <c r="BG385" s="117"/>
      <c r="BH385" s="117"/>
      <c r="BI385" s="117"/>
      <c r="BJ385" s="117"/>
      <c r="BK385" s="117"/>
      <c r="BL385" s="117"/>
    </row>
    <row r="386" spans="1:64">
      <c r="A386" s="117"/>
      <c r="B386" s="117"/>
      <c r="C386" s="117"/>
      <c r="D386" s="117"/>
      <c r="E386" s="117"/>
      <c r="F386" s="117"/>
      <c r="G386" s="117"/>
      <c r="H386" s="117"/>
      <c r="I386" s="237"/>
      <c r="J386" s="117"/>
      <c r="K386" s="117"/>
      <c r="L386" s="237"/>
      <c r="M386" s="150"/>
      <c r="N386" s="117"/>
      <c r="O386" s="117"/>
      <c r="P386" s="117"/>
      <c r="Q386" s="117"/>
      <c r="R386" s="117"/>
      <c r="S386" s="117"/>
      <c r="T386" s="117"/>
      <c r="U386" s="117"/>
      <c r="V386" s="117"/>
      <c r="W386" s="117"/>
      <c r="X386" s="237"/>
      <c r="Y386" s="117"/>
      <c r="Z386" s="117"/>
      <c r="AA386" s="237"/>
      <c r="AB386" s="237"/>
      <c r="AC386" s="150"/>
      <c r="AD386" s="117"/>
      <c r="AE386" s="117"/>
      <c r="AF386" s="117"/>
      <c r="AG386" s="117"/>
      <c r="AH386" s="117"/>
      <c r="AI386" s="117"/>
      <c r="AJ386" s="117"/>
      <c r="AK386" s="117"/>
      <c r="AL386" s="117"/>
      <c r="AM386" s="117"/>
      <c r="AN386" s="117"/>
      <c r="AO386" s="117"/>
      <c r="AP386" s="117"/>
      <c r="AQ386" s="117"/>
      <c r="AR386" s="117"/>
      <c r="AS386" s="117"/>
      <c r="AT386" s="117"/>
      <c r="AU386" s="117"/>
      <c r="AV386" s="117"/>
      <c r="AW386" s="117"/>
      <c r="AX386" s="117"/>
      <c r="AY386" s="117"/>
      <c r="AZ386" s="117"/>
      <c r="BA386" s="117"/>
      <c r="BB386" s="117"/>
      <c r="BC386" s="117"/>
      <c r="BD386" s="117"/>
      <c r="BE386" s="117"/>
      <c r="BF386" s="117"/>
      <c r="BG386" s="117"/>
      <c r="BH386" s="117"/>
      <c r="BI386" s="117"/>
      <c r="BJ386" s="117"/>
      <c r="BK386" s="117"/>
      <c r="BL386" s="117"/>
    </row>
    <row r="387" spans="1:64">
      <c r="A387" s="117"/>
      <c r="B387" s="117"/>
      <c r="C387" s="117"/>
      <c r="D387" s="117"/>
      <c r="E387" s="117"/>
      <c r="F387" s="117"/>
      <c r="G387" s="117"/>
      <c r="H387" s="117"/>
      <c r="I387" s="237"/>
      <c r="J387" s="117"/>
      <c r="K387" s="117"/>
      <c r="L387" s="237"/>
      <c r="M387" s="150"/>
      <c r="N387" s="117"/>
      <c r="O387" s="117"/>
      <c r="P387" s="117"/>
      <c r="Q387" s="117"/>
      <c r="R387" s="117"/>
      <c r="S387" s="117"/>
      <c r="T387" s="117"/>
      <c r="U387" s="117"/>
      <c r="V387" s="117"/>
      <c r="W387" s="117"/>
      <c r="X387" s="237"/>
      <c r="Y387" s="117"/>
      <c r="Z387" s="117"/>
      <c r="AA387" s="237"/>
      <c r="AB387" s="237"/>
      <c r="AC387" s="150"/>
      <c r="AD387" s="117"/>
      <c r="AE387" s="117"/>
      <c r="AF387" s="117"/>
      <c r="AG387" s="117"/>
      <c r="AH387" s="117"/>
      <c r="AI387" s="117"/>
      <c r="AJ387" s="117"/>
      <c r="AK387" s="117"/>
      <c r="AL387" s="117"/>
      <c r="AM387" s="117"/>
      <c r="AN387" s="117"/>
      <c r="AO387" s="117"/>
      <c r="AP387" s="117"/>
      <c r="AQ387" s="117"/>
      <c r="AR387" s="117"/>
      <c r="AS387" s="117"/>
      <c r="AT387" s="117"/>
      <c r="AU387" s="117"/>
      <c r="AV387" s="117"/>
      <c r="AW387" s="117"/>
      <c r="AX387" s="117"/>
      <c r="AY387" s="117"/>
      <c r="AZ387" s="117"/>
      <c r="BA387" s="117"/>
      <c r="BB387" s="117"/>
      <c r="BC387" s="117"/>
      <c r="BD387" s="117"/>
      <c r="BE387" s="117"/>
      <c r="BF387" s="117"/>
      <c r="BG387" s="117"/>
      <c r="BH387" s="117"/>
      <c r="BI387" s="117"/>
      <c r="BJ387" s="117"/>
      <c r="BK387" s="117"/>
      <c r="BL387" s="117"/>
    </row>
    <row r="388" spans="1:64">
      <c r="A388" s="117"/>
      <c r="B388" s="117"/>
      <c r="C388" s="117"/>
      <c r="D388" s="117"/>
      <c r="E388" s="117"/>
      <c r="F388" s="117"/>
      <c r="G388" s="117"/>
      <c r="H388" s="117"/>
      <c r="I388" s="237"/>
      <c r="J388" s="117"/>
      <c r="K388" s="117"/>
      <c r="L388" s="237"/>
      <c r="M388" s="150"/>
      <c r="N388" s="117"/>
      <c r="O388" s="117"/>
      <c r="P388" s="117"/>
      <c r="Q388" s="117"/>
      <c r="R388" s="117"/>
      <c r="S388" s="117"/>
      <c r="T388" s="117"/>
      <c r="U388" s="117"/>
      <c r="V388" s="117"/>
      <c r="W388" s="117"/>
      <c r="X388" s="237"/>
      <c r="Y388" s="117"/>
      <c r="Z388" s="117"/>
      <c r="AA388" s="237"/>
      <c r="AB388" s="237"/>
      <c r="AC388" s="150"/>
      <c r="AD388" s="117"/>
      <c r="AE388" s="117"/>
      <c r="AF388" s="117"/>
      <c r="AG388" s="117"/>
      <c r="AH388" s="117"/>
      <c r="AI388" s="117"/>
      <c r="AJ388" s="117"/>
      <c r="AK388" s="117"/>
      <c r="AL388" s="117"/>
      <c r="AM388" s="117"/>
      <c r="AN388" s="117"/>
      <c r="AO388" s="117"/>
      <c r="AP388" s="117"/>
      <c r="AQ388" s="117"/>
      <c r="AR388" s="117"/>
      <c r="AS388" s="117"/>
      <c r="AT388" s="117"/>
      <c r="AU388" s="117"/>
      <c r="AV388" s="117"/>
      <c r="AW388" s="117"/>
      <c r="AX388" s="117"/>
      <c r="AY388" s="117"/>
      <c r="AZ388" s="117"/>
      <c r="BA388" s="117"/>
      <c r="BB388" s="117"/>
      <c r="BC388" s="117"/>
      <c r="BD388" s="117"/>
      <c r="BE388" s="117"/>
      <c r="BF388" s="117"/>
      <c r="BG388" s="117"/>
      <c r="BH388" s="117"/>
      <c r="BI388" s="117"/>
      <c r="BJ388" s="117"/>
      <c r="BK388" s="117"/>
      <c r="BL388" s="117"/>
    </row>
    <row r="389" spans="1:64">
      <c r="A389" s="117"/>
      <c r="B389" s="117"/>
      <c r="C389" s="117"/>
      <c r="D389" s="117"/>
      <c r="E389" s="117"/>
      <c r="F389" s="117"/>
      <c r="G389" s="117"/>
      <c r="H389" s="117"/>
      <c r="I389" s="237"/>
      <c r="J389" s="117"/>
      <c r="K389" s="117"/>
      <c r="L389" s="237"/>
      <c r="M389" s="150"/>
      <c r="N389" s="117"/>
      <c r="O389" s="117"/>
      <c r="P389" s="117"/>
      <c r="Q389" s="117"/>
      <c r="R389" s="117"/>
      <c r="S389" s="117"/>
      <c r="T389" s="117"/>
      <c r="U389" s="117"/>
      <c r="V389" s="117"/>
      <c r="W389" s="117"/>
      <c r="X389" s="237"/>
      <c r="Y389" s="117"/>
      <c r="Z389" s="117"/>
      <c r="AA389" s="237"/>
      <c r="AB389" s="237"/>
      <c r="AC389" s="150"/>
      <c r="AD389" s="117"/>
      <c r="AE389" s="117"/>
      <c r="AF389" s="117"/>
      <c r="AG389" s="117"/>
      <c r="AH389" s="117"/>
      <c r="AI389" s="117"/>
      <c r="AJ389" s="117"/>
      <c r="AK389" s="117"/>
      <c r="AL389" s="117"/>
      <c r="AM389" s="117"/>
      <c r="AN389" s="117"/>
      <c r="AO389" s="117"/>
      <c r="AP389" s="117"/>
      <c r="AQ389" s="117"/>
      <c r="AR389" s="117"/>
      <c r="AS389" s="117"/>
      <c r="AT389" s="117"/>
      <c r="AU389" s="117"/>
      <c r="AV389" s="117"/>
      <c r="AW389" s="117"/>
      <c r="AX389" s="117"/>
      <c r="AY389" s="117"/>
      <c r="AZ389" s="117"/>
      <c r="BA389" s="117"/>
      <c r="BB389" s="117"/>
      <c r="BC389" s="117"/>
      <c r="BD389" s="117"/>
      <c r="BE389" s="117"/>
      <c r="BF389" s="117"/>
      <c r="BG389" s="117"/>
      <c r="BH389" s="117"/>
      <c r="BI389" s="117"/>
      <c r="BJ389" s="117"/>
      <c r="BK389" s="117"/>
      <c r="BL389" s="117"/>
    </row>
    <row r="390" spans="1:64">
      <c r="A390" s="117"/>
      <c r="B390" s="117"/>
      <c r="C390" s="117"/>
      <c r="D390" s="117"/>
      <c r="E390" s="117"/>
      <c r="F390" s="117"/>
      <c r="G390" s="117"/>
      <c r="H390" s="117"/>
      <c r="I390" s="237"/>
      <c r="J390" s="117"/>
      <c r="K390" s="117"/>
      <c r="L390" s="237"/>
      <c r="M390" s="150"/>
      <c r="N390" s="117"/>
      <c r="O390" s="117"/>
      <c r="P390" s="117"/>
      <c r="Q390" s="117"/>
      <c r="R390" s="117"/>
      <c r="S390" s="117"/>
      <c r="T390" s="117"/>
      <c r="U390" s="117"/>
      <c r="V390" s="117"/>
      <c r="W390" s="117"/>
      <c r="X390" s="237"/>
      <c r="Y390" s="117"/>
      <c r="Z390" s="117"/>
      <c r="AA390" s="237"/>
      <c r="AB390" s="237"/>
      <c r="AC390" s="150"/>
      <c r="AD390" s="117"/>
      <c r="AE390" s="117"/>
      <c r="AF390" s="117"/>
      <c r="AG390" s="117"/>
      <c r="AH390" s="117"/>
      <c r="AI390" s="117"/>
      <c r="AJ390" s="117"/>
      <c r="AK390" s="117"/>
      <c r="AL390" s="117"/>
      <c r="AM390" s="117"/>
      <c r="AN390" s="117"/>
      <c r="AO390" s="117"/>
      <c r="AP390" s="117"/>
      <c r="AQ390" s="117"/>
      <c r="AR390" s="117"/>
      <c r="AS390" s="117"/>
      <c r="AT390" s="117"/>
      <c r="AU390" s="117"/>
      <c r="AV390" s="117"/>
      <c r="AW390" s="117"/>
      <c r="AX390" s="117"/>
      <c r="AY390" s="117"/>
      <c r="AZ390" s="117"/>
      <c r="BA390" s="117"/>
      <c r="BB390" s="117"/>
      <c r="BC390" s="117"/>
      <c r="BD390" s="117"/>
      <c r="BE390" s="117"/>
      <c r="BF390" s="117"/>
      <c r="BG390" s="117"/>
      <c r="BH390" s="117"/>
      <c r="BI390" s="117"/>
      <c r="BJ390" s="117"/>
      <c r="BK390" s="117"/>
      <c r="BL390" s="117"/>
    </row>
    <row r="391" spans="1:64">
      <c r="A391" s="117"/>
      <c r="B391" s="117"/>
      <c r="C391" s="117"/>
      <c r="D391" s="117"/>
      <c r="E391" s="117"/>
      <c r="F391" s="117"/>
      <c r="G391" s="117"/>
      <c r="H391" s="117"/>
      <c r="I391" s="237"/>
      <c r="J391" s="117"/>
      <c r="K391" s="117"/>
      <c r="L391" s="237"/>
      <c r="M391" s="150"/>
      <c r="N391" s="117"/>
      <c r="O391" s="117"/>
      <c r="P391" s="117"/>
      <c r="Q391" s="117"/>
      <c r="R391" s="117"/>
      <c r="S391" s="117"/>
      <c r="T391" s="117"/>
      <c r="U391" s="117"/>
      <c r="V391" s="117"/>
      <c r="W391" s="117"/>
      <c r="X391" s="237"/>
      <c r="Y391" s="117"/>
      <c r="Z391" s="117"/>
      <c r="AA391" s="237"/>
      <c r="AB391" s="237"/>
      <c r="AC391" s="150"/>
      <c r="AD391" s="117"/>
      <c r="AE391" s="117"/>
      <c r="AF391" s="117"/>
      <c r="AG391" s="117"/>
      <c r="AH391" s="117"/>
      <c r="AI391" s="117"/>
      <c r="AJ391" s="117"/>
      <c r="AK391" s="117"/>
      <c r="AL391" s="117"/>
      <c r="AM391" s="117"/>
      <c r="AN391" s="117"/>
      <c r="AO391" s="117"/>
      <c r="AP391" s="117"/>
      <c r="AQ391" s="117"/>
      <c r="AR391" s="117"/>
      <c r="AS391" s="117"/>
      <c r="AT391" s="117"/>
      <c r="AU391" s="117"/>
      <c r="AV391" s="117"/>
      <c r="AW391" s="117"/>
      <c r="AX391" s="117"/>
      <c r="AY391" s="117"/>
      <c r="AZ391" s="117"/>
      <c r="BA391" s="117"/>
      <c r="BB391" s="117"/>
      <c r="BC391" s="117"/>
      <c r="BD391" s="117"/>
      <c r="BE391" s="117"/>
      <c r="BF391" s="117"/>
      <c r="BG391" s="117"/>
      <c r="BH391" s="117"/>
      <c r="BI391" s="117"/>
      <c r="BJ391" s="117"/>
      <c r="BK391" s="117"/>
      <c r="BL391" s="117"/>
    </row>
    <row r="392" spans="1:64">
      <c r="A392" s="117"/>
      <c r="B392" s="117"/>
      <c r="C392" s="117"/>
      <c r="D392" s="117"/>
      <c r="E392" s="117"/>
      <c r="F392" s="117"/>
      <c r="G392" s="117"/>
      <c r="H392" s="117"/>
      <c r="I392" s="237"/>
      <c r="J392" s="117"/>
      <c r="K392" s="117"/>
      <c r="L392" s="237"/>
      <c r="M392" s="150"/>
      <c r="N392" s="117"/>
      <c r="O392" s="117"/>
      <c r="P392" s="117"/>
      <c r="Q392" s="117"/>
      <c r="R392" s="117"/>
      <c r="S392" s="117"/>
      <c r="T392" s="117"/>
      <c r="U392" s="117"/>
      <c r="V392" s="117"/>
      <c r="W392" s="117"/>
      <c r="X392" s="237"/>
      <c r="Y392" s="117"/>
      <c r="Z392" s="117"/>
      <c r="AA392" s="237"/>
      <c r="AB392" s="237"/>
      <c r="AC392" s="150"/>
      <c r="AD392" s="117"/>
      <c r="AE392" s="117"/>
      <c r="AF392" s="117"/>
      <c r="AG392" s="117"/>
      <c r="AH392" s="117"/>
      <c r="AI392" s="117"/>
      <c r="AJ392" s="117"/>
      <c r="AK392" s="117"/>
      <c r="AL392" s="117"/>
      <c r="AM392" s="117"/>
      <c r="AN392" s="117"/>
      <c r="AO392" s="117"/>
      <c r="AP392" s="117"/>
      <c r="AQ392" s="117"/>
      <c r="AR392" s="117"/>
      <c r="AS392" s="117"/>
      <c r="AT392" s="117"/>
      <c r="AU392" s="117"/>
      <c r="AV392" s="117"/>
      <c r="AW392" s="117"/>
      <c r="AX392" s="117"/>
      <c r="AY392" s="117"/>
      <c r="AZ392" s="117"/>
      <c r="BA392" s="117"/>
      <c r="BB392" s="117"/>
      <c r="BC392" s="117"/>
      <c r="BD392" s="117"/>
      <c r="BE392" s="117"/>
      <c r="BF392" s="117"/>
      <c r="BG392" s="117"/>
      <c r="BH392" s="117"/>
      <c r="BI392" s="117"/>
      <c r="BJ392" s="117"/>
      <c r="BK392" s="117"/>
      <c r="BL392" s="117"/>
    </row>
    <row r="393" spans="1:64">
      <c r="A393" s="117"/>
      <c r="B393" s="117"/>
      <c r="C393" s="117"/>
      <c r="D393" s="117"/>
      <c r="E393" s="117"/>
      <c r="F393" s="117"/>
      <c r="G393" s="117"/>
      <c r="H393" s="117"/>
      <c r="I393" s="237"/>
      <c r="J393" s="117"/>
      <c r="K393" s="117"/>
      <c r="L393" s="237"/>
      <c r="M393" s="150"/>
      <c r="N393" s="117"/>
      <c r="O393" s="117"/>
      <c r="P393" s="117"/>
      <c r="Q393" s="117"/>
      <c r="R393" s="117"/>
      <c r="S393" s="117"/>
      <c r="T393" s="117"/>
      <c r="U393" s="117"/>
      <c r="V393" s="117"/>
      <c r="W393" s="117"/>
      <c r="X393" s="237"/>
      <c r="Y393" s="117"/>
      <c r="Z393" s="117"/>
      <c r="AA393" s="237"/>
      <c r="AB393" s="237"/>
      <c r="AC393" s="150"/>
      <c r="AD393" s="117"/>
      <c r="AE393" s="117"/>
      <c r="AF393" s="117"/>
      <c r="AG393" s="117"/>
      <c r="AH393" s="117"/>
      <c r="AI393" s="117"/>
      <c r="AJ393" s="117"/>
      <c r="AK393" s="117"/>
      <c r="AL393" s="117"/>
      <c r="AM393" s="117"/>
      <c r="AN393" s="117"/>
      <c r="AO393" s="117"/>
      <c r="AP393" s="117"/>
      <c r="AQ393" s="117"/>
      <c r="AR393" s="117"/>
      <c r="AS393" s="117"/>
      <c r="AT393" s="117"/>
      <c r="AU393" s="117"/>
      <c r="AV393" s="117"/>
      <c r="AW393" s="117"/>
      <c r="AX393" s="117"/>
      <c r="AY393" s="117"/>
      <c r="AZ393" s="117"/>
      <c r="BA393" s="117"/>
      <c r="BB393" s="117"/>
      <c r="BC393" s="117"/>
      <c r="BD393" s="117"/>
      <c r="BE393" s="117"/>
      <c r="BF393" s="117"/>
      <c r="BG393" s="117"/>
      <c r="BH393" s="117"/>
      <c r="BI393" s="117"/>
      <c r="BJ393" s="117"/>
      <c r="BK393" s="117"/>
      <c r="BL393" s="117"/>
    </row>
    <row r="394" spans="1:64">
      <c r="A394" s="117"/>
      <c r="B394" s="117"/>
      <c r="C394" s="117"/>
      <c r="D394" s="117"/>
      <c r="E394" s="117"/>
      <c r="F394" s="117"/>
      <c r="G394" s="117"/>
      <c r="H394" s="117"/>
      <c r="I394" s="237"/>
      <c r="J394" s="117"/>
      <c r="K394" s="117"/>
      <c r="L394" s="237"/>
      <c r="M394" s="150"/>
      <c r="N394" s="117"/>
      <c r="O394" s="117"/>
      <c r="P394" s="117"/>
      <c r="Q394" s="117"/>
      <c r="R394" s="117"/>
      <c r="S394" s="117"/>
      <c r="T394" s="117"/>
      <c r="U394" s="117"/>
      <c r="V394" s="117"/>
      <c r="W394" s="117"/>
      <c r="X394" s="237"/>
      <c r="Y394" s="117"/>
      <c r="Z394" s="117"/>
      <c r="AA394" s="237"/>
      <c r="AB394" s="237"/>
      <c r="AC394" s="150"/>
      <c r="AD394" s="117"/>
      <c r="AE394" s="117"/>
      <c r="AF394" s="117"/>
      <c r="AG394" s="117"/>
      <c r="AH394" s="117"/>
      <c r="AI394" s="117"/>
      <c r="AJ394" s="117"/>
      <c r="AK394" s="117"/>
      <c r="AL394" s="117"/>
      <c r="AM394" s="117"/>
      <c r="AN394" s="117"/>
      <c r="AO394" s="117"/>
      <c r="AP394" s="117"/>
      <c r="AQ394" s="117"/>
      <c r="AR394" s="117"/>
      <c r="AS394" s="117"/>
      <c r="AT394" s="117"/>
      <c r="AU394" s="117"/>
      <c r="AV394" s="117"/>
      <c r="AW394" s="117"/>
      <c r="AX394" s="117"/>
      <c r="AY394" s="117"/>
      <c r="AZ394" s="117"/>
      <c r="BA394" s="117"/>
      <c r="BB394" s="117"/>
      <c r="BC394" s="117"/>
      <c r="BD394" s="117"/>
      <c r="BE394" s="117"/>
      <c r="BF394" s="117"/>
      <c r="BG394" s="117"/>
      <c r="BH394" s="117"/>
      <c r="BI394" s="117"/>
      <c r="BJ394" s="117"/>
      <c r="BK394" s="117"/>
      <c r="BL394" s="117"/>
    </row>
    <row r="395" spans="1:64">
      <c r="A395" s="117"/>
      <c r="B395" s="117"/>
      <c r="C395" s="117"/>
      <c r="D395" s="117"/>
      <c r="E395" s="117"/>
      <c r="F395" s="117"/>
      <c r="G395" s="117"/>
      <c r="H395" s="117"/>
      <c r="I395" s="237"/>
      <c r="J395" s="117"/>
      <c r="K395" s="117"/>
      <c r="L395" s="237"/>
      <c r="M395" s="150"/>
      <c r="N395" s="117"/>
      <c r="O395" s="117"/>
      <c r="P395" s="117"/>
      <c r="Q395" s="117"/>
      <c r="R395" s="117"/>
      <c r="S395" s="117"/>
      <c r="T395" s="117"/>
      <c r="U395" s="117"/>
      <c r="V395" s="117"/>
      <c r="W395" s="117"/>
      <c r="X395" s="237"/>
      <c r="Y395" s="117"/>
      <c r="Z395" s="117"/>
      <c r="AA395" s="237"/>
      <c r="AB395" s="237"/>
      <c r="AC395" s="150"/>
      <c r="AD395" s="117"/>
      <c r="AE395" s="117"/>
      <c r="AF395" s="117"/>
      <c r="AG395" s="117"/>
      <c r="AH395" s="117"/>
      <c r="AI395" s="117"/>
      <c r="AJ395" s="117"/>
      <c r="AK395" s="117"/>
      <c r="AL395" s="117"/>
      <c r="AM395" s="117"/>
      <c r="AN395" s="117"/>
      <c r="AO395" s="117"/>
      <c r="AP395" s="117"/>
      <c r="AQ395" s="117"/>
      <c r="AR395" s="117"/>
      <c r="AS395" s="117"/>
      <c r="AT395" s="117"/>
      <c r="AU395" s="117"/>
      <c r="AV395" s="117"/>
      <c r="AW395" s="117"/>
      <c r="AX395" s="117"/>
      <c r="AY395" s="117"/>
      <c r="AZ395" s="117"/>
      <c r="BA395" s="117"/>
      <c r="BB395" s="117"/>
      <c r="BC395" s="117"/>
      <c r="BD395" s="117"/>
      <c r="BE395" s="117"/>
      <c r="BF395" s="117"/>
      <c r="BG395" s="117"/>
      <c r="BH395" s="117"/>
      <c r="BI395" s="117"/>
      <c r="BJ395" s="117"/>
      <c r="BK395" s="117"/>
      <c r="BL395" s="117"/>
    </row>
    <row r="396" spans="1:64">
      <c r="A396" s="117"/>
      <c r="B396" s="117"/>
      <c r="C396" s="117"/>
      <c r="D396" s="117"/>
      <c r="E396" s="117"/>
      <c r="F396" s="117"/>
      <c r="G396" s="117"/>
      <c r="H396" s="117"/>
      <c r="I396" s="237"/>
      <c r="J396" s="117"/>
      <c r="K396" s="117"/>
      <c r="L396" s="237"/>
      <c r="M396" s="150"/>
      <c r="N396" s="117"/>
      <c r="O396" s="117"/>
      <c r="P396" s="117"/>
      <c r="Q396" s="117"/>
      <c r="R396" s="117"/>
      <c r="S396" s="117"/>
      <c r="T396" s="117"/>
      <c r="U396" s="117"/>
      <c r="V396" s="117"/>
      <c r="W396" s="117"/>
      <c r="X396" s="237"/>
      <c r="Y396" s="117"/>
      <c r="Z396" s="117"/>
      <c r="AA396" s="237"/>
      <c r="AB396" s="237"/>
      <c r="AC396" s="150"/>
      <c r="AD396" s="117"/>
      <c r="AE396" s="117"/>
      <c r="AF396" s="117"/>
      <c r="AG396" s="117"/>
      <c r="AH396" s="117"/>
      <c r="AI396" s="117"/>
      <c r="AJ396" s="117"/>
      <c r="AK396" s="117"/>
      <c r="AL396" s="117"/>
      <c r="AM396" s="117"/>
      <c r="AN396" s="117"/>
      <c r="AO396" s="117"/>
      <c r="AP396" s="117"/>
      <c r="AQ396" s="117"/>
      <c r="AR396" s="117"/>
      <c r="AS396" s="117"/>
      <c r="AT396" s="117"/>
      <c r="AU396" s="117"/>
      <c r="AV396" s="117"/>
      <c r="AW396" s="117"/>
      <c r="AX396" s="117"/>
      <c r="AY396" s="117"/>
      <c r="AZ396" s="117"/>
      <c r="BA396" s="117"/>
      <c r="BB396" s="117"/>
      <c r="BC396" s="117"/>
      <c r="BD396" s="117"/>
      <c r="BE396" s="117"/>
      <c r="BF396" s="117"/>
      <c r="BG396" s="117"/>
      <c r="BH396" s="117"/>
      <c r="BI396" s="117"/>
      <c r="BJ396" s="117"/>
      <c r="BK396" s="117"/>
      <c r="BL396" s="117"/>
    </row>
    <row r="397" spans="1:64">
      <c r="A397" s="117"/>
      <c r="B397" s="117"/>
      <c r="C397" s="117"/>
      <c r="D397" s="117"/>
      <c r="E397" s="117"/>
      <c r="F397" s="117"/>
      <c r="G397" s="117"/>
      <c r="H397" s="117"/>
      <c r="I397" s="237"/>
      <c r="J397" s="117"/>
      <c r="K397" s="117"/>
      <c r="L397" s="237"/>
      <c r="M397" s="150"/>
      <c r="N397" s="117"/>
      <c r="O397" s="117"/>
      <c r="P397" s="117"/>
      <c r="Q397" s="117"/>
      <c r="R397" s="117"/>
      <c r="S397" s="117"/>
      <c r="T397" s="117"/>
      <c r="U397" s="117"/>
      <c r="V397" s="117"/>
      <c r="W397" s="117"/>
      <c r="X397" s="237"/>
      <c r="Y397" s="117"/>
      <c r="Z397" s="117"/>
      <c r="AA397" s="237"/>
      <c r="AB397" s="237"/>
      <c r="AC397" s="150"/>
      <c r="AD397" s="117"/>
      <c r="AE397" s="117"/>
      <c r="AF397" s="117"/>
      <c r="AG397" s="117"/>
      <c r="AH397" s="117"/>
      <c r="AI397" s="117"/>
      <c r="AJ397" s="117"/>
      <c r="AK397" s="117"/>
      <c r="AL397" s="117"/>
      <c r="AM397" s="117"/>
      <c r="AN397" s="117"/>
      <c r="AO397" s="117"/>
      <c r="AP397" s="117"/>
      <c r="AQ397" s="117"/>
      <c r="AR397" s="117"/>
      <c r="AS397" s="117"/>
      <c r="AT397" s="117"/>
      <c r="AU397" s="117"/>
      <c r="AV397" s="117"/>
      <c r="AW397" s="117"/>
      <c r="AX397" s="117"/>
      <c r="AY397" s="117"/>
      <c r="AZ397" s="117"/>
      <c r="BA397" s="117"/>
      <c r="BB397" s="117"/>
      <c r="BC397" s="117"/>
      <c r="BD397" s="117"/>
      <c r="BE397" s="117"/>
      <c r="BF397" s="117"/>
      <c r="BG397" s="117"/>
      <c r="BH397" s="117"/>
      <c r="BI397" s="117"/>
      <c r="BJ397" s="117"/>
      <c r="BK397" s="117"/>
      <c r="BL397" s="117"/>
    </row>
    <row r="398" spans="1:64">
      <c r="A398" s="117"/>
      <c r="B398" s="117"/>
      <c r="C398" s="117"/>
      <c r="D398" s="117"/>
      <c r="E398" s="117"/>
      <c r="F398" s="117"/>
      <c r="G398" s="117"/>
      <c r="H398" s="117"/>
      <c r="I398" s="237"/>
      <c r="J398" s="117"/>
      <c r="K398" s="117"/>
      <c r="L398" s="237"/>
      <c r="M398" s="150"/>
      <c r="N398" s="117"/>
      <c r="O398" s="117"/>
      <c r="P398" s="117"/>
      <c r="Q398" s="117"/>
      <c r="R398" s="117"/>
      <c r="S398" s="117"/>
      <c r="T398" s="117"/>
      <c r="U398" s="117"/>
      <c r="V398" s="117"/>
      <c r="W398" s="117"/>
      <c r="X398" s="237"/>
      <c r="Y398" s="117"/>
      <c r="Z398" s="117"/>
      <c r="AA398" s="237"/>
      <c r="AB398" s="237"/>
      <c r="AC398" s="150"/>
      <c r="AD398" s="117"/>
      <c r="AE398" s="117"/>
      <c r="AF398" s="117"/>
      <c r="AG398" s="117"/>
      <c r="AH398" s="117"/>
      <c r="AI398" s="117"/>
      <c r="AJ398" s="117"/>
      <c r="AK398" s="117"/>
      <c r="AL398" s="117"/>
      <c r="AM398" s="117"/>
      <c r="AN398" s="117"/>
      <c r="AO398" s="117"/>
      <c r="AP398" s="117"/>
      <c r="AQ398" s="117"/>
      <c r="AR398" s="117"/>
      <c r="AS398" s="117"/>
      <c r="AT398" s="117"/>
      <c r="AU398" s="117"/>
      <c r="AV398" s="117"/>
      <c r="AW398" s="117"/>
      <c r="AX398" s="117"/>
      <c r="AY398" s="117"/>
      <c r="AZ398" s="117"/>
      <c r="BA398" s="117"/>
      <c r="BB398" s="117"/>
      <c r="BC398" s="117"/>
      <c r="BD398" s="117"/>
      <c r="BE398" s="117"/>
      <c r="BF398" s="117"/>
      <c r="BG398" s="117"/>
      <c r="BH398" s="117"/>
      <c r="BI398" s="117"/>
      <c r="BJ398" s="117"/>
      <c r="BK398" s="117"/>
      <c r="BL398" s="117"/>
    </row>
    <row r="399" spans="1:64">
      <c r="A399" s="117"/>
      <c r="B399" s="117"/>
      <c r="C399" s="117"/>
      <c r="D399" s="117"/>
      <c r="E399" s="117"/>
      <c r="F399" s="117"/>
      <c r="G399" s="117"/>
      <c r="H399" s="117"/>
      <c r="I399" s="237"/>
      <c r="J399" s="117"/>
      <c r="K399" s="117"/>
      <c r="L399" s="237"/>
      <c r="M399" s="150"/>
      <c r="N399" s="117"/>
      <c r="O399" s="117"/>
      <c r="P399" s="117"/>
      <c r="Q399" s="117"/>
      <c r="R399" s="117"/>
      <c r="S399" s="117"/>
      <c r="T399" s="117"/>
      <c r="U399" s="117"/>
      <c r="V399" s="117"/>
      <c r="W399" s="117"/>
      <c r="X399" s="237"/>
      <c r="Y399" s="117"/>
      <c r="Z399" s="117"/>
      <c r="AA399" s="237"/>
      <c r="AB399" s="237"/>
      <c r="AC399" s="150"/>
      <c r="AD399" s="117"/>
      <c r="AE399" s="117"/>
      <c r="AF399" s="117"/>
      <c r="AG399" s="117"/>
      <c r="AH399" s="117"/>
      <c r="AI399" s="117"/>
      <c r="AJ399" s="117"/>
      <c r="AK399" s="117"/>
      <c r="AL399" s="117"/>
      <c r="AM399" s="117"/>
      <c r="AN399" s="117"/>
      <c r="AO399" s="117"/>
      <c r="AP399" s="117"/>
      <c r="AQ399" s="117"/>
      <c r="AR399" s="117"/>
      <c r="AS399" s="117"/>
      <c r="AT399" s="117"/>
      <c r="AU399" s="117"/>
      <c r="AV399" s="117"/>
      <c r="AW399" s="117"/>
      <c r="AX399" s="117"/>
      <c r="AY399" s="117"/>
      <c r="AZ399" s="117"/>
      <c r="BA399" s="117"/>
      <c r="BB399" s="117"/>
      <c r="BC399" s="117"/>
      <c r="BD399" s="117"/>
      <c r="BE399" s="117"/>
      <c r="BF399" s="117"/>
      <c r="BG399" s="117"/>
      <c r="BH399" s="117"/>
      <c r="BI399" s="117"/>
      <c r="BJ399" s="117"/>
      <c r="BK399" s="117"/>
      <c r="BL399" s="117"/>
    </row>
    <row r="400" spans="1:64">
      <c r="A400" s="117"/>
      <c r="B400" s="117"/>
      <c r="C400" s="117"/>
      <c r="D400" s="117"/>
      <c r="E400" s="117"/>
      <c r="F400" s="117"/>
      <c r="G400" s="117"/>
      <c r="H400" s="117"/>
      <c r="I400" s="237"/>
      <c r="J400" s="117"/>
      <c r="K400" s="117"/>
      <c r="L400" s="237"/>
      <c r="M400" s="150"/>
      <c r="N400" s="117"/>
      <c r="O400" s="117"/>
      <c r="P400" s="117"/>
      <c r="Q400" s="117"/>
      <c r="R400" s="117"/>
      <c r="S400" s="117"/>
      <c r="T400" s="117"/>
      <c r="U400" s="117"/>
      <c r="V400" s="117"/>
      <c r="W400" s="117"/>
      <c r="X400" s="237"/>
      <c r="Y400" s="117"/>
      <c r="Z400" s="117"/>
      <c r="AA400" s="237"/>
      <c r="AB400" s="237"/>
      <c r="AC400" s="150"/>
      <c r="AD400" s="117"/>
      <c r="AE400" s="117"/>
      <c r="AF400" s="117"/>
      <c r="AG400" s="117"/>
      <c r="AH400" s="117"/>
      <c r="AI400" s="117"/>
      <c r="AJ400" s="117"/>
      <c r="AK400" s="117"/>
      <c r="AL400" s="117"/>
      <c r="AM400" s="117"/>
      <c r="AN400" s="117"/>
      <c r="AO400" s="117"/>
      <c r="AP400" s="117"/>
      <c r="AQ400" s="117"/>
      <c r="AR400" s="117"/>
      <c r="AS400" s="117"/>
      <c r="AT400" s="117"/>
      <c r="AU400" s="117"/>
      <c r="AV400" s="117"/>
      <c r="AW400" s="117"/>
      <c r="AX400" s="117"/>
      <c r="AY400" s="117"/>
      <c r="AZ400" s="117"/>
      <c r="BA400" s="117"/>
      <c r="BB400" s="117"/>
      <c r="BC400" s="117"/>
      <c r="BD400" s="117"/>
      <c r="BE400" s="117"/>
      <c r="BF400" s="117"/>
      <c r="BG400" s="117"/>
      <c r="BH400" s="117"/>
      <c r="BI400" s="117"/>
      <c r="BJ400" s="117"/>
      <c r="BK400" s="117"/>
      <c r="BL400" s="117"/>
    </row>
    <row r="401" spans="1:64">
      <c r="A401" s="117"/>
      <c r="B401" s="117"/>
      <c r="C401" s="117"/>
      <c r="D401" s="117"/>
      <c r="E401" s="117"/>
      <c r="F401" s="117"/>
      <c r="G401" s="117"/>
      <c r="H401" s="117"/>
      <c r="I401" s="237"/>
      <c r="J401" s="117"/>
      <c r="K401" s="117"/>
      <c r="L401" s="237"/>
      <c r="M401" s="150"/>
      <c r="N401" s="117"/>
      <c r="O401" s="117"/>
      <c r="P401" s="117"/>
      <c r="Q401" s="117"/>
      <c r="R401" s="117"/>
      <c r="S401" s="117"/>
      <c r="T401" s="117"/>
      <c r="U401" s="117"/>
      <c r="V401" s="117"/>
      <c r="W401" s="117"/>
      <c r="X401" s="237"/>
      <c r="Y401" s="117"/>
      <c r="Z401" s="117"/>
      <c r="AA401" s="237"/>
      <c r="AB401" s="237"/>
      <c r="AC401" s="150"/>
      <c r="AD401" s="117"/>
      <c r="AE401" s="117"/>
      <c r="AF401" s="117"/>
      <c r="AG401" s="117"/>
      <c r="AH401" s="117"/>
      <c r="AI401" s="117"/>
      <c r="AJ401" s="117"/>
      <c r="AK401" s="117"/>
      <c r="AL401" s="117"/>
      <c r="AM401" s="117"/>
      <c r="AN401" s="117"/>
      <c r="AO401" s="117"/>
      <c r="AP401" s="117"/>
      <c r="AQ401" s="117"/>
      <c r="AR401" s="117"/>
      <c r="AS401" s="117"/>
      <c r="AT401" s="117"/>
      <c r="AU401" s="117"/>
      <c r="AV401" s="117"/>
      <c r="AW401" s="117"/>
      <c r="AX401" s="117"/>
      <c r="AY401" s="117"/>
      <c r="AZ401" s="117"/>
      <c r="BA401" s="117"/>
      <c r="BB401" s="117"/>
      <c r="BC401" s="117"/>
      <c r="BD401" s="117"/>
      <c r="BE401" s="117"/>
      <c r="BF401" s="117"/>
      <c r="BG401" s="117"/>
      <c r="BH401" s="117"/>
      <c r="BI401" s="117"/>
      <c r="BJ401" s="117"/>
      <c r="BK401" s="117"/>
      <c r="BL401" s="117"/>
    </row>
    <row r="402" spans="1:64">
      <c r="A402" s="117"/>
      <c r="B402" s="117"/>
      <c r="C402" s="117"/>
      <c r="D402" s="117"/>
      <c r="E402" s="117"/>
      <c r="F402" s="117"/>
      <c r="G402" s="117"/>
      <c r="H402" s="117"/>
      <c r="I402" s="237"/>
      <c r="J402" s="117"/>
      <c r="K402" s="117"/>
      <c r="L402" s="237"/>
      <c r="M402" s="150"/>
      <c r="N402" s="117"/>
      <c r="O402" s="117"/>
      <c r="P402" s="117"/>
      <c r="Q402" s="117"/>
      <c r="R402" s="117"/>
      <c r="S402" s="117"/>
      <c r="T402" s="117"/>
      <c r="U402" s="117"/>
      <c r="V402" s="117"/>
      <c r="W402" s="117"/>
      <c r="X402" s="237"/>
      <c r="Y402" s="117"/>
      <c r="Z402" s="117"/>
      <c r="AA402" s="237"/>
      <c r="AB402" s="237"/>
      <c r="AC402" s="150"/>
      <c r="AD402" s="117"/>
      <c r="AE402" s="117"/>
      <c r="AF402" s="117"/>
      <c r="AG402" s="117"/>
      <c r="AH402" s="117"/>
      <c r="AI402" s="117"/>
      <c r="AJ402" s="117"/>
      <c r="AK402" s="117"/>
      <c r="AL402" s="117"/>
      <c r="AM402" s="117"/>
      <c r="AN402" s="117"/>
      <c r="AO402" s="117"/>
      <c r="AP402" s="117"/>
      <c r="AQ402" s="117"/>
      <c r="AR402" s="117"/>
      <c r="AS402" s="117"/>
      <c r="AT402" s="117"/>
      <c r="AU402" s="117"/>
      <c r="AV402" s="117"/>
      <c r="AW402" s="117"/>
      <c r="AX402" s="117"/>
      <c r="AY402" s="117"/>
      <c r="AZ402" s="117"/>
      <c r="BA402" s="117"/>
      <c r="BB402" s="117"/>
      <c r="BC402" s="117"/>
      <c r="BD402" s="117"/>
      <c r="BE402" s="117"/>
      <c r="BF402" s="117"/>
      <c r="BG402" s="117"/>
      <c r="BH402" s="117"/>
      <c r="BI402" s="117"/>
      <c r="BJ402" s="117"/>
      <c r="BK402" s="117"/>
      <c r="BL402" s="117"/>
    </row>
    <row r="403" spans="1:64">
      <c r="A403" s="117"/>
      <c r="B403" s="117"/>
      <c r="C403" s="117"/>
      <c r="D403" s="117"/>
      <c r="E403" s="117"/>
      <c r="F403" s="117"/>
      <c r="G403" s="117"/>
      <c r="H403" s="117"/>
      <c r="I403" s="237"/>
      <c r="J403" s="117"/>
      <c r="K403" s="117"/>
      <c r="L403" s="237"/>
      <c r="M403" s="150"/>
      <c r="N403" s="117"/>
      <c r="O403" s="117"/>
      <c r="P403" s="117"/>
      <c r="Q403" s="117"/>
      <c r="R403" s="117"/>
      <c r="S403" s="117"/>
      <c r="T403" s="117"/>
      <c r="U403" s="117"/>
      <c r="V403" s="117"/>
      <c r="W403" s="117"/>
      <c r="X403" s="237"/>
      <c r="Y403" s="117"/>
      <c r="Z403" s="117"/>
      <c r="AA403" s="237"/>
      <c r="AB403" s="237"/>
      <c r="AC403" s="150"/>
      <c r="AD403" s="117"/>
      <c r="AE403" s="117"/>
      <c r="AF403" s="117"/>
      <c r="AG403" s="117"/>
      <c r="AH403" s="117"/>
      <c r="AI403" s="117"/>
      <c r="AJ403" s="117"/>
      <c r="AK403" s="117"/>
      <c r="AL403" s="117"/>
      <c r="AM403" s="117"/>
      <c r="AN403" s="117"/>
      <c r="AO403" s="117"/>
      <c r="AP403" s="117"/>
      <c r="AQ403" s="117"/>
      <c r="AR403" s="117"/>
      <c r="AS403" s="117"/>
      <c r="AT403" s="117"/>
      <c r="AU403" s="117"/>
      <c r="AV403" s="117"/>
      <c r="AW403" s="117"/>
      <c r="AX403" s="117"/>
      <c r="AY403" s="117"/>
      <c r="AZ403" s="117"/>
      <c r="BA403" s="117"/>
      <c r="BB403" s="117"/>
      <c r="BC403" s="117"/>
      <c r="BD403" s="117"/>
      <c r="BE403" s="117"/>
      <c r="BF403" s="117"/>
      <c r="BG403" s="117"/>
      <c r="BH403" s="117"/>
      <c r="BI403" s="117"/>
      <c r="BJ403" s="117"/>
      <c r="BK403" s="117"/>
      <c r="BL403" s="117"/>
    </row>
    <row r="404" spans="1:64">
      <c r="A404" s="117"/>
      <c r="B404" s="117"/>
      <c r="C404" s="117"/>
      <c r="D404" s="117"/>
      <c r="E404" s="117"/>
      <c r="F404" s="117"/>
      <c r="G404" s="117"/>
      <c r="H404" s="117"/>
      <c r="I404" s="237"/>
      <c r="J404" s="117"/>
      <c r="K404" s="117"/>
      <c r="L404" s="237"/>
      <c r="M404" s="150"/>
      <c r="N404" s="117"/>
      <c r="O404" s="117"/>
      <c r="P404" s="117"/>
      <c r="Q404" s="117"/>
      <c r="R404" s="117"/>
      <c r="S404" s="117"/>
      <c r="T404" s="117"/>
      <c r="U404" s="117"/>
      <c r="V404" s="117"/>
      <c r="W404" s="117"/>
      <c r="X404" s="237"/>
      <c r="Y404" s="117"/>
      <c r="Z404" s="117"/>
      <c r="AA404" s="237"/>
      <c r="AB404" s="237"/>
      <c r="AC404" s="150"/>
      <c r="AD404" s="117"/>
      <c r="AE404" s="117"/>
      <c r="AF404" s="117"/>
      <c r="AG404" s="117"/>
      <c r="AH404" s="117"/>
      <c r="AI404" s="117"/>
      <c r="AJ404" s="117"/>
      <c r="AK404" s="117"/>
      <c r="AL404" s="117"/>
      <c r="AM404" s="117"/>
      <c r="AN404" s="117"/>
      <c r="AO404" s="117"/>
      <c r="AP404" s="117"/>
      <c r="AQ404" s="117"/>
      <c r="AR404" s="117"/>
      <c r="AS404" s="117"/>
      <c r="AT404" s="117"/>
      <c r="AU404" s="117"/>
      <c r="AV404" s="117"/>
      <c r="AW404" s="117"/>
      <c r="AX404" s="117"/>
      <c r="AY404" s="117"/>
      <c r="AZ404" s="117"/>
      <c r="BA404" s="117"/>
      <c r="BB404" s="117"/>
      <c r="BC404" s="117"/>
      <c r="BD404" s="117"/>
      <c r="BE404" s="117"/>
      <c r="BF404" s="117"/>
      <c r="BG404" s="117"/>
      <c r="BH404" s="117"/>
      <c r="BI404" s="117"/>
      <c r="BJ404" s="117"/>
      <c r="BK404" s="117"/>
      <c r="BL404" s="117"/>
    </row>
    <row r="405" spans="1:64">
      <c r="A405" s="117"/>
      <c r="B405" s="117"/>
      <c r="C405" s="117"/>
      <c r="D405" s="117"/>
      <c r="E405" s="117"/>
      <c r="F405" s="117"/>
      <c r="G405" s="117"/>
      <c r="H405" s="117"/>
      <c r="I405" s="237"/>
      <c r="J405" s="117"/>
      <c r="K405" s="117"/>
      <c r="L405" s="237"/>
      <c r="M405" s="150"/>
      <c r="N405" s="117"/>
      <c r="O405" s="117"/>
      <c r="P405" s="117"/>
      <c r="Q405" s="117"/>
      <c r="R405" s="117"/>
      <c r="S405" s="117"/>
      <c r="T405" s="117"/>
      <c r="U405" s="117"/>
      <c r="V405" s="117"/>
      <c r="W405" s="117"/>
      <c r="X405" s="237"/>
      <c r="Y405" s="117"/>
      <c r="Z405" s="117"/>
      <c r="AA405" s="237"/>
      <c r="AB405" s="237"/>
      <c r="AC405" s="150"/>
      <c r="AD405" s="117"/>
      <c r="AE405" s="117"/>
      <c r="AF405" s="117"/>
      <c r="AG405" s="117"/>
      <c r="AH405" s="117"/>
      <c r="AI405" s="117"/>
      <c r="AJ405" s="117"/>
      <c r="AK405" s="117"/>
      <c r="AL405" s="117"/>
      <c r="AM405" s="117"/>
      <c r="AN405" s="117"/>
      <c r="AO405" s="117"/>
      <c r="AP405" s="117"/>
      <c r="AQ405" s="117"/>
      <c r="AR405" s="117"/>
      <c r="AS405" s="117"/>
      <c r="AT405" s="117"/>
      <c r="AU405" s="117"/>
      <c r="AV405" s="117"/>
      <c r="AW405" s="117"/>
      <c r="AX405" s="117"/>
      <c r="AY405" s="117"/>
      <c r="AZ405" s="117"/>
      <c r="BA405" s="117"/>
      <c r="BB405" s="117"/>
      <c r="BC405" s="117"/>
      <c r="BD405" s="117"/>
      <c r="BE405" s="117"/>
      <c r="BF405" s="117"/>
      <c r="BG405" s="117"/>
      <c r="BH405" s="117"/>
      <c r="BI405" s="117"/>
      <c r="BJ405" s="117"/>
      <c r="BK405" s="117"/>
      <c r="BL405" s="117"/>
    </row>
    <row r="406" spans="1:64">
      <c r="A406" s="117"/>
      <c r="B406" s="117"/>
      <c r="C406" s="117"/>
      <c r="D406" s="117"/>
      <c r="E406" s="117"/>
      <c r="F406" s="117"/>
      <c r="G406" s="117"/>
      <c r="H406" s="117"/>
      <c r="I406" s="237"/>
      <c r="J406" s="117"/>
      <c r="K406" s="117"/>
      <c r="L406" s="237"/>
      <c r="M406" s="150"/>
      <c r="N406" s="117"/>
      <c r="O406" s="117"/>
      <c r="P406" s="117"/>
      <c r="Q406" s="117"/>
      <c r="R406" s="117"/>
      <c r="S406" s="117"/>
      <c r="T406" s="117"/>
      <c r="U406" s="117"/>
      <c r="V406" s="117"/>
      <c r="W406" s="117"/>
      <c r="X406" s="237"/>
      <c r="Y406" s="117"/>
      <c r="Z406" s="117"/>
      <c r="AA406" s="237"/>
      <c r="AB406" s="237"/>
      <c r="AC406" s="150"/>
      <c r="AD406" s="117"/>
      <c r="AE406" s="117"/>
      <c r="AF406" s="117"/>
      <c r="AG406" s="117"/>
      <c r="AH406" s="117"/>
      <c r="AI406" s="117"/>
      <c r="AJ406" s="117"/>
      <c r="AK406" s="117"/>
      <c r="AL406" s="117"/>
      <c r="AM406" s="117"/>
      <c r="AN406" s="117"/>
      <c r="AO406" s="117"/>
      <c r="AP406" s="117"/>
      <c r="AQ406" s="117"/>
      <c r="AR406" s="117"/>
      <c r="AS406" s="117"/>
      <c r="AT406" s="117"/>
      <c r="AU406" s="117"/>
      <c r="AV406" s="117"/>
      <c r="AW406" s="117"/>
      <c r="AX406" s="117"/>
      <c r="AY406" s="117"/>
      <c r="AZ406" s="117"/>
      <c r="BA406" s="117"/>
      <c r="BB406" s="117"/>
      <c r="BC406" s="117"/>
      <c r="BD406" s="117"/>
      <c r="BE406" s="117"/>
      <c r="BF406" s="117"/>
      <c r="BG406" s="117"/>
      <c r="BH406" s="117"/>
      <c r="BI406" s="117"/>
      <c r="BJ406" s="117"/>
      <c r="BK406" s="117"/>
      <c r="BL406" s="117"/>
    </row>
    <row r="407" spans="1:64">
      <c r="A407" s="117"/>
      <c r="B407" s="117"/>
      <c r="C407" s="117"/>
      <c r="D407" s="117"/>
      <c r="E407" s="117"/>
      <c r="F407" s="117"/>
      <c r="G407" s="117"/>
      <c r="H407" s="117"/>
      <c r="I407" s="237"/>
      <c r="J407" s="117"/>
      <c r="K407" s="117"/>
      <c r="L407" s="237"/>
      <c r="M407" s="150"/>
      <c r="N407" s="117"/>
      <c r="O407" s="117"/>
      <c r="P407" s="117"/>
      <c r="Q407" s="117"/>
      <c r="R407" s="117"/>
      <c r="S407" s="117"/>
      <c r="T407" s="117"/>
      <c r="U407" s="117"/>
      <c r="V407" s="117"/>
      <c r="W407" s="117"/>
      <c r="X407" s="237"/>
      <c r="Y407" s="117"/>
      <c r="Z407" s="117"/>
      <c r="AA407" s="237"/>
      <c r="AB407" s="237"/>
      <c r="AC407" s="150"/>
      <c r="AD407" s="117"/>
      <c r="AE407" s="117"/>
      <c r="AF407" s="117"/>
      <c r="AG407" s="117"/>
      <c r="AH407" s="117"/>
      <c r="AI407" s="117"/>
      <c r="AJ407" s="117"/>
      <c r="AK407" s="117"/>
      <c r="AL407" s="117"/>
      <c r="AM407" s="117"/>
      <c r="AN407" s="117"/>
      <c r="AO407" s="117"/>
      <c r="AP407" s="117"/>
      <c r="AQ407" s="117"/>
      <c r="AR407" s="117"/>
      <c r="AS407" s="117"/>
      <c r="AT407" s="117"/>
      <c r="AU407" s="117"/>
      <c r="AV407" s="117"/>
      <c r="AW407" s="117"/>
      <c r="AX407" s="117"/>
      <c r="AY407" s="117"/>
      <c r="AZ407" s="117"/>
      <c r="BA407" s="117"/>
      <c r="BB407" s="117"/>
      <c r="BC407" s="117"/>
      <c r="BD407" s="117"/>
      <c r="BE407" s="117"/>
      <c r="BF407" s="117"/>
      <c r="BG407" s="117"/>
      <c r="BH407" s="117"/>
      <c r="BI407" s="117"/>
      <c r="BJ407" s="117"/>
      <c r="BK407" s="117"/>
      <c r="BL407" s="117"/>
    </row>
    <row r="408" spans="1:64">
      <c r="A408" s="117"/>
      <c r="B408" s="117"/>
      <c r="C408" s="117"/>
      <c r="D408" s="117"/>
      <c r="E408" s="117"/>
      <c r="F408" s="117"/>
      <c r="G408" s="117"/>
      <c r="H408" s="117"/>
      <c r="I408" s="237"/>
      <c r="J408" s="117"/>
      <c r="K408" s="117"/>
      <c r="L408" s="237"/>
      <c r="M408" s="150"/>
      <c r="N408" s="117"/>
      <c r="O408" s="117"/>
      <c r="P408" s="117"/>
      <c r="Q408" s="117"/>
      <c r="R408" s="117"/>
      <c r="S408" s="117"/>
      <c r="T408" s="117"/>
      <c r="U408" s="117"/>
      <c r="V408" s="117"/>
      <c r="W408" s="117"/>
      <c r="X408" s="237"/>
      <c r="Y408" s="117"/>
      <c r="Z408" s="117"/>
      <c r="AA408" s="237"/>
      <c r="AB408" s="237"/>
      <c r="AC408" s="150"/>
      <c r="AD408" s="117"/>
      <c r="AE408" s="117"/>
      <c r="AF408" s="117"/>
      <c r="AG408" s="117"/>
      <c r="AH408" s="117"/>
      <c r="AI408" s="117"/>
      <c r="AJ408" s="117"/>
      <c r="AK408" s="117"/>
      <c r="AL408" s="117"/>
      <c r="AM408" s="117"/>
      <c r="AN408" s="117"/>
      <c r="AO408" s="117"/>
      <c r="AP408" s="117"/>
      <c r="AQ408" s="117"/>
      <c r="AR408" s="117"/>
      <c r="AS408" s="117"/>
      <c r="AT408" s="117"/>
      <c r="AU408" s="117"/>
      <c r="AV408" s="117"/>
      <c r="AW408" s="117"/>
      <c r="AX408" s="117"/>
      <c r="AY408" s="117"/>
      <c r="AZ408" s="117"/>
      <c r="BA408" s="117"/>
      <c r="BB408" s="117"/>
      <c r="BC408" s="117"/>
      <c r="BD408" s="117"/>
      <c r="BE408" s="117"/>
      <c r="BF408" s="117"/>
      <c r="BG408" s="117"/>
      <c r="BH408" s="117"/>
      <c r="BI408" s="117"/>
      <c r="BJ408" s="117"/>
      <c r="BK408" s="117"/>
      <c r="BL408" s="117"/>
    </row>
    <row r="409" spans="1:64">
      <c r="A409" s="117"/>
      <c r="B409" s="117"/>
      <c r="C409" s="117"/>
      <c r="D409" s="117"/>
      <c r="E409" s="117"/>
      <c r="F409" s="117"/>
      <c r="G409" s="117"/>
      <c r="H409" s="117"/>
      <c r="I409" s="237"/>
      <c r="J409" s="117"/>
      <c r="K409" s="117"/>
      <c r="L409" s="237"/>
      <c r="M409" s="150"/>
      <c r="N409" s="117"/>
      <c r="O409" s="117"/>
      <c r="P409" s="117"/>
      <c r="Q409" s="117"/>
      <c r="R409" s="117"/>
      <c r="S409" s="117"/>
      <c r="T409" s="117"/>
      <c r="U409" s="117"/>
      <c r="V409" s="117"/>
      <c r="W409" s="117"/>
      <c r="X409" s="237"/>
      <c r="Y409" s="117"/>
      <c r="Z409" s="117"/>
      <c r="AA409" s="237"/>
      <c r="AB409" s="237"/>
      <c r="AC409" s="150"/>
      <c r="AD409" s="117"/>
      <c r="AE409" s="117"/>
      <c r="AF409" s="117"/>
      <c r="AG409" s="117"/>
      <c r="AH409" s="117"/>
      <c r="AI409" s="117"/>
      <c r="AJ409" s="117"/>
      <c r="AK409" s="117"/>
      <c r="AL409" s="117"/>
      <c r="AM409" s="117"/>
      <c r="AN409" s="117"/>
      <c r="AO409" s="117"/>
      <c r="AP409" s="117"/>
      <c r="AQ409" s="117"/>
      <c r="AR409" s="117"/>
      <c r="AS409" s="117"/>
      <c r="AT409" s="117"/>
      <c r="AU409" s="117"/>
      <c r="AV409" s="117"/>
      <c r="AW409" s="117"/>
      <c r="AX409" s="117"/>
      <c r="AY409" s="117"/>
      <c r="AZ409" s="117"/>
      <c r="BA409" s="117"/>
      <c r="BB409" s="117"/>
      <c r="BC409" s="117"/>
      <c r="BD409" s="117"/>
      <c r="BE409" s="117"/>
      <c r="BF409" s="117"/>
      <c r="BG409" s="117"/>
      <c r="BH409" s="117"/>
      <c r="BI409" s="117"/>
      <c r="BJ409" s="117"/>
      <c r="BK409" s="117"/>
      <c r="BL409" s="117"/>
    </row>
    <row r="410" spans="1:64">
      <c r="A410" s="117"/>
      <c r="B410" s="117"/>
      <c r="C410" s="117"/>
      <c r="D410" s="117"/>
      <c r="E410" s="117"/>
      <c r="F410" s="117"/>
      <c r="G410" s="117"/>
      <c r="H410" s="117"/>
      <c r="I410" s="237"/>
      <c r="J410" s="117"/>
      <c r="K410" s="117"/>
      <c r="L410" s="237"/>
      <c r="M410" s="150"/>
      <c r="N410" s="117"/>
      <c r="O410" s="117"/>
      <c r="P410" s="117"/>
      <c r="Q410" s="117"/>
      <c r="R410" s="117"/>
      <c r="S410" s="117"/>
      <c r="T410" s="117"/>
      <c r="U410" s="117"/>
      <c r="V410" s="117"/>
      <c r="W410" s="117"/>
      <c r="X410" s="237"/>
      <c r="Y410" s="117"/>
      <c r="Z410" s="117"/>
      <c r="AA410" s="237"/>
      <c r="AB410" s="237"/>
      <c r="AC410" s="150"/>
      <c r="AD410" s="117"/>
      <c r="AE410" s="117"/>
      <c r="AF410" s="117"/>
      <c r="AG410" s="117"/>
      <c r="AH410" s="117"/>
      <c r="AI410" s="117"/>
      <c r="AJ410" s="117"/>
      <c r="AK410" s="117"/>
      <c r="AL410" s="117"/>
      <c r="AM410" s="117"/>
      <c r="AN410" s="117"/>
      <c r="AO410" s="117"/>
      <c r="AP410" s="117"/>
      <c r="AQ410" s="117"/>
      <c r="AR410" s="117"/>
      <c r="AS410" s="117"/>
      <c r="AT410" s="117"/>
      <c r="AU410" s="117"/>
      <c r="AV410" s="117"/>
      <c r="AW410" s="117"/>
      <c r="AX410" s="117"/>
      <c r="AY410" s="117"/>
      <c r="AZ410" s="117"/>
      <c r="BA410" s="117"/>
      <c r="BB410" s="117"/>
      <c r="BC410" s="117"/>
      <c r="BD410" s="117"/>
      <c r="BE410" s="117"/>
      <c r="BF410" s="117"/>
      <c r="BG410" s="117"/>
      <c r="BH410" s="117"/>
      <c r="BI410" s="117"/>
      <c r="BJ410" s="117"/>
      <c r="BK410" s="117"/>
      <c r="BL410" s="117"/>
    </row>
    <row r="411" spans="1:64">
      <c r="A411" s="117"/>
      <c r="B411" s="117"/>
      <c r="C411" s="117"/>
      <c r="D411" s="117"/>
      <c r="E411" s="117"/>
      <c r="F411" s="117"/>
      <c r="G411" s="117"/>
      <c r="H411" s="117"/>
      <c r="I411" s="237"/>
      <c r="J411" s="117"/>
      <c r="K411" s="117"/>
      <c r="L411" s="237"/>
      <c r="M411" s="150"/>
      <c r="N411" s="117"/>
      <c r="O411" s="117"/>
      <c r="P411" s="117"/>
      <c r="Q411" s="117"/>
      <c r="R411" s="117"/>
      <c r="S411" s="117"/>
      <c r="T411" s="117"/>
      <c r="U411" s="117"/>
      <c r="V411" s="117"/>
      <c r="W411" s="117"/>
      <c r="X411" s="237"/>
      <c r="Y411" s="117"/>
      <c r="Z411" s="117"/>
      <c r="AA411" s="237"/>
      <c r="AB411" s="237"/>
      <c r="AC411" s="150"/>
      <c r="AD411" s="117"/>
      <c r="AE411" s="117"/>
      <c r="AF411" s="117"/>
      <c r="AG411" s="117"/>
      <c r="AH411" s="117"/>
      <c r="AI411" s="117"/>
      <c r="AJ411" s="117"/>
      <c r="AK411" s="117"/>
      <c r="AL411" s="117"/>
      <c r="AM411" s="117"/>
      <c r="AN411" s="117"/>
      <c r="AO411" s="117"/>
      <c r="AP411" s="117"/>
      <c r="AQ411" s="117"/>
      <c r="AR411" s="117"/>
      <c r="AS411" s="117"/>
      <c r="AT411" s="117"/>
      <c r="AU411" s="117"/>
      <c r="AV411" s="117"/>
      <c r="AW411" s="117"/>
      <c r="AX411" s="117"/>
      <c r="AY411" s="117"/>
      <c r="AZ411" s="117"/>
      <c r="BA411" s="117"/>
      <c r="BB411" s="117"/>
      <c r="BC411" s="117"/>
      <c r="BD411" s="117"/>
      <c r="BE411" s="117"/>
      <c r="BF411" s="117"/>
      <c r="BG411" s="117"/>
      <c r="BH411" s="117"/>
      <c r="BI411" s="117"/>
      <c r="BJ411" s="117"/>
      <c r="BK411" s="117"/>
      <c r="BL411" s="117"/>
    </row>
    <row r="412" spans="1:64">
      <c r="A412" s="117"/>
      <c r="B412" s="117"/>
      <c r="C412" s="117"/>
      <c r="D412" s="117"/>
      <c r="E412" s="117"/>
      <c r="F412" s="117"/>
      <c r="G412" s="117"/>
      <c r="H412" s="117"/>
      <c r="I412" s="237"/>
      <c r="J412" s="117"/>
      <c r="K412" s="117"/>
      <c r="L412" s="237"/>
      <c r="M412" s="150"/>
      <c r="N412" s="117"/>
      <c r="O412" s="117"/>
      <c r="P412" s="117"/>
      <c r="Q412" s="117"/>
      <c r="R412" s="117"/>
      <c r="S412" s="117"/>
      <c r="T412" s="117"/>
      <c r="U412" s="117"/>
      <c r="V412" s="117"/>
      <c r="W412" s="117"/>
      <c r="X412" s="237"/>
      <c r="Y412" s="117"/>
      <c r="Z412" s="117"/>
      <c r="AA412" s="237"/>
      <c r="AB412" s="237"/>
      <c r="AC412" s="150"/>
      <c r="AD412" s="117"/>
      <c r="AE412" s="117"/>
      <c r="AF412" s="117"/>
      <c r="AG412" s="117"/>
      <c r="AH412" s="117"/>
      <c r="AI412" s="117"/>
      <c r="AJ412" s="117"/>
      <c r="AK412" s="117"/>
      <c r="AL412" s="117"/>
      <c r="AM412" s="117"/>
      <c r="AN412" s="117"/>
      <c r="AO412" s="117"/>
      <c r="AP412" s="117"/>
      <c r="AQ412" s="117"/>
      <c r="AR412" s="117"/>
      <c r="AS412" s="117"/>
      <c r="AT412" s="117"/>
      <c r="AU412" s="117"/>
      <c r="AV412" s="117"/>
      <c r="AW412" s="117"/>
      <c r="AX412" s="117"/>
      <c r="AY412" s="117"/>
      <c r="AZ412" s="117"/>
      <c r="BA412" s="117"/>
      <c r="BB412" s="117"/>
      <c r="BC412" s="117"/>
      <c r="BD412" s="117"/>
      <c r="BE412" s="117"/>
      <c r="BF412" s="117"/>
      <c r="BG412" s="117"/>
      <c r="BH412" s="117"/>
      <c r="BI412" s="117"/>
      <c r="BJ412" s="117"/>
      <c r="BK412" s="117"/>
      <c r="BL412" s="117"/>
    </row>
    <row r="413" spans="1:64">
      <c r="A413" s="117"/>
      <c r="B413" s="117"/>
      <c r="C413" s="117"/>
      <c r="D413" s="117"/>
      <c r="E413" s="117"/>
      <c r="F413" s="117"/>
      <c r="G413" s="117"/>
      <c r="H413" s="117"/>
      <c r="I413" s="237"/>
      <c r="J413" s="117"/>
      <c r="K413" s="117"/>
      <c r="L413" s="237"/>
      <c r="M413" s="150"/>
      <c r="N413" s="117"/>
      <c r="O413" s="117"/>
      <c r="P413" s="117"/>
      <c r="Q413" s="117"/>
      <c r="R413" s="117"/>
      <c r="S413" s="117"/>
      <c r="T413" s="117"/>
      <c r="U413" s="117"/>
      <c r="V413" s="117"/>
      <c r="W413" s="117"/>
      <c r="X413" s="237"/>
      <c r="Y413" s="117"/>
      <c r="Z413" s="117"/>
      <c r="AA413" s="237"/>
      <c r="AB413" s="237"/>
      <c r="AC413" s="150"/>
      <c r="AD413" s="117"/>
      <c r="AE413" s="117"/>
      <c r="AF413" s="117"/>
      <c r="AG413" s="117"/>
      <c r="AH413" s="117"/>
      <c r="AI413" s="117"/>
      <c r="AJ413" s="117"/>
      <c r="AK413" s="117"/>
      <c r="AL413" s="117"/>
      <c r="AM413" s="117"/>
      <c r="AN413" s="117"/>
      <c r="AO413" s="117"/>
      <c r="AP413" s="117"/>
      <c r="AQ413" s="117"/>
      <c r="AR413" s="117"/>
      <c r="AS413" s="117"/>
      <c r="AT413" s="117"/>
      <c r="AU413" s="117"/>
      <c r="AV413" s="117"/>
      <c r="AW413" s="117"/>
      <c r="AX413" s="117"/>
      <c r="AY413" s="117"/>
      <c r="AZ413" s="117"/>
      <c r="BA413" s="117"/>
      <c r="BB413" s="117"/>
      <c r="BC413" s="117"/>
      <c r="BD413" s="117"/>
      <c r="BE413" s="117"/>
      <c r="BF413" s="117"/>
      <c r="BG413" s="117"/>
      <c r="BH413" s="117"/>
      <c r="BI413" s="117"/>
      <c r="BJ413" s="117"/>
      <c r="BK413" s="117"/>
      <c r="BL413" s="117"/>
    </row>
    <row r="414" spans="1:64">
      <c r="A414" s="117"/>
      <c r="B414" s="117"/>
      <c r="C414" s="117"/>
      <c r="D414" s="117"/>
      <c r="E414" s="117"/>
      <c r="F414" s="117"/>
      <c r="G414" s="117"/>
      <c r="H414" s="117"/>
      <c r="I414" s="237"/>
      <c r="J414" s="117"/>
      <c r="K414" s="117"/>
      <c r="L414" s="237"/>
      <c r="M414" s="150"/>
      <c r="N414" s="117"/>
      <c r="O414" s="117"/>
      <c r="P414" s="117"/>
      <c r="Q414" s="117"/>
      <c r="R414" s="117"/>
      <c r="S414" s="117"/>
      <c r="T414" s="117"/>
      <c r="U414" s="117"/>
      <c r="V414" s="117"/>
      <c r="W414" s="117"/>
      <c r="X414" s="237"/>
      <c r="Y414" s="117"/>
      <c r="Z414" s="117"/>
      <c r="AA414" s="237"/>
      <c r="AB414" s="237"/>
      <c r="AC414" s="150"/>
      <c r="AD414" s="117"/>
      <c r="AE414" s="117"/>
      <c r="AF414" s="117"/>
      <c r="AG414" s="117"/>
      <c r="AH414" s="117"/>
      <c r="AI414" s="117"/>
      <c r="AJ414" s="117"/>
      <c r="AK414" s="117"/>
      <c r="AL414" s="117"/>
      <c r="AM414" s="117"/>
      <c r="AN414" s="117"/>
      <c r="AO414" s="117"/>
      <c r="AP414" s="117"/>
      <c r="AQ414" s="117"/>
      <c r="AR414" s="117"/>
      <c r="AS414" s="117"/>
      <c r="AT414" s="117"/>
      <c r="AU414" s="117"/>
      <c r="AV414" s="117"/>
      <c r="AW414" s="117"/>
      <c r="AX414" s="117"/>
      <c r="AY414" s="117"/>
      <c r="AZ414" s="117"/>
      <c r="BA414" s="117"/>
      <c r="BB414" s="117"/>
      <c r="BC414" s="117"/>
      <c r="BD414" s="117"/>
      <c r="BE414" s="117"/>
      <c r="BF414" s="117"/>
      <c r="BG414" s="117"/>
      <c r="BH414" s="117"/>
      <c r="BI414" s="117"/>
      <c r="BJ414" s="117"/>
      <c r="BK414" s="117"/>
      <c r="BL414" s="117"/>
    </row>
    <row r="415" spans="1:64">
      <c r="A415" s="117"/>
      <c r="B415" s="117"/>
      <c r="C415" s="117"/>
      <c r="D415" s="117"/>
      <c r="E415" s="117"/>
      <c r="F415" s="117"/>
      <c r="G415" s="117"/>
      <c r="H415" s="117"/>
      <c r="I415" s="237"/>
      <c r="J415" s="117"/>
      <c r="K415" s="117"/>
      <c r="L415" s="237"/>
      <c r="M415" s="150"/>
      <c r="N415" s="117"/>
      <c r="O415" s="117"/>
      <c r="P415" s="117"/>
      <c r="Q415" s="117"/>
      <c r="R415" s="117"/>
      <c r="S415" s="117"/>
      <c r="T415" s="117"/>
      <c r="U415" s="117"/>
      <c r="V415" s="117"/>
      <c r="W415" s="117"/>
      <c r="X415" s="237"/>
      <c r="Y415" s="117"/>
      <c r="Z415" s="117"/>
      <c r="AA415" s="237"/>
      <c r="AB415" s="237"/>
      <c r="AC415" s="150"/>
      <c r="AD415" s="117"/>
      <c r="AE415" s="117"/>
      <c r="AF415" s="117"/>
      <c r="AG415" s="117"/>
      <c r="AH415" s="117"/>
      <c r="AI415" s="117"/>
      <c r="AJ415" s="117"/>
      <c r="AK415" s="117"/>
      <c r="AL415" s="117"/>
      <c r="AM415" s="117"/>
      <c r="AN415" s="117"/>
      <c r="AO415" s="117"/>
      <c r="AP415" s="117"/>
      <c r="AQ415" s="117"/>
      <c r="AR415" s="117"/>
      <c r="AS415" s="117"/>
      <c r="AT415" s="117"/>
      <c r="AU415" s="117"/>
      <c r="AV415" s="117"/>
      <c r="AW415" s="117"/>
      <c r="AX415" s="117"/>
      <c r="AY415" s="117"/>
      <c r="AZ415" s="117"/>
      <c r="BA415" s="117"/>
      <c r="BB415" s="117"/>
      <c r="BC415" s="117"/>
      <c r="BD415" s="117"/>
      <c r="BE415" s="117"/>
      <c r="BF415" s="117"/>
      <c r="BG415" s="117"/>
      <c r="BH415" s="117"/>
      <c r="BI415" s="117"/>
      <c r="BJ415" s="117"/>
      <c r="BK415" s="117"/>
      <c r="BL415" s="117"/>
    </row>
    <row r="416" spans="1:64">
      <c r="A416" s="117"/>
      <c r="B416" s="117"/>
      <c r="C416" s="117"/>
      <c r="D416" s="117"/>
      <c r="E416" s="117"/>
      <c r="F416" s="117"/>
      <c r="G416" s="117"/>
      <c r="H416" s="117"/>
      <c r="I416" s="237"/>
      <c r="J416" s="117"/>
      <c r="K416" s="117"/>
      <c r="L416" s="237"/>
      <c r="M416" s="150"/>
      <c r="N416" s="117"/>
      <c r="O416" s="117"/>
      <c r="P416" s="117"/>
      <c r="Q416" s="117"/>
      <c r="R416" s="117"/>
      <c r="S416" s="117"/>
      <c r="T416" s="117"/>
      <c r="U416" s="117"/>
      <c r="V416" s="117"/>
      <c r="W416" s="117"/>
      <c r="X416" s="237"/>
      <c r="Y416" s="117"/>
      <c r="Z416" s="117"/>
      <c r="AA416" s="237"/>
      <c r="AB416" s="237"/>
      <c r="AC416" s="150"/>
      <c r="AD416" s="117"/>
      <c r="AE416" s="117"/>
      <c r="AF416" s="117"/>
      <c r="AG416" s="117"/>
      <c r="AH416" s="117"/>
      <c r="AI416" s="117"/>
      <c r="AJ416" s="117"/>
      <c r="AK416" s="117"/>
      <c r="AL416" s="117"/>
      <c r="AM416" s="117"/>
      <c r="AN416" s="117"/>
      <c r="AO416" s="117"/>
      <c r="AP416" s="117"/>
      <c r="AQ416" s="117"/>
      <c r="AR416" s="117"/>
      <c r="AS416" s="117"/>
      <c r="AT416" s="117"/>
      <c r="AU416" s="117"/>
      <c r="AV416" s="117"/>
      <c r="AW416" s="117"/>
      <c r="AX416" s="117"/>
      <c r="AY416" s="117"/>
      <c r="AZ416" s="117"/>
      <c r="BA416" s="117"/>
      <c r="BB416" s="117"/>
      <c r="BC416" s="117"/>
      <c r="BD416" s="117"/>
      <c r="BE416" s="117"/>
      <c r="BF416" s="117"/>
      <c r="BG416" s="117"/>
      <c r="BH416" s="117"/>
      <c r="BI416" s="117"/>
      <c r="BJ416" s="117"/>
      <c r="BK416" s="117"/>
      <c r="BL416" s="117"/>
    </row>
    <row r="417" spans="1:64">
      <c r="A417" s="117"/>
      <c r="B417" s="117"/>
      <c r="C417" s="117"/>
      <c r="D417" s="117"/>
      <c r="E417" s="117"/>
      <c r="F417" s="117"/>
      <c r="G417" s="117"/>
      <c r="H417" s="117"/>
      <c r="I417" s="237"/>
      <c r="J417" s="117"/>
      <c r="K417" s="117"/>
      <c r="L417" s="237"/>
      <c r="M417" s="150"/>
      <c r="N417" s="117"/>
      <c r="O417" s="117"/>
      <c r="P417" s="117"/>
      <c r="Q417" s="117"/>
      <c r="R417" s="117"/>
      <c r="S417" s="117"/>
      <c r="T417" s="117"/>
      <c r="U417" s="117"/>
      <c r="V417" s="117"/>
      <c r="W417" s="117"/>
      <c r="X417" s="237"/>
      <c r="Y417" s="117"/>
      <c r="Z417" s="117"/>
      <c r="AA417" s="237"/>
      <c r="AB417" s="237"/>
      <c r="AC417" s="150"/>
      <c r="AD417" s="117"/>
      <c r="AE417" s="117"/>
      <c r="AF417" s="117"/>
      <c r="AG417" s="117"/>
      <c r="AH417" s="117"/>
      <c r="AI417" s="117"/>
      <c r="AJ417" s="117"/>
      <c r="AK417" s="117"/>
      <c r="AL417" s="117"/>
      <c r="AM417" s="117"/>
      <c r="AN417" s="117"/>
      <c r="AO417" s="117"/>
      <c r="AP417" s="117"/>
      <c r="AQ417" s="117"/>
      <c r="AR417" s="117"/>
      <c r="AS417" s="117"/>
      <c r="AT417" s="117"/>
      <c r="AU417" s="117"/>
      <c r="AV417" s="117"/>
      <c r="AW417" s="117"/>
      <c r="AX417" s="117"/>
      <c r="AY417" s="117"/>
      <c r="AZ417" s="117"/>
      <c r="BA417" s="117"/>
      <c r="BB417" s="117"/>
      <c r="BC417" s="117"/>
      <c r="BD417" s="117"/>
      <c r="BE417" s="117"/>
      <c r="BF417" s="117"/>
      <c r="BG417" s="117"/>
      <c r="BH417" s="117"/>
      <c r="BI417" s="117"/>
      <c r="BJ417" s="117"/>
      <c r="BK417" s="117"/>
      <c r="BL417" s="117"/>
    </row>
    <row r="418" spans="1:64">
      <c r="A418" s="117"/>
      <c r="B418" s="117"/>
      <c r="C418" s="117"/>
      <c r="D418" s="117"/>
      <c r="E418" s="117"/>
      <c r="F418" s="117"/>
      <c r="G418" s="117"/>
      <c r="H418" s="117"/>
      <c r="I418" s="237"/>
      <c r="J418" s="117"/>
      <c r="K418" s="117"/>
      <c r="L418" s="237"/>
      <c r="M418" s="150"/>
      <c r="N418" s="117"/>
      <c r="O418" s="117"/>
      <c r="P418" s="117"/>
      <c r="Q418" s="117"/>
      <c r="R418" s="117"/>
      <c r="S418" s="117"/>
      <c r="T418" s="117"/>
      <c r="U418" s="117"/>
      <c r="V418" s="117"/>
      <c r="W418" s="117"/>
      <c r="X418" s="237"/>
      <c r="Y418" s="117"/>
      <c r="Z418" s="117"/>
      <c r="AA418" s="237"/>
      <c r="AB418" s="237"/>
      <c r="AC418" s="150"/>
      <c r="AD418" s="117"/>
      <c r="AE418" s="117"/>
      <c r="AF418" s="117"/>
      <c r="AG418" s="117"/>
      <c r="AH418" s="117"/>
      <c r="AI418" s="117"/>
      <c r="AJ418" s="117"/>
      <c r="AK418" s="117"/>
      <c r="AL418" s="117"/>
      <c r="AM418" s="117"/>
      <c r="AN418" s="117"/>
      <c r="AO418" s="117"/>
      <c r="AP418" s="117"/>
      <c r="AQ418" s="117"/>
      <c r="AR418" s="117"/>
      <c r="AS418" s="117"/>
      <c r="AT418" s="117"/>
      <c r="AU418" s="117"/>
      <c r="AV418" s="117"/>
      <c r="AW418" s="117"/>
      <c r="AX418" s="117"/>
      <c r="AY418" s="117"/>
      <c r="AZ418" s="117"/>
      <c r="BA418" s="117"/>
      <c r="BB418" s="117"/>
      <c r="BC418" s="117"/>
      <c r="BD418" s="117"/>
      <c r="BE418" s="117"/>
      <c r="BF418" s="117"/>
      <c r="BG418" s="117"/>
      <c r="BH418" s="117"/>
      <c r="BI418" s="117"/>
      <c r="BJ418" s="117"/>
      <c r="BK418" s="117"/>
      <c r="BL418" s="117"/>
    </row>
    <row r="419" spans="1:64">
      <c r="A419" s="117"/>
      <c r="B419" s="117"/>
      <c r="C419" s="117"/>
      <c r="D419" s="117"/>
      <c r="E419" s="117"/>
      <c r="F419" s="117"/>
      <c r="G419" s="117"/>
      <c r="H419" s="117"/>
      <c r="I419" s="237"/>
      <c r="J419" s="117"/>
      <c r="K419" s="117"/>
      <c r="L419" s="237"/>
      <c r="M419" s="150"/>
      <c r="N419" s="117"/>
      <c r="O419" s="117"/>
      <c r="P419" s="117"/>
      <c r="Q419" s="117"/>
      <c r="R419" s="117"/>
      <c r="S419" s="117"/>
      <c r="T419" s="117"/>
      <c r="U419" s="117"/>
      <c r="V419" s="117"/>
      <c r="W419" s="117"/>
      <c r="X419" s="237"/>
      <c r="Y419" s="117"/>
      <c r="Z419" s="117"/>
      <c r="AA419" s="237"/>
      <c r="AB419" s="237"/>
      <c r="AC419" s="150"/>
      <c r="AD419" s="117"/>
      <c r="AE419" s="117"/>
      <c r="AF419" s="117"/>
      <c r="AG419" s="117"/>
      <c r="AH419" s="117"/>
      <c r="AI419" s="117"/>
      <c r="AJ419" s="117"/>
      <c r="AK419" s="117"/>
      <c r="AL419" s="117"/>
      <c r="AM419" s="117"/>
      <c r="AN419" s="117"/>
      <c r="AO419" s="117"/>
      <c r="AP419" s="117"/>
      <c r="AQ419" s="117"/>
      <c r="AR419" s="117"/>
      <c r="AS419" s="117"/>
      <c r="AT419" s="117"/>
      <c r="AU419" s="117"/>
      <c r="AV419" s="117"/>
      <c r="AW419" s="117"/>
      <c r="AX419" s="117"/>
      <c r="AY419" s="117"/>
      <c r="AZ419" s="117"/>
      <c r="BA419" s="117"/>
      <c r="BB419" s="117"/>
      <c r="BC419" s="117"/>
      <c r="BD419" s="117"/>
      <c r="BE419" s="117"/>
      <c r="BF419" s="117"/>
      <c r="BG419" s="117"/>
      <c r="BH419" s="117"/>
      <c r="BI419" s="117"/>
      <c r="BJ419" s="117"/>
      <c r="BK419" s="117"/>
      <c r="BL419" s="117"/>
    </row>
    <row r="420" spans="1:64">
      <c r="A420" s="117"/>
      <c r="B420" s="117"/>
      <c r="C420" s="117"/>
      <c r="D420" s="117"/>
      <c r="E420" s="117"/>
      <c r="F420" s="117"/>
      <c r="G420" s="117"/>
      <c r="H420" s="117"/>
      <c r="I420" s="237"/>
      <c r="J420" s="117"/>
      <c r="K420" s="117"/>
      <c r="L420" s="237"/>
      <c r="M420" s="150"/>
      <c r="N420" s="117"/>
      <c r="O420" s="117"/>
      <c r="P420" s="117"/>
      <c r="Q420" s="117"/>
      <c r="R420" s="117"/>
      <c r="S420" s="117"/>
      <c r="T420" s="117"/>
      <c r="U420" s="117"/>
      <c r="V420" s="117"/>
      <c r="W420" s="117"/>
      <c r="X420" s="237"/>
      <c r="Y420" s="117"/>
      <c r="Z420" s="117"/>
      <c r="AA420" s="237"/>
      <c r="AB420" s="237"/>
      <c r="AC420" s="150"/>
      <c r="AD420" s="117"/>
      <c r="AE420" s="117"/>
      <c r="AF420" s="117"/>
      <c r="AG420" s="117"/>
      <c r="AH420" s="117"/>
      <c r="AI420" s="117"/>
      <c r="AJ420" s="117"/>
      <c r="AK420" s="117"/>
      <c r="AL420" s="117"/>
      <c r="AM420" s="117"/>
      <c r="AN420" s="117"/>
      <c r="AO420" s="117"/>
      <c r="AP420" s="117"/>
      <c r="AQ420" s="117"/>
      <c r="AR420" s="117"/>
      <c r="AS420" s="117"/>
      <c r="AT420" s="117"/>
      <c r="AU420" s="117"/>
      <c r="AV420" s="117"/>
      <c r="AW420" s="117"/>
      <c r="AX420" s="117"/>
      <c r="AY420" s="117"/>
      <c r="AZ420" s="117"/>
      <c r="BA420" s="117"/>
      <c r="BB420" s="117"/>
      <c r="BC420" s="117"/>
      <c r="BD420" s="117"/>
      <c r="BE420" s="117"/>
      <c r="BF420" s="117"/>
      <c r="BG420" s="117"/>
      <c r="BH420" s="117"/>
      <c r="BI420" s="117"/>
      <c r="BJ420" s="117"/>
      <c r="BK420" s="117"/>
      <c r="BL420" s="117"/>
    </row>
    <row r="421" spans="1:64">
      <c r="A421" s="117"/>
      <c r="B421" s="117"/>
      <c r="C421" s="117"/>
      <c r="D421" s="117"/>
      <c r="E421" s="117"/>
      <c r="F421" s="117"/>
      <c r="G421" s="117"/>
      <c r="H421" s="117"/>
      <c r="I421" s="237"/>
      <c r="J421" s="117"/>
      <c r="K421" s="117"/>
      <c r="L421" s="237"/>
      <c r="M421" s="150"/>
      <c r="N421" s="117"/>
      <c r="O421" s="117"/>
      <c r="P421" s="117"/>
      <c r="Q421" s="117"/>
      <c r="R421" s="117"/>
      <c r="S421" s="117"/>
      <c r="T421" s="117"/>
      <c r="U421" s="117"/>
      <c r="V421" s="117"/>
      <c r="W421" s="117"/>
      <c r="X421" s="237"/>
      <c r="Y421" s="117"/>
      <c r="Z421" s="117"/>
      <c r="AA421" s="237"/>
      <c r="AB421" s="237"/>
      <c r="AC421" s="150"/>
      <c r="AD421" s="117"/>
      <c r="AE421" s="117"/>
      <c r="AF421" s="117"/>
      <c r="AG421" s="117"/>
      <c r="AH421" s="117"/>
      <c r="AI421" s="117"/>
      <c r="AJ421" s="117"/>
      <c r="AK421" s="117"/>
      <c r="AL421" s="117"/>
      <c r="AM421" s="117"/>
      <c r="AN421" s="117"/>
      <c r="AO421" s="117"/>
      <c r="AP421" s="117"/>
      <c r="AQ421" s="117"/>
      <c r="AR421" s="117"/>
      <c r="AS421" s="117"/>
      <c r="AT421" s="117"/>
      <c r="AU421" s="117"/>
      <c r="AV421" s="117"/>
      <c r="AW421" s="117"/>
      <c r="AX421" s="117"/>
      <c r="AY421" s="117"/>
      <c r="AZ421" s="117"/>
      <c r="BA421" s="117"/>
      <c r="BB421" s="117"/>
      <c r="BC421" s="117"/>
      <c r="BD421" s="117"/>
      <c r="BE421" s="117"/>
      <c r="BF421" s="117"/>
      <c r="BG421" s="117"/>
      <c r="BH421" s="117"/>
      <c r="BI421" s="117"/>
      <c r="BJ421" s="117"/>
      <c r="BK421" s="117"/>
      <c r="BL421" s="117"/>
    </row>
    <row r="422" spans="1:64">
      <c r="A422" s="117"/>
      <c r="B422" s="117"/>
      <c r="C422" s="117"/>
      <c r="D422" s="117"/>
      <c r="E422" s="117"/>
      <c r="F422" s="117"/>
      <c r="G422" s="117"/>
      <c r="H422" s="117"/>
      <c r="I422" s="237"/>
      <c r="J422" s="117"/>
      <c r="K422" s="117"/>
      <c r="L422" s="237"/>
      <c r="M422" s="150"/>
      <c r="N422" s="117"/>
      <c r="O422" s="117"/>
      <c r="P422" s="117"/>
      <c r="Q422" s="117"/>
      <c r="R422" s="117"/>
      <c r="S422" s="117"/>
      <c r="T422" s="117"/>
      <c r="U422" s="117"/>
      <c r="V422" s="117"/>
      <c r="W422" s="117"/>
      <c r="X422" s="237"/>
      <c r="Y422" s="117"/>
      <c r="Z422" s="117"/>
      <c r="AA422" s="237"/>
      <c r="AB422" s="237"/>
      <c r="AC422" s="150"/>
      <c r="AD422" s="117"/>
      <c r="AE422" s="117"/>
      <c r="AF422" s="117"/>
      <c r="AG422" s="117"/>
      <c r="AH422" s="117"/>
      <c r="AI422" s="117"/>
      <c r="AJ422" s="117"/>
      <c r="AK422" s="117"/>
      <c r="AL422" s="117"/>
      <c r="AM422" s="117"/>
      <c r="AN422" s="117"/>
      <c r="AO422" s="117"/>
      <c r="AP422" s="117"/>
      <c r="AQ422" s="117"/>
      <c r="AR422" s="117"/>
      <c r="AS422" s="117"/>
      <c r="AT422" s="117"/>
      <c r="AU422" s="117"/>
      <c r="AV422" s="117"/>
      <c r="AW422" s="117"/>
      <c r="AX422" s="117"/>
      <c r="AY422" s="117"/>
      <c r="AZ422" s="117"/>
      <c r="BA422" s="117"/>
      <c r="BB422" s="117"/>
      <c r="BC422" s="117"/>
      <c r="BD422" s="117"/>
      <c r="BE422" s="117"/>
      <c r="BF422" s="117"/>
      <c r="BG422" s="117"/>
      <c r="BH422" s="117"/>
      <c r="BI422" s="117"/>
      <c r="BJ422" s="117"/>
      <c r="BK422" s="117"/>
      <c r="BL422" s="117"/>
    </row>
    <row r="423" spans="1:64">
      <c r="A423" s="117"/>
      <c r="B423" s="117"/>
      <c r="C423" s="117"/>
      <c r="D423" s="117"/>
      <c r="E423" s="117"/>
      <c r="F423" s="117"/>
      <c r="G423" s="117"/>
      <c r="H423" s="117"/>
      <c r="I423" s="237"/>
      <c r="J423" s="117"/>
      <c r="K423" s="117"/>
      <c r="L423" s="237"/>
      <c r="M423" s="150"/>
      <c r="N423" s="117"/>
      <c r="O423" s="117"/>
      <c r="P423" s="117"/>
      <c r="Q423" s="117"/>
      <c r="R423" s="117"/>
      <c r="S423" s="117"/>
      <c r="T423" s="117"/>
      <c r="U423" s="117"/>
      <c r="V423" s="117"/>
      <c r="W423" s="117"/>
      <c r="X423" s="237"/>
      <c r="Y423" s="117"/>
      <c r="Z423" s="117"/>
      <c r="AA423" s="237"/>
      <c r="AB423" s="237"/>
      <c r="AC423" s="150"/>
      <c r="AD423" s="117"/>
      <c r="AE423" s="117"/>
      <c r="AF423" s="117"/>
      <c r="AG423" s="117"/>
      <c r="AH423" s="117"/>
      <c r="AI423" s="117"/>
      <c r="AJ423" s="117"/>
      <c r="AK423" s="117"/>
      <c r="AL423" s="117"/>
      <c r="AM423" s="117"/>
      <c r="AN423" s="117"/>
      <c r="AO423" s="117"/>
      <c r="AP423" s="117"/>
      <c r="AQ423" s="117"/>
      <c r="AR423" s="117"/>
      <c r="AS423" s="117"/>
      <c r="AT423" s="117"/>
      <c r="AU423" s="117"/>
      <c r="AV423" s="117"/>
      <c r="AW423" s="117"/>
      <c r="AX423" s="117"/>
      <c r="AY423" s="117"/>
      <c r="AZ423" s="117"/>
      <c r="BA423" s="117"/>
      <c r="BB423" s="117"/>
      <c r="BC423" s="117"/>
      <c r="BD423" s="117"/>
      <c r="BE423" s="117"/>
      <c r="BF423" s="117"/>
      <c r="BG423" s="117"/>
      <c r="BH423" s="117"/>
      <c r="BI423" s="117"/>
      <c r="BJ423" s="117"/>
      <c r="BK423" s="117"/>
      <c r="BL423" s="117"/>
    </row>
    <row r="424" spans="1:64">
      <c r="A424" s="117"/>
      <c r="B424" s="117"/>
      <c r="C424" s="117"/>
      <c r="D424" s="117"/>
      <c r="E424" s="117"/>
      <c r="F424" s="117"/>
      <c r="G424" s="117"/>
      <c r="H424" s="117"/>
      <c r="I424" s="237"/>
      <c r="J424" s="117"/>
      <c r="K424" s="117"/>
      <c r="L424" s="237"/>
      <c r="M424" s="150"/>
      <c r="N424" s="117"/>
      <c r="O424" s="117"/>
      <c r="P424" s="117"/>
      <c r="Q424" s="117"/>
      <c r="R424" s="117"/>
      <c r="S424" s="117"/>
      <c r="T424" s="117"/>
      <c r="U424" s="117"/>
      <c r="V424" s="117"/>
      <c r="W424" s="117"/>
      <c r="X424" s="237"/>
      <c r="Y424" s="117"/>
      <c r="Z424" s="117"/>
      <c r="AA424" s="237"/>
      <c r="AB424" s="237"/>
      <c r="AC424" s="150"/>
      <c r="AD424" s="117"/>
      <c r="AE424" s="117"/>
      <c r="AF424" s="117"/>
      <c r="AG424" s="117"/>
      <c r="AH424" s="117"/>
      <c r="AI424" s="117"/>
      <c r="AJ424" s="117"/>
      <c r="AK424" s="117"/>
      <c r="AL424" s="117"/>
      <c r="AM424" s="117"/>
      <c r="AN424" s="117"/>
      <c r="AO424" s="117"/>
      <c r="AP424" s="117"/>
      <c r="AQ424" s="117"/>
      <c r="AR424" s="117"/>
      <c r="AS424" s="117"/>
      <c r="AT424" s="117"/>
      <c r="AU424" s="117"/>
      <c r="AV424" s="117"/>
      <c r="AW424" s="117"/>
      <c r="AX424" s="117"/>
      <c r="AY424" s="117"/>
      <c r="AZ424" s="117"/>
      <c r="BA424" s="117"/>
      <c r="BB424" s="117"/>
      <c r="BC424" s="117"/>
      <c r="BD424" s="117"/>
      <c r="BE424" s="117"/>
      <c r="BF424" s="117"/>
      <c r="BG424" s="117"/>
      <c r="BH424" s="117"/>
      <c r="BI424" s="117"/>
      <c r="BJ424" s="117"/>
      <c r="BK424" s="117"/>
      <c r="BL424" s="117"/>
    </row>
    <row r="425" spans="1:64">
      <c r="A425" s="117"/>
      <c r="B425" s="117"/>
      <c r="C425" s="117"/>
      <c r="D425" s="117"/>
      <c r="E425" s="117"/>
      <c r="F425" s="117"/>
      <c r="G425" s="117"/>
      <c r="H425" s="117"/>
      <c r="I425" s="237"/>
      <c r="J425" s="117"/>
      <c r="K425" s="117"/>
      <c r="L425" s="237"/>
      <c r="M425" s="150"/>
      <c r="N425" s="117"/>
      <c r="O425" s="117"/>
      <c r="P425" s="117"/>
      <c r="Q425" s="117"/>
      <c r="R425" s="117"/>
      <c r="S425" s="117"/>
      <c r="T425" s="117"/>
      <c r="U425" s="117"/>
      <c r="V425" s="117"/>
      <c r="W425" s="117"/>
      <c r="X425" s="237"/>
      <c r="Y425" s="117"/>
      <c r="Z425" s="117"/>
      <c r="AA425" s="237"/>
      <c r="AB425" s="237"/>
      <c r="AC425" s="150"/>
      <c r="AD425" s="117"/>
      <c r="AE425" s="117"/>
      <c r="AF425" s="117"/>
      <c r="AG425" s="117"/>
      <c r="AH425" s="117"/>
      <c r="AI425" s="117"/>
      <c r="AJ425" s="117"/>
      <c r="AK425" s="117"/>
      <c r="AL425" s="117"/>
      <c r="AM425" s="117"/>
      <c r="AN425" s="117"/>
      <c r="AO425" s="117"/>
      <c r="AP425" s="117"/>
      <c r="AQ425" s="117"/>
      <c r="AR425" s="117"/>
      <c r="AS425" s="117"/>
      <c r="AT425" s="117"/>
      <c r="AU425" s="117"/>
      <c r="AV425" s="117"/>
      <c r="AW425" s="117"/>
      <c r="AX425" s="117"/>
      <c r="AY425" s="117"/>
      <c r="AZ425" s="117"/>
      <c r="BA425" s="117"/>
      <c r="BB425" s="117"/>
      <c r="BC425" s="117"/>
      <c r="BD425" s="117"/>
      <c r="BE425" s="117"/>
      <c r="BF425" s="117"/>
      <c r="BG425" s="117"/>
      <c r="BH425" s="117"/>
      <c r="BI425" s="117"/>
      <c r="BJ425" s="117"/>
      <c r="BK425" s="117"/>
      <c r="BL425" s="117"/>
    </row>
    <row r="426" spans="1:64">
      <c r="A426" s="117"/>
      <c r="B426" s="117"/>
      <c r="C426" s="117"/>
      <c r="D426" s="117"/>
      <c r="E426" s="117"/>
      <c r="F426" s="117"/>
      <c r="G426" s="117"/>
      <c r="H426" s="117"/>
      <c r="I426" s="237"/>
      <c r="J426" s="117"/>
      <c r="K426" s="117"/>
      <c r="L426" s="237"/>
      <c r="M426" s="150"/>
      <c r="N426" s="117"/>
      <c r="O426" s="117"/>
      <c r="P426" s="117"/>
      <c r="Q426" s="117"/>
      <c r="R426" s="117"/>
      <c r="S426" s="117"/>
      <c r="T426" s="117"/>
      <c r="U426" s="117"/>
      <c r="V426" s="117"/>
      <c r="W426" s="117"/>
      <c r="X426" s="237"/>
      <c r="Y426" s="117"/>
      <c r="Z426" s="117"/>
      <c r="AA426" s="237"/>
      <c r="AB426" s="237"/>
      <c r="AC426" s="150"/>
      <c r="AD426" s="117"/>
      <c r="AE426" s="117"/>
      <c r="AF426" s="117"/>
      <c r="AG426" s="117"/>
      <c r="AH426" s="117"/>
      <c r="AI426" s="117"/>
      <c r="AJ426" s="117"/>
      <c r="AK426" s="117"/>
      <c r="AL426" s="117"/>
      <c r="AM426" s="117"/>
      <c r="AN426" s="117"/>
      <c r="AO426" s="117"/>
      <c r="AP426" s="117"/>
      <c r="AQ426" s="117"/>
      <c r="AR426" s="117"/>
      <c r="AS426" s="117"/>
      <c r="AT426" s="117"/>
      <c r="AU426" s="117"/>
      <c r="AV426" s="117"/>
      <c r="AW426" s="117"/>
      <c r="AX426" s="117"/>
      <c r="AY426" s="117"/>
      <c r="AZ426" s="117"/>
      <c r="BA426" s="117"/>
      <c r="BB426" s="117"/>
      <c r="BC426" s="117"/>
      <c r="BD426" s="117"/>
      <c r="BE426" s="117"/>
      <c r="BF426" s="117"/>
      <c r="BG426" s="117"/>
      <c r="BH426" s="117"/>
      <c r="BI426" s="117"/>
      <c r="BJ426" s="117"/>
      <c r="BK426" s="117"/>
      <c r="BL426" s="117"/>
    </row>
    <row r="427" spans="1:64">
      <c r="A427" s="117"/>
      <c r="B427" s="117"/>
      <c r="C427" s="117"/>
      <c r="D427" s="117"/>
      <c r="E427" s="117"/>
      <c r="F427" s="117"/>
      <c r="G427" s="117"/>
      <c r="H427" s="117"/>
      <c r="I427" s="237"/>
      <c r="J427" s="117"/>
      <c r="K427" s="117"/>
      <c r="L427" s="237"/>
      <c r="M427" s="150"/>
      <c r="N427" s="117"/>
      <c r="O427" s="117"/>
      <c r="P427" s="117"/>
      <c r="Q427" s="117"/>
      <c r="R427" s="117"/>
      <c r="S427" s="117"/>
      <c r="T427" s="117"/>
      <c r="U427" s="117"/>
      <c r="V427" s="117"/>
      <c r="W427" s="117"/>
      <c r="X427" s="237"/>
      <c r="Y427" s="117"/>
      <c r="Z427" s="117"/>
      <c r="AA427" s="237"/>
      <c r="AB427" s="237"/>
      <c r="AC427" s="150"/>
      <c r="AD427" s="117"/>
      <c r="AE427" s="117"/>
      <c r="AF427" s="117"/>
      <c r="AG427" s="117"/>
      <c r="AH427" s="117"/>
      <c r="AI427" s="117"/>
      <c r="AJ427" s="117"/>
      <c r="AK427" s="117"/>
      <c r="AL427" s="117"/>
      <c r="AM427" s="117"/>
      <c r="AN427" s="117"/>
      <c r="AO427" s="117"/>
      <c r="AP427" s="117"/>
      <c r="AQ427" s="117"/>
      <c r="AR427" s="117"/>
      <c r="AS427" s="117"/>
      <c r="AT427" s="117"/>
      <c r="AU427" s="117"/>
      <c r="AV427" s="117"/>
      <c r="AW427" s="117"/>
      <c r="AX427" s="117"/>
      <c r="AY427" s="117"/>
      <c r="AZ427" s="117"/>
      <c r="BA427" s="117"/>
      <c r="BB427" s="117"/>
      <c r="BC427" s="117"/>
      <c r="BD427" s="117"/>
      <c r="BE427" s="117"/>
      <c r="BF427" s="117"/>
      <c r="BG427" s="117"/>
      <c r="BH427" s="117"/>
      <c r="BI427" s="117"/>
      <c r="BJ427" s="117"/>
      <c r="BK427" s="117"/>
      <c r="BL427" s="117"/>
    </row>
    <row r="428" spans="1:64">
      <c r="A428" s="117"/>
      <c r="B428" s="117"/>
      <c r="C428" s="117"/>
      <c r="D428" s="117"/>
      <c r="E428" s="117"/>
      <c r="F428" s="117"/>
      <c r="G428" s="117"/>
      <c r="H428" s="117"/>
      <c r="I428" s="237"/>
      <c r="J428" s="117"/>
      <c r="K428" s="117"/>
      <c r="L428" s="237"/>
      <c r="M428" s="150"/>
      <c r="N428" s="117"/>
      <c r="O428" s="117"/>
      <c r="P428" s="117"/>
      <c r="Q428" s="117"/>
      <c r="R428" s="117"/>
      <c r="S428" s="117"/>
      <c r="T428" s="117"/>
      <c r="U428" s="117"/>
      <c r="V428" s="117"/>
      <c r="W428" s="117"/>
      <c r="X428" s="237"/>
      <c r="Y428" s="117"/>
      <c r="Z428" s="117"/>
      <c r="AA428" s="237"/>
      <c r="AB428" s="237"/>
      <c r="AC428" s="150"/>
      <c r="AD428" s="117"/>
      <c r="AE428" s="117"/>
      <c r="AF428" s="117"/>
      <c r="AG428" s="117"/>
      <c r="AH428" s="117"/>
      <c r="AI428" s="117"/>
      <c r="AJ428" s="117"/>
      <c r="AK428" s="117"/>
      <c r="AL428" s="117"/>
      <c r="AM428" s="117"/>
      <c r="AN428" s="117"/>
      <c r="AO428" s="117"/>
      <c r="AP428" s="117"/>
      <c r="AQ428" s="117"/>
      <c r="AR428" s="117"/>
      <c r="AS428" s="117"/>
      <c r="AT428" s="117"/>
      <c r="AU428" s="117"/>
      <c r="AV428" s="117"/>
      <c r="AW428" s="117"/>
      <c r="AX428" s="117"/>
      <c r="AY428" s="117"/>
      <c r="AZ428" s="117"/>
      <c r="BA428" s="117"/>
      <c r="BB428" s="117"/>
      <c r="BC428" s="117"/>
      <c r="BD428" s="117"/>
      <c r="BE428" s="117"/>
      <c r="BF428" s="117"/>
      <c r="BG428" s="117"/>
      <c r="BH428" s="117"/>
      <c r="BI428" s="117"/>
      <c r="BJ428" s="117"/>
      <c r="BK428" s="117"/>
      <c r="BL428" s="117"/>
    </row>
    <row r="429" spans="1:64">
      <c r="A429" s="117"/>
      <c r="B429" s="117"/>
      <c r="C429" s="117"/>
      <c r="D429" s="117"/>
      <c r="E429" s="117"/>
      <c r="F429" s="117"/>
      <c r="G429" s="117"/>
      <c r="H429" s="117"/>
      <c r="I429" s="237"/>
      <c r="J429" s="117"/>
      <c r="K429" s="117"/>
      <c r="L429" s="237"/>
      <c r="M429" s="150"/>
      <c r="N429" s="117"/>
      <c r="O429" s="117"/>
      <c r="P429" s="117"/>
      <c r="Q429" s="117"/>
      <c r="R429" s="117"/>
      <c r="S429" s="117"/>
      <c r="T429" s="117"/>
      <c r="U429" s="117"/>
      <c r="V429" s="117"/>
      <c r="W429" s="117"/>
      <c r="X429" s="237"/>
      <c r="Y429" s="117"/>
      <c r="Z429" s="117"/>
      <c r="AA429" s="237"/>
      <c r="AB429" s="237"/>
      <c r="AC429" s="150"/>
      <c r="AD429" s="117"/>
      <c r="AE429" s="117"/>
      <c r="AF429" s="117"/>
      <c r="AG429" s="117"/>
      <c r="AH429" s="117"/>
      <c r="AI429" s="117"/>
      <c r="AJ429" s="117"/>
      <c r="AK429" s="117"/>
      <c r="AL429" s="117"/>
      <c r="AM429" s="117"/>
      <c r="AN429" s="117"/>
      <c r="AO429" s="117"/>
      <c r="AP429" s="117"/>
      <c r="AQ429" s="117"/>
      <c r="AR429" s="117"/>
      <c r="AS429" s="117"/>
      <c r="AT429" s="117"/>
      <c r="AU429" s="117"/>
      <c r="AV429" s="117"/>
      <c r="AW429" s="117"/>
      <c r="AX429" s="117"/>
      <c r="AY429" s="117"/>
      <c r="AZ429" s="117"/>
      <c r="BA429" s="117"/>
      <c r="BB429" s="117"/>
      <c r="BC429" s="117"/>
      <c r="BD429" s="117"/>
      <c r="BE429" s="117"/>
      <c r="BF429" s="117"/>
      <c r="BG429" s="117"/>
      <c r="BH429" s="117"/>
      <c r="BI429" s="117"/>
      <c r="BJ429" s="117"/>
      <c r="BK429" s="117"/>
      <c r="BL429" s="117"/>
    </row>
    <row r="430" spans="1:64">
      <c r="A430" s="117"/>
      <c r="B430" s="117"/>
      <c r="C430" s="117"/>
      <c r="D430" s="117"/>
      <c r="E430" s="117"/>
      <c r="F430" s="117"/>
      <c r="G430" s="117"/>
      <c r="H430" s="117"/>
      <c r="I430" s="237"/>
      <c r="J430" s="117"/>
      <c r="K430" s="117"/>
      <c r="L430" s="237"/>
      <c r="M430" s="150"/>
      <c r="N430" s="117"/>
      <c r="O430" s="117"/>
      <c r="P430" s="117"/>
      <c r="Q430" s="117"/>
      <c r="R430" s="117"/>
      <c r="S430" s="117"/>
      <c r="T430" s="117"/>
      <c r="U430" s="117"/>
      <c r="V430" s="117"/>
      <c r="W430" s="117"/>
      <c r="X430" s="237"/>
      <c r="Y430" s="117"/>
      <c r="Z430" s="117"/>
      <c r="AA430" s="237"/>
      <c r="AB430" s="237"/>
      <c r="AC430" s="150"/>
      <c r="AD430" s="117"/>
      <c r="AE430" s="117"/>
      <c r="AF430" s="117"/>
      <c r="AG430" s="117"/>
      <c r="AH430" s="117"/>
      <c r="AI430" s="117"/>
      <c r="AJ430" s="117"/>
      <c r="AK430" s="117"/>
      <c r="AL430" s="117"/>
      <c r="AM430" s="117"/>
      <c r="AN430" s="117"/>
      <c r="AO430" s="117"/>
      <c r="AP430" s="117"/>
      <c r="AQ430" s="117"/>
      <c r="AR430" s="117"/>
      <c r="AS430" s="117"/>
      <c r="AT430" s="117"/>
      <c r="AU430" s="117"/>
      <c r="AV430" s="117"/>
      <c r="AW430" s="117"/>
      <c r="AX430" s="117"/>
      <c r="AY430" s="117"/>
      <c r="AZ430" s="117"/>
      <c r="BA430" s="117"/>
      <c r="BB430" s="117"/>
      <c r="BC430" s="117"/>
      <c r="BD430" s="117"/>
      <c r="BE430" s="117"/>
      <c r="BF430" s="117"/>
      <c r="BG430" s="117"/>
      <c r="BH430" s="117"/>
      <c r="BI430" s="117"/>
      <c r="BJ430" s="117"/>
      <c r="BK430" s="117"/>
      <c r="BL430" s="117"/>
    </row>
    <row r="431" spans="1:64">
      <c r="A431" s="117"/>
      <c r="B431" s="117"/>
      <c r="C431" s="117"/>
      <c r="D431" s="117"/>
      <c r="E431" s="117"/>
      <c r="F431" s="117"/>
      <c r="G431" s="117"/>
      <c r="H431" s="117"/>
      <c r="I431" s="237"/>
      <c r="J431" s="117"/>
      <c r="K431" s="117"/>
      <c r="L431" s="237"/>
      <c r="M431" s="150"/>
      <c r="N431" s="117"/>
      <c r="O431" s="117"/>
      <c r="P431" s="117"/>
      <c r="Q431" s="117"/>
      <c r="R431" s="117"/>
      <c r="S431" s="117"/>
      <c r="T431" s="117"/>
      <c r="U431" s="117"/>
      <c r="V431" s="117"/>
      <c r="W431" s="117"/>
      <c r="X431" s="237"/>
      <c r="Y431" s="117"/>
      <c r="Z431" s="117"/>
      <c r="AA431" s="237"/>
      <c r="AB431" s="237"/>
      <c r="AC431" s="150"/>
      <c r="AD431" s="117"/>
      <c r="AE431" s="117"/>
      <c r="AF431" s="117"/>
      <c r="AG431" s="117"/>
      <c r="AH431" s="117"/>
      <c r="AI431" s="117"/>
      <c r="AJ431" s="117"/>
      <c r="AK431" s="117"/>
      <c r="AL431" s="117"/>
      <c r="AM431" s="117"/>
      <c r="AN431" s="117"/>
      <c r="AO431" s="117"/>
      <c r="AP431" s="117"/>
      <c r="AQ431" s="117"/>
      <c r="AR431" s="117"/>
      <c r="AS431" s="117"/>
      <c r="AT431" s="117"/>
      <c r="AU431" s="117"/>
      <c r="AV431" s="117"/>
      <c r="AW431" s="117"/>
      <c r="AX431" s="117"/>
      <c r="AY431" s="117"/>
      <c r="AZ431" s="117"/>
      <c r="BA431" s="117"/>
      <c r="BB431" s="117"/>
      <c r="BC431" s="117"/>
      <c r="BD431" s="117"/>
      <c r="BE431" s="117"/>
      <c r="BF431" s="117"/>
      <c r="BG431" s="117"/>
      <c r="BH431" s="117"/>
      <c r="BI431" s="117"/>
      <c r="BJ431" s="117"/>
      <c r="BK431" s="117"/>
      <c r="BL431" s="117"/>
    </row>
    <row r="432" spans="1:64">
      <c r="A432" s="117"/>
      <c r="B432" s="117"/>
      <c r="C432" s="117"/>
      <c r="D432" s="117"/>
      <c r="E432" s="117"/>
      <c r="F432" s="117"/>
      <c r="G432" s="117"/>
      <c r="H432" s="117"/>
      <c r="I432" s="237"/>
      <c r="J432" s="117"/>
      <c r="K432" s="117"/>
      <c r="L432" s="237"/>
      <c r="M432" s="150"/>
      <c r="N432" s="117"/>
      <c r="O432" s="117"/>
      <c r="P432" s="117"/>
      <c r="Q432" s="117"/>
      <c r="R432" s="117"/>
      <c r="S432" s="117"/>
      <c r="T432" s="117"/>
      <c r="U432" s="117"/>
      <c r="V432" s="117"/>
      <c r="W432" s="117"/>
      <c r="X432" s="237"/>
      <c r="Y432" s="117"/>
      <c r="Z432" s="117"/>
      <c r="AA432" s="237"/>
      <c r="AB432" s="237"/>
      <c r="AC432" s="150"/>
      <c r="AD432" s="117"/>
      <c r="AE432" s="117"/>
      <c r="AF432" s="117"/>
      <c r="AG432" s="117"/>
      <c r="AH432" s="117"/>
      <c r="AI432" s="117"/>
      <c r="AJ432" s="117"/>
      <c r="AK432" s="117"/>
      <c r="AL432" s="117"/>
      <c r="AM432" s="117"/>
      <c r="AN432" s="117"/>
      <c r="AO432" s="117"/>
      <c r="AP432" s="117"/>
      <c r="AQ432" s="117"/>
      <c r="AR432" s="117"/>
      <c r="AS432" s="117"/>
      <c r="AT432" s="117"/>
      <c r="AU432" s="117"/>
      <c r="AV432" s="117"/>
      <c r="AW432" s="117"/>
      <c r="AX432" s="117"/>
      <c r="AY432" s="117"/>
      <c r="AZ432" s="117"/>
      <c r="BA432" s="117"/>
      <c r="BB432" s="117"/>
      <c r="BC432" s="117"/>
      <c r="BD432" s="117"/>
      <c r="BE432" s="117"/>
      <c r="BF432" s="117"/>
      <c r="BG432" s="117"/>
      <c r="BH432" s="117"/>
      <c r="BI432" s="117"/>
      <c r="BJ432" s="117"/>
      <c r="BK432" s="117"/>
      <c r="BL432" s="117"/>
    </row>
    <row r="433" spans="1:64">
      <c r="A433" s="117"/>
      <c r="B433" s="117"/>
      <c r="C433" s="117"/>
      <c r="D433" s="117"/>
      <c r="E433" s="117"/>
      <c r="F433" s="117"/>
      <c r="G433" s="117"/>
      <c r="H433" s="117"/>
      <c r="I433" s="237"/>
      <c r="J433" s="117"/>
      <c r="K433" s="117"/>
      <c r="L433" s="237"/>
      <c r="M433" s="150"/>
      <c r="N433" s="117"/>
      <c r="O433" s="117"/>
      <c r="P433" s="117"/>
      <c r="Q433" s="117"/>
      <c r="R433" s="117"/>
      <c r="S433" s="117"/>
      <c r="T433" s="117"/>
      <c r="U433" s="117"/>
      <c r="V433" s="117"/>
      <c r="W433" s="117"/>
      <c r="X433" s="237"/>
      <c r="Y433" s="117"/>
      <c r="Z433" s="117"/>
      <c r="AA433" s="237"/>
      <c r="AB433" s="237"/>
      <c r="AC433" s="150"/>
      <c r="AD433" s="117"/>
      <c r="AE433" s="117"/>
      <c r="AF433" s="117"/>
      <c r="AG433" s="117"/>
      <c r="AH433" s="117"/>
      <c r="AI433" s="117"/>
      <c r="AJ433" s="117"/>
      <c r="AK433" s="117"/>
      <c r="AL433" s="117"/>
      <c r="AM433" s="117"/>
      <c r="AN433" s="117"/>
      <c r="AO433" s="117"/>
      <c r="AP433" s="117"/>
      <c r="AQ433" s="117"/>
      <c r="AR433" s="117"/>
      <c r="AS433" s="117"/>
      <c r="AT433" s="117"/>
      <c r="AU433" s="117"/>
      <c r="AV433" s="117"/>
      <c r="AW433" s="117"/>
      <c r="AX433" s="117"/>
      <c r="AY433" s="117"/>
      <c r="AZ433" s="117"/>
      <c r="BA433" s="117"/>
      <c r="BB433" s="117"/>
      <c r="BC433" s="117"/>
      <c r="BD433" s="117"/>
      <c r="BE433" s="117"/>
      <c r="BF433" s="117"/>
      <c r="BG433" s="117"/>
      <c r="BH433" s="117"/>
      <c r="BI433" s="117"/>
      <c r="BJ433" s="117"/>
      <c r="BK433" s="117"/>
      <c r="BL433" s="117"/>
    </row>
    <row r="434" spans="1:64">
      <c r="A434" s="117"/>
      <c r="B434" s="117"/>
      <c r="C434" s="117"/>
      <c r="D434" s="117"/>
      <c r="E434" s="117"/>
      <c r="F434" s="117"/>
      <c r="G434" s="117"/>
      <c r="H434" s="117"/>
      <c r="I434" s="237"/>
      <c r="J434" s="117"/>
      <c r="K434" s="117"/>
      <c r="L434" s="237"/>
      <c r="M434" s="150"/>
      <c r="N434" s="117"/>
      <c r="O434" s="117"/>
      <c r="P434" s="117"/>
      <c r="Q434" s="117"/>
      <c r="R434" s="117"/>
      <c r="S434" s="117"/>
      <c r="T434" s="117"/>
      <c r="U434" s="117"/>
      <c r="V434" s="117"/>
      <c r="W434" s="117"/>
      <c r="X434" s="237"/>
      <c r="Y434" s="117"/>
      <c r="Z434" s="117"/>
      <c r="AA434" s="237"/>
      <c r="AB434" s="237"/>
      <c r="AC434" s="150"/>
      <c r="AD434" s="117"/>
      <c r="AE434" s="117"/>
      <c r="AF434" s="117"/>
      <c r="AG434" s="117"/>
      <c r="AH434" s="117"/>
      <c r="AI434" s="117"/>
      <c r="AJ434" s="117"/>
      <c r="AK434" s="117"/>
      <c r="AL434" s="117"/>
      <c r="AM434" s="117"/>
      <c r="AN434" s="117"/>
      <c r="AO434" s="117"/>
      <c r="AP434" s="117"/>
      <c r="AQ434" s="117"/>
      <c r="AR434" s="117"/>
      <c r="AS434" s="117"/>
      <c r="AT434" s="117"/>
      <c r="AU434" s="117"/>
      <c r="AV434" s="117"/>
      <c r="AW434" s="117"/>
      <c r="AX434" s="117"/>
      <c r="AY434" s="117"/>
      <c r="AZ434" s="117"/>
      <c r="BA434" s="117"/>
      <c r="BB434" s="117"/>
      <c r="BC434" s="117"/>
      <c r="BD434" s="117"/>
      <c r="BE434" s="117"/>
      <c r="BF434" s="117"/>
      <c r="BG434" s="117"/>
      <c r="BH434" s="117"/>
      <c r="BI434" s="117"/>
      <c r="BJ434" s="117"/>
      <c r="BK434" s="117"/>
      <c r="BL434" s="117"/>
    </row>
    <row r="435" spans="1:64">
      <c r="A435" s="117"/>
      <c r="B435" s="117"/>
      <c r="C435" s="117"/>
      <c r="D435" s="117"/>
      <c r="E435" s="117"/>
      <c r="F435" s="117"/>
      <c r="G435" s="117"/>
      <c r="H435" s="117"/>
      <c r="I435" s="237"/>
      <c r="J435" s="117"/>
      <c r="K435" s="117"/>
      <c r="L435" s="237"/>
      <c r="M435" s="150"/>
      <c r="N435" s="117"/>
      <c r="O435" s="117"/>
      <c r="P435" s="117"/>
      <c r="Q435" s="117"/>
      <c r="R435" s="117"/>
      <c r="S435" s="117"/>
      <c r="T435" s="117"/>
      <c r="U435" s="117"/>
      <c r="V435" s="117"/>
      <c r="W435" s="117"/>
      <c r="X435" s="237"/>
      <c r="Y435" s="117"/>
      <c r="Z435" s="117"/>
      <c r="AA435" s="237"/>
      <c r="AB435" s="237"/>
      <c r="AC435" s="150"/>
      <c r="AD435" s="117"/>
      <c r="AE435" s="117"/>
      <c r="AF435" s="117"/>
      <c r="AG435" s="117"/>
      <c r="AH435" s="117"/>
      <c r="AI435" s="117"/>
      <c r="AJ435" s="117"/>
      <c r="AK435" s="117"/>
      <c r="AL435" s="117"/>
      <c r="AM435" s="117"/>
      <c r="AN435" s="117"/>
      <c r="AO435" s="117"/>
      <c r="AP435" s="117"/>
      <c r="AQ435" s="117"/>
      <c r="AR435" s="117"/>
      <c r="AS435" s="117"/>
      <c r="AT435" s="117"/>
      <c r="AU435" s="117"/>
      <c r="AV435" s="117"/>
      <c r="AW435" s="117"/>
      <c r="AX435" s="117"/>
      <c r="AY435" s="117"/>
      <c r="AZ435" s="117"/>
      <c r="BA435" s="117"/>
      <c r="BB435" s="117"/>
      <c r="BC435" s="117"/>
      <c r="BD435" s="117"/>
      <c r="BE435" s="117"/>
      <c r="BF435" s="117"/>
      <c r="BG435" s="117"/>
      <c r="BH435" s="117"/>
      <c r="BI435" s="117"/>
      <c r="BJ435" s="117"/>
      <c r="BK435" s="117"/>
      <c r="BL435" s="117"/>
    </row>
    <row r="436" spans="1:64">
      <c r="A436" s="117"/>
      <c r="B436" s="117"/>
      <c r="C436" s="117"/>
      <c r="D436" s="117"/>
      <c r="E436" s="117"/>
      <c r="F436" s="117"/>
      <c r="G436" s="117"/>
      <c r="H436" s="117"/>
      <c r="I436" s="237"/>
      <c r="J436" s="117"/>
      <c r="K436" s="117"/>
      <c r="L436" s="237"/>
      <c r="M436" s="150"/>
      <c r="N436" s="117"/>
      <c r="O436" s="117"/>
      <c r="P436" s="117"/>
      <c r="Q436" s="117"/>
      <c r="R436" s="117"/>
      <c r="S436" s="117"/>
      <c r="T436" s="117"/>
      <c r="U436" s="117"/>
      <c r="V436" s="117"/>
      <c r="W436" s="117"/>
      <c r="X436" s="237"/>
      <c r="Y436" s="117"/>
      <c r="Z436" s="117"/>
      <c r="AA436" s="237"/>
      <c r="AB436" s="237"/>
      <c r="AC436" s="150"/>
      <c r="AD436" s="117"/>
      <c r="AE436" s="117"/>
      <c r="AF436" s="117"/>
      <c r="AG436" s="117"/>
      <c r="AH436" s="117"/>
      <c r="AI436" s="117"/>
      <c r="AJ436" s="117"/>
      <c r="AK436" s="117"/>
      <c r="AL436" s="117"/>
      <c r="AM436" s="117"/>
      <c r="AN436" s="117"/>
      <c r="AO436" s="117"/>
      <c r="AP436" s="117"/>
      <c r="AQ436" s="117"/>
      <c r="AR436" s="117"/>
      <c r="AS436" s="117"/>
      <c r="AT436" s="117"/>
      <c r="AU436" s="117"/>
      <c r="AV436" s="117"/>
      <c r="AW436" s="117"/>
      <c r="AX436" s="117"/>
      <c r="AY436" s="117"/>
      <c r="AZ436" s="117"/>
      <c r="BA436" s="117"/>
      <c r="BB436" s="117"/>
      <c r="BC436" s="117"/>
      <c r="BD436" s="117"/>
      <c r="BE436" s="117"/>
      <c r="BF436" s="117"/>
      <c r="BG436" s="117"/>
      <c r="BH436" s="117"/>
      <c r="BI436" s="117"/>
      <c r="BJ436" s="117"/>
      <c r="BK436" s="117"/>
      <c r="BL436" s="117"/>
    </row>
    <row r="437" spans="1:64">
      <c r="A437" s="117"/>
      <c r="B437" s="117"/>
      <c r="C437" s="117"/>
      <c r="D437" s="117"/>
      <c r="E437" s="117"/>
      <c r="F437" s="117"/>
      <c r="G437" s="117"/>
      <c r="H437" s="117"/>
      <c r="I437" s="237"/>
      <c r="J437" s="117"/>
      <c r="K437" s="117"/>
      <c r="L437" s="237"/>
      <c r="M437" s="150"/>
      <c r="N437" s="117"/>
      <c r="O437" s="117"/>
      <c r="P437" s="117"/>
      <c r="Q437" s="117"/>
      <c r="R437" s="117"/>
      <c r="S437" s="117"/>
      <c r="T437" s="117"/>
      <c r="U437" s="117"/>
      <c r="V437" s="117"/>
      <c r="W437" s="117"/>
      <c r="X437" s="237"/>
      <c r="Y437" s="117"/>
      <c r="Z437" s="117"/>
      <c r="AA437" s="237"/>
      <c r="AB437" s="237"/>
      <c r="AC437" s="150"/>
      <c r="AD437" s="117"/>
      <c r="AE437" s="117"/>
      <c r="AF437" s="117"/>
      <c r="AG437" s="117"/>
      <c r="AH437" s="117"/>
      <c r="AI437" s="117"/>
      <c r="AJ437" s="117"/>
      <c r="AK437" s="117"/>
      <c r="AL437" s="117"/>
      <c r="AM437" s="117"/>
      <c r="AN437" s="117"/>
      <c r="AO437" s="117"/>
      <c r="AP437" s="117"/>
      <c r="AQ437" s="117"/>
      <c r="AR437" s="117"/>
      <c r="AS437" s="117"/>
      <c r="AT437" s="117"/>
      <c r="AU437" s="117"/>
      <c r="AV437" s="117"/>
      <c r="AW437" s="117"/>
      <c r="AX437" s="117"/>
      <c r="AY437" s="117"/>
      <c r="AZ437" s="117"/>
      <c r="BA437" s="117"/>
      <c r="BB437" s="117"/>
      <c r="BC437" s="117"/>
      <c r="BD437" s="117"/>
      <c r="BE437" s="117"/>
      <c r="BF437" s="117"/>
      <c r="BG437" s="117"/>
      <c r="BH437" s="117"/>
      <c r="BI437" s="117"/>
      <c r="BJ437" s="117"/>
      <c r="BK437" s="117"/>
      <c r="BL437" s="117"/>
    </row>
    <row r="438" spans="1:64">
      <c r="A438" s="117"/>
      <c r="B438" s="117"/>
      <c r="C438" s="117"/>
      <c r="D438" s="117"/>
      <c r="E438" s="117"/>
      <c r="F438" s="117"/>
      <c r="G438" s="117"/>
      <c r="H438" s="117"/>
      <c r="I438" s="237"/>
      <c r="J438" s="117"/>
      <c r="K438" s="117"/>
      <c r="L438" s="237"/>
      <c r="M438" s="150"/>
      <c r="N438" s="117"/>
      <c r="O438" s="117"/>
      <c r="P438" s="117"/>
      <c r="Q438" s="117"/>
      <c r="R438" s="117"/>
      <c r="S438" s="117"/>
      <c r="T438" s="117"/>
      <c r="U438" s="117"/>
      <c r="V438" s="117"/>
      <c r="W438" s="117"/>
      <c r="X438" s="237"/>
      <c r="Y438" s="117"/>
      <c r="Z438" s="117"/>
      <c r="AA438" s="237"/>
      <c r="AB438" s="237"/>
      <c r="AC438" s="150"/>
      <c r="AD438" s="117"/>
      <c r="AE438" s="117"/>
      <c r="AF438" s="117"/>
      <c r="AG438" s="117"/>
      <c r="AH438" s="117"/>
      <c r="AI438" s="117"/>
      <c r="AJ438" s="117"/>
      <c r="AK438" s="117"/>
      <c r="AL438" s="117"/>
      <c r="AM438" s="117"/>
      <c r="AN438" s="117"/>
      <c r="AO438" s="117"/>
      <c r="AP438" s="117"/>
      <c r="AQ438" s="117"/>
      <c r="AR438" s="117"/>
      <c r="AS438" s="117"/>
      <c r="AT438" s="117"/>
      <c r="AU438" s="117"/>
      <c r="AV438" s="117"/>
      <c r="AW438" s="117"/>
      <c r="AX438" s="117"/>
      <c r="AY438" s="117"/>
      <c r="AZ438" s="117"/>
      <c r="BA438" s="117"/>
      <c r="BB438" s="117"/>
      <c r="BC438" s="117"/>
      <c r="BD438" s="117"/>
      <c r="BE438" s="117"/>
      <c r="BF438" s="117"/>
      <c r="BG438" s="117"/>
      <c r="BH438" s="117"/>
      <c r="BI438" s="117"/>
      <c r="BJ438" s="117"/>
      <c r="BK438" s="117"/>
      <c r="BL438" s="117"/>
    </row>
    <row r="439" spans="1:64">
      <c r="A439" s="117"/>
      <c r="B439" s="117"/>
      <c r="C439" s="117"/>
      <c r="D439" s="117"/>
      <c r="E439" s="117"/>
      <c r="F439" s="117"/>
      <c r="G439" s="117"/>
      <c r="H439" s="117"/>
      <c r="I439" s="237"/>
      <c r="J439" s="117"/>
      <c r="K439" s="117"/>
      <c r="L439" s="237"/>
      <c r="M439" s="150"/>
      <c r="N439" s="117"/>
      <c r="O439" s="117"/>
      <c r="P439" s="117"/>
      <c r="Q439" s="117"/>
      <c r="R439" s="117"/>
      <c r="S439" s="117"/>
      <c r="T439" s="117"/>
      <c r="U439" s="117"/>
      <c r="V439" s="117"/>
      <c r="W439" s="117"/>
      <c r="X439" s="237"/>
      <c r="Y439" s="117"/>
      <c r="Z439" s="117"/>
      <c r="AA439" s="237"/>
      <c r="AB439" s="237"/>
      <c r="AC439" s="150"/>
      <c r="AD439" s="117"/>
      <c r="AE439" s="117"/>
      <c r="AF439" s="117"/>
      <c r="AG439" s="117"/>
      <c r="AH439" s="117"/>
      <c r="AI439" s="117"/>
      <c r="AJ439" s="117"/>
      <c r="AK439" s="117"/>
      <c r="AL439" s="117"/>
      <c r="AM439" s="117"/>
      <c r="AN439" s="117"/>
      <c r="AO439" s="117"/>
      <c r="AP439" s="117"/>
      <c r="AQ439" s="117"/>
      <c r="AR439" s="117"/>
      <c r="AS439" s="117"/>
      <c r="AT439" s="117"/>
      <c r="AU439" s="117"/>
      <c r="AV439" s="117"/>
      <c r="AW439" s="117"/>
      <c r="AX439" s="117"/>
      <c r="AY439" s="117"/>
      <c r="AZ439" s="117"/>
      <c r="BA439" s="117"/>
      <c r="BB439" s="117"/>
      <c r="BC439" s="117"/>
      <c r="BD439" s="117"/>
      <c r="BE439" s="117"/>
      <c r="BF439" s="117"/>
      <c r="BG439" s="117"/>
      <c r="BH439" s="117"/>
      <c r="BI439" s="117"/>
      <c r="BJ439" s="117"/>
      <c r="BK439" s="117"/>
      <c r="BL439" s="117"/>
    </row>
    <row r="440" spans="1:64">
      <c r="A440" s="117"/>
      <c r="B440" s="117"/>
      <c r="C440" s="117"/>
      <c r="D440" s="117"/>
      <c r="E440" s="117"/>
      <c r="F440" s="117"/>
      <c r="G440" s="117"/>
      <c r="H440" s="117"/>
      <c r="I440" s="237"/>
      <c r="J440" s="117"/>
      <c r="K440" s="117"/>
      <c r="L440" s="237"/>
      <c r="M440" s="150"/>
      <c r="N440" s="117"/>
      <c r="O440" s="117"/>
      <c r="P440" s="117"/>
      <c r="Q440" s="117"/>
      <c r="R440" s="117"/>
      <c r="S440" s="117"/>
      <c r="T440" s="117"/>
      <c r="U440" s="117"/>
      <c r="V440" s="117"/>
      <c r="W440" s="117"/>
      <c r="X440" s="237"/>
      <c r="Y440" s="117"/>
      <c r="Z440" s="117"/>
      <c r="AA440" s="237"/>
      <c r="AB440" s="237"/>
      <c r="AC440" s="150"/>
      <c r="AD440" s="117"/>
      <c r="AE440" s="117"/>
      <c r="AF440" s="117"/>
      <c r="AG440" s="117"/>
      <c r="AH440" s="117"/>
      <c r="AI440" s="117"/>
      <c r="AJ440" s="117"/>
      <c r="AK440" s="117"/>
      <c r="AL440" s="117"/>
      <c r="AM440" s="117"/>
      <c r="AN440" s="117"/>
      <c r="AO440" s="117"/>
      <c r="AP440" s="117"/>
      <c r="AQ440" s="117"/>
      <c r="AR440" s="117"/>
      <c r="AS440" s="117"/>
      <c r="AT440" s="117"/>
      <c r="AU440" s="117"/>
      <c r="AV440" s="117"/>
      <c r="AW440" s="117"/>
      <c r="AX440" s="117"/>
      <c r="AY440" s="117"/>
      <c r="AZ440" s="117"/>
      <c r="BA440" s="117"/>
      <c r="BB440" s="117"/>
      <c r="BC440" s="117"/>
      <c r="BD440" s="117"/>
      <c r="BE440" s="117"/>
      <c r="BF440" s="117"/>
      <c r="BG440" s="117"/>
      <c r="BH440" s="117"/>
      <c r="BI440" s="117"/>
      <c r="BJ440" s="117"/>
      <c r="BK440" s="117"/>
      <c r="BL440" s="117"/>
    </row>
    <row r="441" spans="1:64">
      <c r="A441" s="117"/>
      <c r="B441" s="117"/>
      <c r="C441" s="117"/>
      <c r="D441" s="117"/>
      <c r="E441" s="117"/>
      <c r="F441" s="117"/>
      <c r="G441" s="117"/>
      <c r="H441" s="117"/>
      <c r="I441" s="237"/>
      <c r="J441" s="117"/>
      <c r="K441" s="117"/>
      <c r="L441" s="237"/>
      <c r="M441" s="150"/>
      <c r="N441" s="117"/>
      <c r="O441" s="117"/>
      <c r="P441" s="117"/>
      <c r="Q441" s="117"/>
      <c r="R441" s="117"/>
      <c r="S441" s="117"/>
      <c r="T441" s="117"/>
      <c r="U441" s="117"/>
      <c r="V441" s="117"/>
      <c r="W441" s="117"/>
      <c r="X441" s="237"/>
      <c r="Y441" s="117"/>
      <c r="Z441" s="117"/>
      <c r="AA441" s="237"/>
      <c r="AB441" s="237"/>
      <c r="AC441" s="150"/>
      <c r="AD441" s="117"/>
      <c r="AE441" s="117"/>
      <c r="AF441" s="117"/>
      <c r="AG441" s="117"/>
      <c r="AH441" s="117"/>
      <c r="AI441" s="117"/>
      <c r="AJ441" s="117"/>
      <c r="AK441" s="117"/>
      <c r="AL441" s="117"/>
      <c r="AM441" s="117"/>
      <c r="AN441" s="117"/>
      <c r="AO441" s="117"/>
      <c r="AP441" s="117"/>
      <c r="AQ441" s="117"/>
      <c r="AR441" s="117"/>
      <c r="AS441" s="117"/>
      <c r="AT441" s="117"/>
      <c r="AU441" s="117"/>
      <c r="AV441" s="117"/>
      <c r="AW441" s="117"/>
      <c r="AX441" s="117"/>
      <c r="AY441" s="117"/>
      <c r="AZ441" s="117"/>
      <c r="BA441" s="117"/>
      <c r="BB441" s="117"/>
      <c r="BC441" s="117"/>
      <c r="BD441" s="117"/>
      <c r="BE441" s="117"/>
      <c r="BF441" s="117"/>
      <c r="BG441" s="117"/>
      <c r="BH441" s="117"/>
      <c r="BI441" s="117"/>
      <c r="BJ441" s="117"/>
      <c r="BK441" s="117"/>
      <c r="BL441" s="117"/>
    </row>
    <row r="442" spans="1:64">
      <c r="A442" s="117"/>
      <c r="B442" s="117"/>
      <c r="C442" s="117"/>
      <c r="D442" s="117"/>
      <c r="E442" s="117"/>
      <c r="F442" s="117"/>
      <c r="G442" s="117"/>
      <c r="H442" s="117"/>
      <c r="I442" s="237"/>
      <c r="J442" s="117"/>
      <c r="K442" s="117"/>
      <c r="L442" s="237"/>
      <c r="M442" s="150"/>
      <c r="N442" s="117"/>
      <c r="O442" s="117"/>
      <c r="P442" s="117"/>
      <c r="Q442" s="117"/>
      <c r="R442" s="117"/>
      <c r="S442" s="117"/>
      <c r="T442" s="117"/>
      <c r="U442" s="117"/>
      <c r="V442" s="117"/>
      <c r="W442" s="117"/>
      <c r="X442" s="237"/>
      <c r="Y442" s="117"/>
      <c r="Z442" s="117"/>
      <c r="AA442" s="237"/>
      <c r="AB442" s="237"/>
      <c r="AC442" s="150"/>
      <c r="AD442" s="117"/>
      <c r="AE442" s="117"/>
      <c r="AF442" s="117"/>
      <c r="AG442" s="117"/>
      <c r="AH442" s="117"/>
      <c r="AI442" s="117"/>
      <c r="AJ442" s="117"/>
      <c r="AK442" s="117"/>
      <c r="AL442" s="117"/>
      <c r="AM442" s="117"/>
      <c r="AN442" s="117"/>
      <c r="AO442" s="117"/>
      <c r="AP442" s="117"/>
      <c r="AQ442" s="117"/>
      <c r="AR442" s="117"/>
      <c r="AS442" s="117"/>
      <c r="AT442" s="117"/>
      <c r="AU442" s="117"/>
      <c r="AV442" s="117"/>
      <c r="AW442" s="117"/>
      <c r="AX442" s="117"/>
      <c r="AY442" s="117"/>
      <c r="AZ442" s="117"/>
      <c r="BA442" s="117"/>
      <c r="BB442" s="117"/>
      <c r="BC442" s="117"/>
      <c r="BD442" s="117"/>
      <c r="BE442" s="117"/>
      <c r="BF442" s="117"/>
      <c r="BG442" s="117"/>
      <c r="BH442" s="117"/>
      <c r="BI442" s="117"/>
      <c r="BJ442" s="117"/>
      <c r="BK442" s="117"/>
      <c r="BL442" s="117"/>
    </row>
    <row r="443" spans="1:64">
      <c r="A443" s="117"/>
      <c r="B443" s="117"/>
      <c r="C443" s="117"/>
      <c r="D443" s="117"/>
      <c r="E443" s="117"/>
      <c r="F443" s="117"/>
      <c r="G443" s="117"/>
      <c r="H443" s="117"/>
      <c r="I443" s="237"/>
      <c r="J443" s="117"/>
      <c r="K443" s="117"/>
      <c r="L443" s="237"/>
      <c r="M443" s="150"/>
      <c r="N443" s="117"/>
      <c r="O443" s="117"/>
      <c r="P443" s="117"/>
      <c r="Q443" s="117"/>
      <c r="R443" s="117"/>
      <c r="S443" s="117"/>
      <c r="T443" s="117"/>
      <c r="U443" s="117"/>
      <c r="V443" s="117"/>
      <c r="W443" s="117"/>
      <c r="X443" s="237"/>
      <c r="Y443" s="117"/>
      <c r="Z443" s="117"/>
      <c r="AA443" s="237"/>
      <c r="AB443" s="237"/>
      <c r="AC443" s="150"/>
      <c r="AD443" s="117"/>
      <c r="AE443" s="117"/>
      <c r="AF443" s="117"/>
      <c r="AG443" s="117"/>
      <c r="AH443" s="117"/>
      <c r="AI443" s="117"/>
      <c r="AJ443" s="117"/>
      <c r="AK443" s="117"/>
      <c r="AL443" s="117"/>
      <c r="AM443" s="117"/>
      <c r="AN443" s="117"/>
      <c r="AO443" s="117"/>
      <c r="AP443" s="117"/>
      <c r="AQ443" s="117"/>
      <c r="AR443" s="117"/>
      <c r="AS443" s="117"/>
      <c r="AT443" s="117"/>
      <c r="AU443" s="117"/>
      <c r="AV443" s="117"/>
      <c r="AW443" s="117"/>
      <c r="AX443" s="117"/>
      <c r="AY443" s="117"/>
      <c r="AZ443" s="117"/>
      <c r="BA443" s="117"/>
      <c r="BB443" s="117"/>
      <c r="BC443" s="117"/>
      <c r="BD443" s="117"/>
      <c r="BE443" s="117"/>
      <c r="BF443" s="117"/>
      <c r="BG443" s="117"/>
      <c r="BH443" s="117"/>
      <c r="BI443" s="117"/>
      <c r="BJ443" s="117"/>
      <c r="BK443" s="117"/>
      <c r="BL443" s="117"/>
    </row>
    <row r="444" spans="1:64">
      <c r="A444" s="117"/>
      <c r="B444" s="117"/>
      <c r="C444" s="117"/>
      <c r="D444" s="117"/>
      <c r="E444" s="117"/>
      <c r="F444" s="117"/>
      <c r="G444" s="117"/>
      <c r="H444" s="117"/>
      <c r="I444" s="237"/>
      <c r="J444" s="117"/>
      <c r="K444" s="117"/>
      <c r="L444" s="237"/>
      <c r="M444" s="150"/>
      <c r="N444" s="117"/>
      <c r="O444" s="117"/>
      <c r="P444" s="117"/>
      <c r="Q444" s="117"/>
      <c r="R444" s="117"/>
      <c r="S444" s="117"/>
      <c r="T444" s="117"/>
      <c r="U444" s="117"/>
      <c r="V444" s="117"/>
      <c r="W444" s="117"/>
      <c r="X444" s="237"/>
      <c r="Y444" s="117"/>
      <c r="Z444" s="117"/>
      <c r="AA444" s="237"/>
      <c r="AB444" s="237"/>
      <c r="AC444" s="150"/>
      <c r="AD444" s="117"/>
      <c r="AE444" s="117"/>
      <c r="AF444" s="117"/>
      <c r="AG444" s="117"/>
      <c r="AH444" s="117"/>
      <c r="AI444" s="117"/>
      <c r="AJ444" s="117"/>
      <c r="AK444" s="117"/>
      <c r="AL444" s="117"/>
      <c r="AM444" s="117"/>
      <c r="AN444" s="117"/>
      <c r="AO444" s="117"/>
      <c r="AP444" s="117"/>
      <c r="AQ444" s="117"/>
      <c r="AR444" s="117"/>
      <c r="AS444" s="117"/>
      <c r="AT444" s="117"/>
      <c r="AU444" s="117"/>
      <c r="AV444" s="117"/>
      <c r="AW444" s="117"/>
      <c r="AX444" s="117"/>
      <c r="AY444" s="117"/>
      <c r="AZ444" s="117"/>
      <c r="BA444" s="117"/>
      <c r="BB444" s="117"/>
      <c r="BC444" s="117"/>
      <c r="BD444" s="117"/>
      <c r="BE444" s="117"/>
      <c r="BF444" s="117"/>
      <c r="BG444" s="117"/>
      <c r="BH444" s="117"/>
      <c r="BI444" s="117"/>
      <c r="BJ444" s="117"/>
      <c r="BK444" s="117"/>
      <c r="BL444" s="117"/>
    </row>
    <row r="445" spans="1:64">
      <c r="A445" s="117"/>
      <c r="B445" s="117"/>
      <c r="C445" s="117"/>
      <c r="D445" s="117"/>
      <c r="E445" s="117"/>
      <c r="F445" s="117"/>
      <c r="G445" s="117"/>
      <c r="H445" s="117"/>
      <c r="I445" s="237"/>
      <c r="J445" s="117"/>
      <c r="K445" s="117"/>
      <c r="L445" s="237"/>
      <c r="M445" s="150"/>
      <c r="N445" s="117"/>
      <c r="O445" s="117"/>
      <c r="P445" s="117"/>
      <c r="Q445" s="117"/>
      <c r="R445" s="117"/>
      <c r="S445" s="117"/>
      <c r="T445" s="117"/>
      <c r="U445" s="117"/>
      <c r="V445" s="117"/>
      <c r="W445" s="117"/>
      <c r="X445" s="237"/>
      <c r="Y445" s="117"/>
      <c r="Z445" s="117"/>
      <c r="AA445" s="237"/>
      <c r="AB445" s="237"/>
      <c r="AC445" s="150"/>
      <c r="AD445" s="117"/>
      <c r="AE445" s="117"/>
      <c r="AF445" s="117"/>
      <c r="AG445" s="117"/>
      <c r="AH445" s="117"/>
      <c r="AI445" s="117"/>
      <c r="AJ445" s="117"/>
      <c r="AK445" s="117"/>
      <c r="AL445" s="117"/>
      <c r="AM445" s="117"/>
      <c r="AN445" s="117"/>
      <c r="AO445" s="117"/>
      <c r="AP445" s="117"/>
      <c r="AQ445" s="117"/>
      <c r="AR445" s="117"/>
      <c r="AS445" s="117"/>
      <c r="AT445" s="117"/>
      <c r="AU445" s="117"/>
      <c r="AV445" s="117"/>
      <c r="AW445" s="117"/>
      <c r="AX445" s="117"/>
      <c r="AY445" s="117"/>
      <c r="AZ445" s="117"/>
      <c r="BA445" s="117"/>
      <c r="BB445" s="117"/>
      <c r="BC445" s="117"/>
      <c r="BD445" s="117"/>
      <c r="BE445" s="117"/>
      <c r="BF445" s="117"/>
      <c r="BG445" s="117"/>
      <c r="BH445" s="117"/>
      <c r="BI445" s="117"/>
      <c r="BJ445" s="117"/>
      <c r="BK445" s="117"/>
      <c r="BL445" s="117"/>
    </row>
    <row r="446" spans="1:64">
      <c r="A446" s="117"/>
      <c r="B446" s="117"/>
      <c r="C446" s="117"/>
      <c r="D446" s="117"/>
      <c r="E446" s="117"/>
      <c r="F446" s="117"/>
      <c r="G446" s="117"/>
      <c r="H446" s="117"/>
      <c r="I446" s="237"/>
      <c r="J446" s="117"/>
      <c r="K446" s="117"/>
      <c r="L446" s="237"/>
      <c r="M446" s="150"/>
      <c r="N446" s="117"/>
      <c r="O446" s="117"/>
      <c r="P446" s="117"/>
      <c r="Q446" s="117"/>
      <c r="R446" s="117"/>
      <c r="S446" s="117"/>
      <c r="T446" s="117"/>
      <c r="U446" s="117"/>
      <c r="V446" s="117"/>
      <c r="W446" s="117"/>
      <c r="X446" s="237"/>
      <c r="Y446" s="117"/>
      <c r="Z446" s="117"/>
      <c r="AA446" s="237"/>
      <c r="AB446" s="237"/>
      <c r="AC446" s="150"/>
      <c r="AD446" s="117"/>
      <c r="AE446" s="117"/>
      <c r="AF446" s="117"/>
      <c r="AG446" s="117"/>
      <c r="AH446" s="117"/>
      <c r="AI446" s="117"/>
      <c r="AJ446" s="117"/>
      <c r="AK446" s="117"/>
      <c r="AL446" s="117"/>
      <c r="AM446" s="117"/>
      <c r="AN446" s="117"/>
      <c r="AO446" s="117"/>
      <c r="AP446" s="117"/>
      <c r="AQ446" s="117"/>
      <c r="AR446" s="117"/>
      <c r="AS446" s="117"/>
      <c r="AT446" s="117"/>
      <c r="AU446" s="117"/>
      <c r="AV446" s="117"/>
      <c r="AW446" s="117"/>
      <c r="AX446" s="117"/>
      <c r="AY446" s="117"/>
      <c r="AZ446" s="117"/>
      <c r="BA446" s="117"/>
      <c r="BB446" s="117"/>
      <c r="BC446" s="117"/>
      <c r="BD446" s="117"/>
      <c r="BE446" s="117"/>
      <c r="BF446" s="117"/>
      <c r="BG446" s="117"/>
      <c r="BH446" s="117"/>
      <c r="BI446" s="117"/>
      <c r="BJ446" s="117"/>
      <c r="BK446" s="117"/>
      <c r="BL446" s="117"/>
    </row>
    <row r="447" spans="1:64">
      <c r="A447" s="117"/>
      <c r="B447" s="117"/>
      <c r="C447" s="117"/>
      <c r="D447" s="117"/>
      <c r="E447" s="117"/>
      <c r="F447" s="117"/>
      <c r="G447" s="117"/>
      <c r="H447" s="117"/>
      <c r="I447" s="237"/>
      <c r="J447" s="117"/>
      <c r="K447" s="117"/>
      <c r="L447" s="237"/>
      <c r="M447" s="150"/>
      <c r="N447" s="117"/>
      <c r="O447" s="117"/>
      <c r="P447" s="117"/>
      <c r="Q447" s="117"/>
      <c r="R447" s="117"/>
      <c r="S447" s="117"/>
      <c r="T447" s="117"/>
      <c r="U447" s="117"/>
      <c r="V447" s="117"/>
      <c r="W447" s="117"/>
      <c r="X447" s="237"/>
      <c r="Y447" s="117"/>
      <c r="Z447" s="117"/>
      <c r="AA447" s="237"/>
      <c r="AB447" s="237"/>
      <c r="AC447" s="150"/>
      <c r="AD447" s="117"/>
      <c r="AE447" s="117"/>
      <c r="AF447" s="117"/>
      <c r="AG447" s="117"/>
      <c r="AH447" s="117"/>
      <c r="AI447" s="117"/>
      <c r="AJ447" s="117"/>
      <c r="AK447" s="117"/>
      <c r="AL447" s="117"/>
      <c r="AM447" s="117"/>
      <c r="AN447" s="117"/>
      <c r="AO447" s="117"/>
      <c r="AP447" s="117"/>
      <c r="AQ447" s="117"/>
      <c r="AR447" s="117"/>
      <c r="AS447" s="117"/>
      <c r="AT447" s="117"/>
      <c r="AU447" s="117"/>
      <c r="AV447" s="117"/>
      <c r="AW447" s="117"/>
      <c r="AX447" s="117"/>
      <c r="AY447" s="117"/>
      <c r="AZ447" s="117"/>
      <c r="BA447" s="117"/>
      <c r="BB447" s="117"/>
      <c r="BC447" s="117"/>
      <c r="BD447" s="117"/>
      <c r="BE447" s="117"/>
      <c r="BF447" s="117"/>
      <c r="BG447" s="117"/>
      <c r="BH447" s="117"/>
      <c r="BI447" s="117"/>
      <c r="BJ447" s="117"/>
      <c r="BK447" s="117"/>
      <c r="BL447" s="117"/>
    </row>
    <row r="448" spans="1:64">
      <c r="A448" s="117"/>
      <c r="B448" s="117"/>
      <c r="C448" s="117"/>
      <c r="D448" s="117"/>
      <c r="E448" s="117"/>
      <c r="F448" s="117"/>
      <c r="G448" s="117"/>
      <c r="H448" s="117"/>
      <c r="I448" s="237"/>
      <c r="J448" s="117"/>
      <c r="K448" s="117"/>
      <c r="L448" s="237"/>
      <c r="M448" s="150"/>
      <c r="N448" s="117"/>
      <c r="O448" s="117"/>
      <c r="P448" s="117"/>
      <c r="Q448" s="117"/>
      <c r="R448" s="117"/>
      <c r="S448" s="117"/>
      <c r="T448" s="117"/>
      <c r="U448" s="117"/>
      <c r="V448" s="117"/>
      <c r="W448" s="117"/>
      <c r="X448" s="237"/>
      <c r="Y448" s="117"/>
      <c r="Z448" s="117"/>
      <c r="AA448" s="237"/>
      <c r="AB448" s="237"/>
      <c r="AC448" s="150"/>
      <c r="AD448" s="117"/>
      <c r="AE448" s="117"/>
      <c r="AF448" s="117"/>
      <c r="AG448" s="117"/>
      <c r="AH448" s="117"/>
      <c r="AI448" s="117"/>
      <c r="AJ448" s="117"/>
      <c r="AK448" s="117"/>
      <c r="AL448" s="117"/>
      <c r="AM448" s="117"/>
      <c r="AN448" s="117"/>
      <c r="AO448" s="117"/>
      <c r="AP448" s="117"/>
      <c r="AQ448" s="117"/>
      <c r="AR448" s="117"/>
      <c r="AS448" s="117"/>
      <c r="AT448" s="117"/>
      <c r="AU448" s="117"/>
      <c r="AV448" s="117"/>
      <c r="AW448" s="117"/>
      <c r="AX448" s="117"/>
      <c r="AY448" s="117"/>
      <c r="AZ448" s="117"/>
      <c r="BA448" s="117"/>
      <c r="BB448" s="117"/>
      <c r="BC448" s="117"/>
      <c r="BD448" s="117"/>
      <c r="BE448" s="117"/>
      <c r="BF448" s="117"/>
      <c r="BG448" s="117"/>
      <c r="BH448" s="117"/>
      <c r="BI448" s="117"/>
      <c r="BJ448" s="117"/>
      <c r="BK448" s="117"/>
      <c r="BL448" s="117"/>
    </row>
    <row r="449" spans="1:64">
      <c r="A449" s="117"/>
      <c r="B449" s="117"/>
      <c r="C449" s="117"/>
      <c r="D449" s="117"/>
      <c r="E449" s="117"/>
      <c r="F449" s="117"/>
      <c r="G449" s="117"/>
      <c r="H449" s="117"/>
      <c r="I449" s="237"/>
      <c r="J449" s="117"/>
      <c r="K449" s="117"/>
      <c r="L449" s="237"/>
      <c r="M449" s="150"/>
      <c r="N449" s="117"/>
      <c r="O449" s="117"/>
      <c r="P449" s="117"/>
      <c r="Q449" s="117"/>
      <c r="R449" s="117"/>
      <c r="S449" s="117"/>
      <c r="T449" s="117"/>
      <c r="U449" s="117"/>
      <c r="V449" s="117"/>
      <c r="W449" s="117"/>
      <c r="X449" s="237"/>
      <c r="Y449" s="117"/>
      <c r="Z449" s="117"/>
      <c r="AA449" s="237"/>
      <c r="AB449" s="237"/>
      <c r="AC449" s="150"/>
      <c r="AD449" s="117"/>
      <c r="AE449" s="117"/>
      <c r="AF449" s="117"/>
      <c r="AG449" s="117"/>
      <c r="AH449" s="117"/>
      <c r="AI449" s="117"/>
      <c r="AJ449" s="117"/>
      <c r="AK449" s="117"/>
      <c r="AL449" s="117"/>
      <c r="AM449" s="117"/>
      <c r="AN449" s="117"/>
      <c r="AO449" s="117"/>
      <c r="AP449" s="117"/>
      <c r="AQ449" s="117"/>
      <c r="AR449" s="117"/>
      <c r="AS449" s="117"/>
      <c r="AT449" s="117"/>
      <c r="AU449" s="117"/>
      <c r="AV449" s="117"/>
      <c r="AW449" s="117"/>
      <c r="AX449" s="117"/>
      <c r="AY449" s="117"/>
      <c r="AZ449" s="117"/>
      <c r="BA449" s="117"/>
      <c r="BB449" s="117"/>
      <c r="BC449" s="117"/>
      <c r="BD449" s="117"/>
      <c r="BE449" s="117"/>
      <c r="BF449" s="117"/>
      <c r="BG449" s="117"/>
      <c r="BH449" s="117"/>
      <c r="BI449" s="117"/>
      <c r="BJ449" s="117"/>
      <c r="BK449" s="117"/>
      <c r="BL449" s="117"/>
    </row>
    <row r="450" spans="1:64">
      <c r="A450" s="117"/>
      <c r="B450" s="117"/>
      <c r="C450" s="117"/>
      <c r="D450" s="117"/>
      <c r="E450" s="117"/>
      <c r="F450" s="117"/>
      <c r="G450" s="117"/>
      <c r="H450" s="117"/>
      <c r="I450" s="237"/>
      <c r="J450" s="117"/>
      <c r="K450" s="117"/>
      <c r="L450" s="237"/>
      <c r="M450" s="150"/>
      <c r="N450" s="117"/>
      <c r="O450" s="117"/>
      <c r="P450" s="117"/>
      <c r="Q450" s="117"/>
      <c r="R450" s="117"/>
      <c r="S450" s="117"/>
      <c r="T450" s="117"/>
      <c r="U450" s="117"/>
      <c r="V450" s="117"/>
      <c r="W450" s="117"/>
      <c r="X450" s="237"/>
      <c r="Y450" s="117"/>
      <c r="Z450" s="117"/>
      <c r="AA450" s="237"/>
      <c r="AB450" s="237"/>
      <c r="AC450" s="150"/>
      <c r="AD450" s="117"/>
      <c r="AE450" s="117"/>
      <c r="AF450" s="117"/>
      <c r="AG450" s="117"/>
      <c r="AH450" s="117"/>
      <c r="AI450" s="117"/>
      <c r="AJ450" s="117"/>
      <c r="AK450" s="117"/>
      <c r="AL450" s="117"/>
      <c r="AM450" s="117"/>
      <c r="AN450" s="117"/>
      <c r="AO450" s="117"/>
      <c r="AP450" s="117"/>
      <c r="AQ450" s="117"/>
      <c r="AR450" s="117"/>
      <c r="AS450" s="117"/>
      <c r="AT450" s="117"/>
      <c r="AU450" s="117"/>
      <c r="AV450" s="117"/>
      <c r="AW450" s="117"/>
      <c r="AX450" s="117"/>
      <c r="AY450" s="117"/>
      <c r="AZ450" s="117"/>
      <c r="BA450" s="117"/>
      <c r="BB450" s="117"/>
      <c r="BC450" s="117"/>
      <c r="BD450" s="117"/>
      <c r="BE450" s="117"/>
      <c r="BF450" s="117"/>
      <c r="BG450" s="117"/>
      <c r="BH450" s="117"/>
      <c r="BI450" s="117"/>
      <c r="BJ450" s="117"/>
      <c r="BK450" s="117"/>
      <c r="BL450" s="117"/>
    </row>
    <row r="451" spans="1:64">
      <c r="A451" s="117"/>
      <c r="B451" s="117"/>
      <c r="C451" s="117"/>
      <c r="D451" s="117"/>
      <c r="E451" s="117"/>
      <c r="F451" s="117"/>
      <c r="G451" s="117"/>
      <c r="H451" s="117"/>
      <c r="I451" s="237"/>
      <c r="J451" s="117"/>
      <c r="K451" s="117"/>
      <c r="L451" s="237"/>
      <c r="M451" s="150"/>
      <c r="N451" s="117"/>
      <c r="O451" s="117"/>
      <c r="P451" s="117"/>
      <c r="Q451" s="117"/>
      <c r="R451" s="117"/>
      <c r="S451" s="117"/>
      <c r="T451" s="117"/>
      <c r="U451" s="117"/>
      <c r="V451" s="117"/>
      <c r="W451" s="117"/>
      <c r="X451" s="237"/>
      <c r="Y451" s="117"/>
      <c r="Z451" s="117"/>
      <c r="AA451" s="237"/>
      <c r="AB451" s="237"/>
      <c r="AC451" s="150"/>
      <c r="AD451" s="117"/>
      <c r="AE451" s="117"/>
      <c r="AF451" s="117"/>
      <c r="AG451" s="117"/>
      <c r="AH451" s="117"/>
      <c r="AI451" s="117"/>
      <c r="AJ451" s="117"/>
      <c r="AK451" s="117"/>
      <c r="AL451" s="117"/>
      <c r="AM451" s="117"/>
      <c r="AN451" s="117"/>
      <c r="AO451" s="117"/>
      <c r="AP451" s="117"/>
      <c r="AQ451" s="117"/>
      <c r="AR451" s="117"/>
      <c r="AS451" s="117"/>
      <c r="AT451" s="117"/>
      <c r="AU451" s="117"/>
      <c r="AV451" s="117"/>
      <c r="AW451" s="117"/>
      <c r="AX451" s="117"/>
      <c r="AY451" s="117"/>
      <c r="AZ451" s="117"/>
      <c r="BA451" s="117"/>
      <c r="BB451" s="117"/>
      <c r="BC451" s="117"/>
      <c r="BD451" s="117"/>
      <c r="BE451" s="117"/>
      <c r="BF451" s="117"/>
      <c r="BG451" s="117"/>
      <c r="BH451" s="117"/>
      <c r="BI451" s="117"/>
      <c r="BJ451" s="117"/>
      <c r="BK451" s="117"/>
      <c r="BL451" s="117"/>
    </row>
    <row r="452" spans="1:64">
      <c r="A452" s="117"/>
      <c r="B452" s="117"/>
      <c r="C452" s="117"/>
      <c r="D452" s="117"/>
      <c r="E452" s="117"/>
      <c r="F452" s="117"/>
      <c r="G452" s="117"/>
      <c r="H452" s="117"/>
      <c r="I452" s="237"/>
      <c r="J452" s="117"/>
      <c r="K452" s="117"/>
      <c r="L452" s="237"/>
      <c r="M452" s="150"/>
      <c r="N452" s="117"/>
      <c r="O452" s="117"/>
      <c r="P452" s="117"/>
      <c r="Q452" s="117"/>
      <c r="R452" s="117"/>
      <c r="S452" s="117"/>
      <c r="T452" s="117"/>
      <c r="U452" s="117"/>
      <c r="V452" s="117"/>
      <c r="W452" s="117"/>
      <c r="X452" s="237"/>
      <c r="Y452" s="117"/>
      <c r="Z452" s="117"/>
      <c r="AA452" s="237"/>
      <c r="AB452" s="237"/>
      <c r="AC452" s="150"/>
      <c r="AD452" s="117"/>
      <c r="AE452" s="117"/>
      <c r="AF452" s="117"/>
      <c r="AG452" s="117"/>
      <c r="AH452" s="117"/>
      <c r="AI452" s="117"/>
      <c r="AJ452" s="117"/>
      <c r="AK452" s="117"/>
      <c r="AL452" s="117"/>
      <c r="AM452" s="117"/>
      <c r="AN452" s="117"/>
      <c r="AO452" s="117"/>
      <c r="AP452" s="117"/>
      <c r="AQ452" s="117"/>
      <c r="AR452" s="117"/>
      <c r="AS452" s="117"/>
      <c r="AT452" s="117"/>
      <c r="AU452" s="117"/>
      <c r="AV452" s="117"/>
      <c r="AW452" s="117"/>
      <c r="AX452" s="117"/>
      <c r="AY452" s="117"/>
      <c r="AZ452" s="117"/>
      <c r="BA452" s="117"/>
      <c r="BB452" s="117"/>
      <c r="BC452" s="117"/>
      <c r="BD452" s="117"/>
      <c r="BE452" s="117"/>
      <c r="BF452" s="117"/>
      <c r="BG452" s="117"/>
      <c r="BH452" s="117"/>
      <c r="BI452" s="117"/>
      <c r="BJ452" s="117"/>
      <c r="BK452" s="117"/>
      <c r="BL452" s="117"/>
    </row>
    <row r="453" spans="1:64">
      <c r="A453" s="117"/>
      <c r="B453" s="117"/>
      <c r="C453" s="117"/>
      <c r="D453" s="117"/>
      <c r="E453" s="117"/>
      <c r="F453" s="117"/>
      <c r="G453" s="117"/>
      <c r="H453" s="117"/>
      <c r="I453" s="237"/>
      <c r="J453" s="117"/>
      <c r="K453" s="117"/>
      <c r="L453" s="237"/>
      <c r="M453" s="150"/>
      <c r="N453" s="117"/>
      <c r="O453" s="117"/>
      <c r="P453" s="117"/>
      <c r="Q453" s="117"/>
      <c r="R453" s="117"/>
      <c r="S453" s="117"/>
      <c r="T453" s="117"/>
      <c r="U453" s="117"/>
      <c r="V453" s="117"/>
      <c r="W453" s="117"/>
      <c r="X453" s="237"/>
      <c r="Y453" s="117"/>
      <c r="Z453" s="117"/>
      <c r="AA453" s="237"/>
      <c r="AB453" s="237"/>
      <c r="AC453" s="150"/>
      <c r="AD453" s="117"/>
      <c r="AE453" s="117"/>
      <c r="AF453" s="117"/>
      <c r="AG453" s="117"/>
      <c r="AH453" s="117"/>
      <c r="AI453" s="117"/>
      <c r="AJ453" s="117"/>
      <c r="AK453" s="117"/>
      <c r="AL453" s="117"/>
      <c r="AM453" s="117"/>
      <c r="AN453" s="117"/>
      <c r="AO453" s="117"/>
      <c r="AP453" s="117"/>
      <c r="AQ453" s="117"/>
      <c r="AR453" s="117"/>
      <c r="AS453" s="117"/>
      <c r="AT453" s="117"/>
      <c r="AU453" s="117"/>
      <c r="AV453" s="117"/>
      <c r="AW453" s="117"/>
      <c r="AX453" s="117"/>
      <c r="AY453" s="117"/>
      <c r="AZ453" s="117"/>
      <c r="BA453" s="117"/>
      <c r="BB453" s="117"/>
      <c r="BC453" s="117"/>
      <c r="BD453" s="117"/>
      <c r="BE453" s="117"/>
      <c r="BF453" s="117"/>
      <c r="BG453" s="117"/>
      <c r="BH453" s="117"/>
      <c r="BI453" s="117"/>
      <c r="BJ453" s="117"/>
      <c r="BK453" s="117"/>
      <c r="BL453" s="117"/>
    </row>
    <row r="454" spans="1:64">
      <c r="A454" s="117"/>
      <c r="B454" s="117"/>
      <c r="C454" s="117"/>
      <c r="D454" s="117"/>
      <c r="E454" s="117"/>
      <c r="F454" s="117"/>
      <c r="G454" s="117"/>
      <c r="H454" s="117"/>
      <c r="I454" s="237"/>
      <c r="J454" s="117"/>
      <c r="K454" s="117"/>
      <c r="L454" s="237"/>
      <c r="M454" s="150"/>
      <c r="N454" s="117"/>
      <c r="O454" s="117"/>
      <c r="P454" s="117"/>
      <c r="Q454" s="117"/>
      <c r="R454" s="117"/>
      <c r="S454" s="117"/>
      <c r="T454" s="117"/>
      <c r="U454" s="117"/>
      <c r="V454" s="117"/>
      <c r="W454" s="117"/>
      <c r="X454" s="237"/>
      <c r="Y454" s="117"/>
      <c r="Z454" s="117"/>
      <c r="AA454" s="237"/>
      <c r="AB454" s="237"/>
      <c r="AC454" s="150"/>
      <c r="AD454" s="117"/>
      <c r="AE454" s="117"/>
      <c r="AF454" s="117"/>
      <c r="AG454" s="117"/>
      <c r="AH454" s="117"/>
      <c r="AI454" s="117"/>
      <c r="AJ454" s="117"/>
      <c r="AK454" s="117"/>
      <c r="AL454" s="117"/>
      <c r="AM454" s="117"/>
      <c r="AN454" s="117"/>
      <c r="AO454" s="117"/>
      <c r="AP454" s="117"/>
      <c r="AQ454" s="117"/>
      <c r="AR454" s="117"/>
      <c r="AS454" s="117"/>
      <c r="AT454" s="117"/>
      <c r="AU454" s="117"/>
      <c r="AV454" s="117"/>
      <c r="AW454" s="117"/>
      <c r="AX454" s="117"/>
      <c r="AY454" s="117"/>
      <c r="AZ454" s="117"/>
      <c r="BA454" s="117"/>
      <c r="BB454" s="117"/>
      <c r="BC454" s="117"/>
      <c r="BD454" s="117"/>
      <c r="BE454" s="117"/>
      <c r="BF454" s="117"/>
      <c r="BG454" s="117"/>
      <c r="BH454" s="117"/>
      <c r="BI454" s="117"/>
      <c r="BJ454" s="117"/>
      <c r="BK454" s="117"/>
      <c r="BL454" s="117"/>
    </row>
    <row r="455" spans="1:64">
      <c r="A455" s="117"/>
      <c r="B455" s="117"/>
      <c r="C455" s="117"/>
      <c r="D455" s="117"/>
      <c r="E455" s="117"/>
      <c r="F455" s="117"/>
      <c r="G455" s="117"/>
      <c r="H455" s="117"/>
      <c r="I455" s="237"/>
      <c r="J455" s="117"/>
      <c r="K455" s="117"/>
      <c r="L455" s="237"/>
      <c r="M455" s="150"/>
      <c r="N455" s="117"/>
      <c r="O455" s="117"/>
      <c r="P455" s="117"/>
      <c r="Q455" s="117"/>
      <c r="R455" s="117"/>
      <c r="S455" s="117"/>
      <c r="T455" s="117"/>
      <c r="U455" s="117"/>
      <c r="V455" s="117"/>
      <c r="W455" s="117"/>
      <c r="X455" s="237"/>
      <c r="Y455" s="117"/>
      <c r="Z455" s="117"/>
      <c r="AA455" s="237"/>
      <c r="AB455" s="237"/>
      <c r="AC455" s="150"/>
      <c r="AD455" s="117"/>
      <c r="AE455" s="117"/>
      <c r="AF455" s="117"/>
      <c r="AG455" s="117"/>
      <c r="AH455" s="117"/>
      <c r="AI455" s="117"/>
      <c r="AJ455" s="117"/>
      <c r="AK455" s="117"/>
      <c r="AL455" s="117"/>
      <c r="AM455" s="117"/>
      <c r="AN455" s="117"/>
      <c r="AO455" s="117"/>
      <c r="AP455" s="117"/>
      <c r="AQ455" s="117"/>
      <c r="AR455" s="117"/>
      <c r="AS455" s="117"/>
      <c r="AT455" s="117"/>
      <c r="AU455" s="117"/>
      <c r="AV455" s="117"/>
      <c r="AW455" s="117"/>
      <c r="AX455" s="117"/>
      <c r="AY455" s="117"/>
      <c r="AZ455" s="117"/>
      <c r="BA455" s="117"/>
      <c r="BB455" s="117"/>
      <c r="BC455" s="117"/>
      <c r="BD455" s="117"/>
      <c r="BE455" s="117"/>
      <c r="BF455" s="117"/>
      <c r="BG455" s="117"/>
      <c r="BH455" s="117"/>
      <c r="BI455" s="117"/>
      <c r="BJ455" s="117"/>
      <c r="BK455" s="117"/>
      <c r="BL455" s="117"/>
    </row>
    <row r="456" spans="1:64">
      <c r="A456" s="117"/>
      <c r="B456" s="117"/>
      <c r="C456" s="117"/>
      <c r="D456" s="117"/>
      <c r="E456" s="117"/>
      <c r="F456" s="117"/>
      <c r="G456" s="117"/>
      <c r="H456" s="117"/>
      <c r="I456" s="237"/>
      <c r="J456" s="117"/>
      <c r="K456" s="117"/>
      <c r="L456" s="237"/>
      <c r="M456" s="150"/>
      <c r="N456" s="117"/>
      <c r="O456" s="117"/>
      <c r="P456" s="117"/>
      <c r="Q456" s="117"/>
      <c r="R456" s="117"/>
      <c r="S456" s="117"/>
      <c r="T456" s="117"/>
      <c r="U456" s="117"/>
      <c r="V456" s="117"/>
      <c r="W456" s="117"/>
      <c r="X456" s="237"/>
      <c r="Y456" s="117"/>
      <c r="Z456" s="117"/>
      <c r="AA456" s="237"/>
      <c r="AB456" s="237"/>
      <c r="AC456" s="150"/>
      <c r="AD456" s="117"/>
      <c r="AE456" s="117"/>
      <c r="AF456" s="117"/>
      <c r="AG456" s="117"/>
      <c r="AH456" s="117"/>
      <c r="AI456" s="117"/>
      <c r="AJ456" s="117"/>
      <c r="AK456" s="117"/>
      <c r="AL456" s="117"/>
      <c r="AM456" s="117"/>
      <c r="AN456" s="117"/>
      <c r="AO456" s="117"/>
      <c r="AP456" s="117"/>
      <c r="AQ456" s="117"/>
      <c r="AR456" s="117"/>
      <c r="AS456" s="117"/>
      <c r="AT456" s="117"/>
      <c r="AU456" s="117"/>
      <c r="AV456" s="117"/>
      <c r="AW456" s="117"/>
      <c r="AX456" s="117"/>
      <c r="AY456" s="117"/>
      <c r="AZ456" s="117"/>
      <c r="BA456" s="117"/>
      <c r="BB456" s="117"/>
      <c r="BC456" s="117"/>
      <c r="BD456" s="117"/>
      <c r="BE456" s="117"/>
      <c r="BF456" s="117"/>
      <c r="BG456" s="117"/>
      <c r="BH456" s="117"/>
      <c r="BI456" s="117"/>
      <c r="BJ456" s="117"/>
      <c r="BK456" s="117"/>
      <c r="BL456" s="117"/>
    </row>
    <row r="457" spans="1:64">
      <c r="A457" s="117"/>
      <c r="B457" s="117"/>
      <c r="C457" s="117"/>
      <c r="D457" s="117"/>
      <c r="E457" s="117"/>
      <c r="F457" s="117"/>
      <c r="G457" s="117"/>
      <c r="H457" s="117"/>
      <c r="I457" s="237"/>
      <c r="J457" s="117"/>
      <c r="K457" s="117"/>
      <c r="L457" s="237"/>
      <c r="M457" s="150"/>
      <c r="N457" s="117"/>
      <c r="O457" s="117"/>
      <c r="P457" s="117"/>
      <c r="Q457" s="117"/>
      <c r="R457" s="117"/>
      <c r="S457" s="117"/>
      <c r="T457" s="117"/>
      <c r="U457" s="117"/>
      <c r="V457" s="117"/>
      <c r="W457" s="117"/>
      <c r="X457" s="237"/>
      <c r="Y457" s="117"/>
      <c r="Z457" s="117"/>
      <c r="AA457" s="237"/>
      <c r="AB457" s="237"/>
      <c r="AC457" s="150"/>
      <c r="AD457" s="117"/>
      <c r="AE457" s="117"/>
      <c r="AF457" s="117"/>
      <c r="AG457" s="117"/>
      <c r="AH457" s="117"/>
      <c r="AI457" s="117"/>
      <c r="AJ457" s="117"/>
      <c r="AK457" s="117"/>
      <c r="AL457" s="117"/>
      <c r="AM457" s="117"/>
      <c r="AN457" s="117"/>
      <c r="AO457" s="117"/>
      <c r="AP457" s="117"/>
      <c r="AQ457" s="117"/>
      <c r="AR457" s="117"/>
      <c r="AS457" s="117"/>
      <c r="AT457" s="117"/>
      <c r="AU457" s="117"/>
      <c r="AV457" s="117"/>
      <c r="AW457" s="117"/>
      <c r="AX457" s="117"/>
      <c r="AY457" s="117"/>
      <c r="AZ457" s="117"/>
      <c r="BA457" s="117"/>
      <c r="BB457" s="117"/>
      <c r="BC457" s="117"/>
      <c r="BD457" s="117"/>
      <c r="BE457" s="117"/>
      <c r="BF457" s="117"/>
      <c r="BG457" s="117"/>
      <c r="BH457" s="117"/>
      <c r="BI457" s="117"/>
      <c r="BJ457" s="117"/>
      <c r="BK457" s="117"/>
      <c r="BL457" s="117"/>
    </row>
    <row r="458" spans="1:64">
      <c r="A458" s="117"/>
      <c r="B458" s="117"/>
      <c r="C458" s="117"/>
      <c r="D458" s="117"/>
      <c r="E458" s="117"/>
      <c r="F458" s="117"/>
      <c r="G458" s="117"/>
      <c r="H458" s="117"/>
      <c r="I458" s="237"/>
      <c r="J458" s="117"/>
      <c r="K458" s="117"/>
      <c r="L458" s="237"/>
      <c r="M458" s="150"/>
      <c r="N458" s="117"/>
      <c r="O458" s="117"/>
      <c r="P458" s="117"/>
      <c r="Q458" s="117"/>
      <c r="R458" s="117"/>
      <c r="S458" s="117"/>
      <c r="T458" s="117"/>
      <c r="U458" s="117"/>
      <c r="V458" s="117"/>
      <c r="W458" s="117"/>
      <c r="X458" s="237"/>
      <c r="Y458" s="117"/>
      <c r="Z458" s="117"/>
      <c r="AA458" s="237"/>
      <c r="AB458" s="237"/>
      <c r="AC458" s="150"/>
      <c r="AD458" s="117"/>
      <c r="AE458" s="117"/>
      <c r="AF458" s="117"/>
      <c r="AG458" s="117"/>
      <c r="AH458" s="117"/>
      <c r="AI458" s="117"/>
      <c r="AJ458" s="117"/>
      <c r="AK458" s="117"/>
      <c r="AL458" s="117"/>
      <c r="AM458" s="117"/>
      <c r="AN458" s="117"/>
      <c r="AO458" s="117"/>
      <c r="AP458" s="117"/>
      <c r="AQ458" s="117"/>
      <c r="AR458" s="117"/>
      <c r="AS458" s="117"/>
      <c r="AT458" s="117"/>
      <c r="AU458" s="117"/>
      <c r="AV458" s="117"/>
      <c r="AW458" s="117"/>
      <c r="AX458" s="117"/>
      <c r="AY458" s="117"/>
      <c r="AZ458" s="117"/>
      <c r="BA458" s="117"/>
      <c r="BB458" s="117"/>
      <c r="BC458" s="117"/>
      <c r="BD458" s="117"/>
      <c r="BE458" s="117"/>
      <c r="BF458" s="117"/>
      <c r="BG458" s="117"/>
      <c r="BH458" s="117"/>
      <c r="BI458" s="117"/>
      <c r="BJ458" s="117"/>
      <c r="BK458" s="117"/>
      <c r="BL458" s="117"/>
    </row>
    <row r="459" spans="1:64">
      <c r="A459" s="117"/>
      <c r="B459" s="117"/>
      <c r="C459" s="117"/>
      <c r="D459" s="117"/>
      <c r="E459" s="117"/>
      <c r="F459" s="117"/>
      <c r="G459" s="117"/>
      <c r="H459" s="117"/>
      <c r="I459" s="237"/>
      <c r="J459" s="117"/>
      <c r="K459" s="117"/>
      <c r="L459" s="237"/>
      <c r="M459" s="150"/>
      <c r="N459" s="117"/>
      <c r="O459" s="117"/>
      <c r="P459" s="117"/>
      <c r="Q459" s="117"/>
      <c r="R459" s="117"/>
      <c r="S459" s="117"/>
      <c r="T459" s="117"/>
      <c r="U459" s="117"/>
      <c r="V459" s="117"/>
      <c r="W459" s="117"/>
      <c r="X459" s="237"/>
      <c r="Y459" s="117"/>
      <c r="Z459" s="117"/>
      <c r="AA459" s="237"/>
      <c r="AB459" s="237"/>
      <c r="AC459" s="150"/>
      <c r="AD459" s="117"/>
      <c r="AE459" s="117"/>
      <c r="AF459" s="117"/>
      <c r="AG459" s="117"/>
      <c r="AH459" s="117"/>
      <c r="AI459" s="117"/>
      <c r="AJ459" s="117"/>
      <c r="AK459" s="117"/>
      <c r="AL459" s="117"/>
      <c r="AM459" s="117"/>
      <c r="AN459" s="117"/>
      <c r="AO459" s="117"/>
      <c r="AP459" s="117"/>
      <c r="AQ459" s="117"/>
      <c r="AR459" s="117"/>
      <c r="AS459" s="117"/>
      <c r="AT459" s="117"/>
      <c r="AU459" s="117"/>
      <c r="AV459" s="117"/>
      <c r="AW459" s="117"/>
      <c r="AX459" s="117"/>
      <c r="AY459" s="117"/>
      <c r="AZ459" s="117"/>
      <c r="BA459" s="117"/>
      <c r="BB459" s="117"/>
      <c r="BC459" s="117"/>
      <c r="BD459" s="117"/>
      <c r="BE459" s="117"/>
      <c r="BF459" s="117"/>
      <c r="BG459" s="117"/>
      <c r="BH459" s="117"/>
      <c r="BI459" s="117"/>
      <c r="BJ459" s="117"/>
      <c r="BK459" s="117"/>
      <c r="BL459" s="117"/>
    </row>
    <row r="460" spans="1:64">
      <c r="A460" s="117"/>
      <c r="B460" s="117"/>
      <c r="C460" s="117"/>
      <c r="D460" s="117"/>
      <c r="E460" s="117"/>
      <c r="F460" s="117"/>
      <c r="G460" s="117"/>
      <c r="H460" s="117"/>
      <c r="I460" s="237"/>
      <c r="J460" s="117"/>
      <c r="K460" s="117"/>
      <c r="L460" s="237"/>
      <c r="M460" s="150"/>
      <c r="N460" s="117"/>
      <c r="O460" s="117"/>
      <c r="P460" s="117"/>
      <c r="Q460" s="117"/>
      <c r="R460" s="117"/>
      <c r="S460" s="117"/>
      <c r="T460" s="117"/>
      <c r="U460" s="117"/>
      <c r="V460" s="117"/>
      <c r="W460" s="117"/>
      <c r="X460" s="237"/>
      <c r="Y460" s="117"/>
      <c r="Z460" s="117"/>
      <c r="AA460" s="237"/>
      <c r="AB460" s="237"/>
      <c r="AC460" s="150"/>
      <c r="AD460" s="117"/>
      <c r="AE460" s="117"/>
      <c r="AF460" s="117"/>
      <c r="AG460" s="117"/>
      <c r="AH460" s="117"/>
      <c r="AI460" s="117"/>
      <c r="AJ460" s="117"/>
      <c r="AK460" s="117"/>
      <c r="AL460" s="117"/>
      <c r="AM460" s="117"/>
      <c r="AN460" s="117"/>
      <c r="AO460" s="117"/>
      <c r="AP460" s="117"/>
      <c r="AQ460" s="117"/>
      <c r="AR460" s="117"/>
      <c r="AS460" s="117"/>
      <c r="AT460" s="117"/>
      <c r="AU460" s="117"/>
      <c r="AV460" s="117"/>
      <c r="AW460" s="117"/>
      <c r="AX460" s="117"/>
      <c r="AY460" s="117"/>
      <c r="AZ460" s="117"/>
      <c r="BA460" s="117"/>
      <c r="BB460" s="117"/>
      <c r="BC460" s="117"/>
      <c r="BD460" s="117"/>
      <c r="BE460" s="117"/>
      <c r="BF460" s="117"/>
      <c r="BG460" s="117"/>
      <c r="BH460" s="117"/>
      <c r="BI460" s="117"/>
      <c r="BJ460" s="117"/>
      <c r="BK460" s="117"/>
      <c r="BL460" s="117"/>
    </row>
    <row r="461" spans="1:64">
      <c r="A461" s="117"/>
      <c r="B461" s="117"/>
      <c r="C461" s="117"/>
      <c r="D461" s="117"/>
      <c r="E461" s="117"/>
      <c r="F461" s="117"/>
      <c r="G461" s="117"/>
      <c r="H461" s="117"/>
      <c r="I461" s="237"/>
      <c r="J461" s="117"/>
      <c r="K461" s="117"/>
      <c r="L461" s="237"/>
      <c r="M461" s="150"/>
      <c r="N461" s="117"/>
      <c r="O461" s="117"/>
      <c r="P461" s="117"/>
      <c r="Q461" s="117"/>
      <c r="R461" s="117"/>
      <c r="S461" s="117"/>
      <c r="T461" s="117"/>
      <c r="U461" s="117"/>
      <c r="V461" s="117"/>
      <c r="W461" s="117"/>
      <c r="X461" s="237"/>
      <c r="Y461" s="117"/>
      <c r="Z461" s="117"/>
      <c r="AA461" s="237"/>
      <c r="AB461" s="237"/>
      <c r="AC461" s="150"/>
      <c r="AD461" s="117"/>
      <c r="AE461" s="117"/>
      <c r="AF461" s="117"/>
      <c r="AG461" s="117"/>
      <c r="AH461" s="117"/>
      <c r="AI461" s="117"/>
      <c r="AJ461" s="117"/>
      <c r="AK461" s="117"/>
      <c r="AL461" s="117"/>
      <c r="AM461" s="117"/>
      <c r="AN461" s="117"/>
      <c r="AO461" s="117"/>
      <c r="AP461" s="117"/>
      <c r="AQ461" s="117"/>
      <c r="AR461" s="117"/>
      <c r="AS461" s="117"/>
      <c r="AT461" s="117"/>
      <c r="AU461" s="117"/>
      <c r="AV461" s="117"/>
      <c r="AW461" s="117"/>
      <c r="AX461" s="117"/>
      <c r="AY461" s="117"/>
      <c r="AZ461" s="117"/>
      <c r="BA461" s="117"/>
      <c r="BB461" s="117"/>
      <c r="BC461" s="117"/>
      <c r="BD461" s="117"/>
      <c r="BE461" s="117"/>
      <c r="BF461" s="117"/>
      <c r="BG461" s="117"/>
      <c r="BH461" s="117"/>
      <c r="BI461" s="117"/>
      <c r="BJ461" s="117"/>
      <c r="BK461" s="117"/>
      <c r="BL461" s="117"/>
    </row>
    <row r="462" spans="1:64">
      <c r="A462" s="117"/>
      <c r="B462" s="117"/>
      <c r="C462" s="117"/>
      <c r="D462" s="117"/>
      <c r="E462" s="117"/>
      <c r="F462" s="117"/>
      <c r="G462" s="117"/>
      <c r="H462" s="117"/>
      <c r="I462" s="237"/>
      <c r="J462" s="117"/>
      <c r="K462" s="117"/>
      <c r="L462" s="237"/>
      <c r="M462" s="150"/>
      <c r="N462" s="117"/>
      <c r="O462" s="117"/>
      <c r="P462" s="117"/>
      <c r="Q462" s="117"/>
      <c r="R462" s="117"/>
      <c r="S462" s="117"/>
      <c r="T462" s="117"/>
      <c r="U462" s="117"/>
      <c r="V462" s="117"/>
      <c r="W462" s="117"/>
      <c r="X462" s="237"/>
      <c r="Y462" s="117"/>
      <c r="Z462" s="117"/>
      <c r="AA462" s="237"/>
      <c r="AB462" s="237"/>
      <c r="AC462" s="150"/>
      <c r="AD462" s="117"/>
      <c r="AE462" s="117"/>
      <c r="AF462" s="117"/>
      <c r="AG462" s="117"/>
      <c r="AH462" s="117"/>
      <c r="AI462" s="117"/>
      <c r="AJ462" s="117"/>
      <c r="AK462" s="117"/>
      <c r="AL462" s="117"/>
      <c r="AM462" s="117"/>
      <c r="AN462" s="117"/>
      <c r="AO462" s="117"/>
      <c r="AP462" s="117"/>
      <c r="AQ462" s="117"/>
      <c r="AR462" s="117"/>
      <c r="AS462" s="117"/>
      <c r="AT462" s="117"/>
      <c r="AU462" s="117"/>
      <c r="AV462" s="117"/>
      <c r="AW462" s="117"/>
      <c r="AX462" s="117"/>
      <c r="AY462" s="117"/>
      <c r="AZ462" s="117"/>
      <c r="BA462" s="117"/>
      <c r="BB462" s="117"/>
      <c r="BC462" s="117"/>
      <c r="BD462" s="117"/>
      <c r="BE462" s="117"/>
      <c r="BF462" s="117"/>
      <c r="BG462" s="117"/>
      <c r="BH462" s="117"/>
      <c r="BI462" s="117"/>
      <c r="BJ462" s="117"/>
      <c r="BK462" s="117"/>
      <c r="BL462" s="117"/>
    </row>
    <row r="463" spans="1:64">
      <c r="A463" s="117"/>
      <c r="B463" s="117"/>
      <c r="C463" s="117"/>
      <c r="D463" s="117"/>
      <c r="E463" s="117"/>
      <c r="F463" s="117"/>
      <c r="G463" s="117"/>
      <c r="H463" s="117"/>
      <c r="I463" s="237"/>
      <c r="J463" s="117"/>
      <c r="K463" s="117"/>
      <c r="L463" s="237"/>
      <c r="M463" s="150"/>
      <c r="N463" s="117"/>
      <c r="O463" s="117"/>
      <c r="P463" s="117"/>
      <c r="Q463" s="117"/>
      <c r="R463" s="117"/>
      <c r="S463" s="117"/>
      <c r="T463" s="117"/>
      <c r="U463" s="117"/>
      <c r="V463" s="117"/>
      <c r="W463" s="117"/>
      <c r="X463" s="237"/>
      <c r="Y463" s="117"/>
      <c r="Z463" s="117"/>
      <c r="AA463" s="237"/>
      <c r="AB463" s="237"/>
      <c r="AC463" s="150"/>
      <c r="AD463" s="117"/>
      <c r="AE463" s="117"/>
      <c r="AF463" s="117"/>
      <c r="AG463" s="117"/>
      <c r="AH463" s="117"/>
      <c r="AI463" s="117"/>
      <c r="AJ463" s="117"/>
      <c r="AK463" s="117"/>
      <c r="AL463" s="117"/>
      <c r="AM463" s="117"/>
      <c r="AN463" s="117"/>
      <c r="AO463" s="117"/>
      <c r="AP463" s="117"/>
      <c r="AQ463" s="117"/>
      <c r="AR463" s="117"/>
      <c r="AS463" s="117"/>
      <c r="AT463" s="117"/>
      <c r="AU463" s="117"/>
      <c r="AV463" s="117"/>
      <c r="AW463" s="117"/>
      <c r="AX463" s="117"/>
      <c r="AY463" s="117"/>
      <c r="AZ463" s="117"/>
      <c r="BA463" s="117"/>
      <c r="BB463" s="117"/>
      <c r="BC463" s="117"/>
      <c r="BD463" s="117"/>
      <c r="BE463" s="117"/>
      <c r="BF463" s="117"/>
      <c r="BG463" s="117"/>
      <c r="BH463" s="117"/>
      <c r="BI463" s="117"/>
      <c r="BJ463" s="117"/>
      <c r="BK463" s="117"/>
      <c r="BL463" s="117"/>
    </row>
    <row r="464" spans="1:64">
      <c r="A464" s="117"/>
      <c r="B464" s="117"/>
      <c r="C464" s="117"/>
      <c r="D464" s="117"/>
      <c r="E464" s="117"/>
      <c r="F464" s="117"/>
      <c r="G464" s="117"/>
      <c r="H464" s="117"/>
      <c r="I464" s="237"/>
      <c r="J464" s="117"/>
      <c r="K464" s="117"/>
      <c r="L464" s="237"/>
      <c r="M464" s="150"/>
      <c r="N464" s="117"/>
      <c r="O464" s="117"/>
      <c r="P464" s="117"/>
      <c r="Q464" s="117"/>
      <c r="R464" s="117"/>
      <c r="S464" s="117"/>
      <c r="T464" s="117"/>
      <c r="U464" s="117"/>
      <c r="V464" s="117"/>
      <c r="W464" s="117"/>
      <c r="X464" s="237"/>
      <c r="Y464" s="117"/>
      <c r="Z464" s="117"/>
      <c r="AA464" s="237"/>
      <c r="AB464" s="237"/>
      <c r="AC464" s="150"/>
      <c r="AD464" s="117"/>
      <c r="AE464" s="117"/>
      <c r="AF464" s="117"/>
      <c r="AG464" s="117"/>
      <c r="AH464" s="117"/>
      <c r="AI464" s="117"/>
      <c r="AJ464" s="117"/>
      <c r="AK464" s="117"/>
      <c r="AL464" s="117"/>
      <c r="AM464" s="117"/>
      <c r="AN464" s="117"/>
      <c r="AO464" s="117"/>
      <c r="AP464" s="117"/>
      <c r="AQ464" s="117"/>
      <c r="AR464" s="117"/>
      <c r="AS464" s="117"/>
      <c r="AT464" s="117"/>
      <c r="AU464" s="117"/>
      <c r="AV464" s="117"/>
      <c r="AW464" s="117"/>
      <c r="AX464" s="117"/>
      <c r="AY464" s="117"/>
      <c r="AZ464" s="117"/>
      <c r="BA464" s="117"/>
      <c r="BB464" s="117"/>
      <c r="BC464" s="117"/>
      <c r="BD464" s="117"/>
      <c r="BE464" s="117"/>
      <c r="BF464" s="117"/>
      <c r="BG464" s="117"/>
      <c r="BH464" s="117"/>
      <c r="BI464" s="117"/>
      <c r="BJ464" s="117"/>
      <c r="BK464" s="117"/>
      <c r="BL464" s="117"/>
    </row>
    <row r="465" spans="1:64">
      <c r="A465" s="117"/>
      <c r="B465" s="117"/>
      <c r="C465" s="117"/>
      <c r="D465" s="117"/>
      <c r="E465" s="117"/>
      <c r="F465" s="117"/>
      <c r="G465" s="117"/>
      <c r="H465" s="117"/>
      <c r="I465" s="237"/>
      <c r="J465" s="117"/>
      <c r="K465" s="117"/>
      <c r="L465" s="237"/>
      <c r="M465" s="150"/>
      <c r="N465" s="117"/>
      <c r="O465" s="117"/>
      <c r="P465" s="117"/>
      <c r="Q465" s="117"/>
      <c r="R465" s="117"/>
      <c r="S465" s="117"/>
      <c r="T465" s="117"/>
      <c r="U465" s="117"/>
      <c r="V465" s="117"/>
      <c r="W465" s="117"/>
      <c r="X465" s="237"/>
      <c r="Y465" s="117"/>
      <c r="Z465" s="117"/>
      <c r="AA465" s="237"/>
      <c r="AB465" s="237"/>
      <c r="AC465" s="150"/>
      <c r="AD465" s="117"/>
      <c r="AE465" s="117"/>
      <c r="AF465" s="117"/>
      <c r="AG465" s="117"/>
      <c r="AH465" s="117"/>
      <c r="AI465" s="117"/>
      <c r="AJ465" s="117"/>
      <c r="AK465" s="117"/>
      <c r="AL465" s="117"/>
      <c r="AM465" s="117"/>
      <c r="AN465" s="117"/>
      <c r="AO465" s="117"/>
      <c r="AP465" s="117"/>
      <c r="AQ465" s="117"/>
      <c r="AR465" s="117"/>
      <c r="AS465" s="117"/>
      <c r="AT465" s="117"/>
      <c r="AU465" s="117"/>
      <c r="AV465" s="117"/>
      <c r="AW465" s="117"/>
      <c r="AX465" s="117"/>
      <c r="AY465" s="117"/>
      <c r="AZ465" s="117"/>
      <c r="BA465" s="117"/>
      <c r="BB465" s="117"/>
      <c r="BC465" s="117"/>
      <c r="BD465" s="117"/>
      <c r="BE465" s="117"/>
      <c r="BF465" s="117"/>
      <c r="BG465" s="117"/>
      <c r="BH465" s="117"/>
      <c r="BI465" s="117"/>
      <c r="BJ465" s="117"/>
      <c r="BK465" s="117"/>
      <c r="BL465" s="117"/>
    </row>
    <row r="466" spans="1:64">
      <c r="A466" s="117"/>
      <c r="B466" s="117"/>
      <c r="C466" s="117"/>
      <c r="D466" s="117"/>
      <c r="E466" s="117"/>
      <c r="F466" s="117"/>
      <c r="G466" s="117"/>
      <c r="H466" s="117"/>
      <c r="I466" s="237"/>
      <c r="J466" s="117"/>
      <c r="K466" s="117"/>
      <c r="L466" s="237"/>
      <c r="M466" s="150"/>
      <c r="N466" s="117"/>
      <c r="O466" s="117"/>
      <c r="P466" s="117"/>
      <c r="Q466" s="117"/>
      <c r="R466" s="117"/>
      <c r="S466" s="117"/>
      <c r="T466" s="117"/>
      <c r="U466" s="117"/>
      <c r="V466" s="117"/>
      <c r="W466" s="117"/>
      <c r="X466" s="237"/>
      <c r="Y466" s="117"/>
      <c r="Z466" s="117"/>
      <c r="AA466" s="237"/>
      <c r="AB466" s="237"/>
      <c r="AC466" s="150"/>
      <c r="AD466" s="117"/>
      <c r="AE466" s="117"/>
      <c r="AF466" s="117"/>
      <c r="AG466" s="117"/>
      <c r="AH466" s="117"/>
      <c r="AI466" s="117"/>
      <c r="AJ466" s="117"/>
      <c r="AK466" s="117"/>
      <c r="AL466" s="117"/>
      <c r="AM466" s="117"/>
      <c r="AN466" s="117"/>
      <c r="AO466" s="117"/>
      <c r="AP466" s="117"/>
      <c r="AQ466" s="117"/>
      <c r="AR466" s="117"/>
      <c r="AS466" s="117"/>
      <c r="AT466" s="117"/>
      <c r="AU466" s="117"/>
      <c r="AV466" s="117"/>
      <c r="AW466" s="117"/>
      <c r="AX466" s="117"/>
      <c r="AY466" s="117"/>
      <c r="AZ466" s="117"/>
      <c r="BA466" s="117"/>
      <c r="BB466" s="117"/>
      <c r="BC466" s="117"/>
      <c r="BD466" s="117"/>
      <c r="BE466" s="117"/>
      <c r="BF466" s="117"/>
      <c r="BG466" s="117"/>
      <c r="BH466" s="117"/>
      <c r="BI466" s="117"/>
      <c r="BJ466" s="117"/>
      <c r="BK466" s="117"/>
      <c r="BL466" s="117"/>
    </row>
    <row r="467" spans="1:64">
      <c r="A467" s="117"/>
      <c r="B467" s="117"/>
      <c r="C467" s="117"/>
      <c r="D467" s="117"/>
      <c r="E467" s="117"/>
      <c r="F467" s="117"/>
      <c r="G467" s="117"/>
      <c r="H467" s="117"/>
      <c r="I467" s="237"/>
      <c r="J467" s="117"/>
      <c r="K467" s="117"/>
      <c r="L467" s="237"/>
      <c r="M467" s="150"/>
      <c r="N467" s="117"/>
      <c r="O467" s="117"/>
      <c r="P467" s="117"/>
      <c r="Q467" s="117"/>
      <c r="R467" s="117"/>
      <c r="S467" s="117"/>
      <c r="T467" s="117"/>
      <c r="U467" s="117"/>
      <c r="V467" s="117"/>
      <c r="W467" s="117"/>
      <c r="X467" s="237"/>
      <c r="Y467" s="117"/>
      <c r="Z467" s="117"/>
      <c r="AA467" s="237"/>
      <c r="AB467" s="237"/>
      <c r="AC467" s="150"/>
      <c r="AD467" s="117"/>
      <c r="AE467" s="117"/>
      <c r="AF467" s="117"/>
      <c r="AG467" s="117"/>
      <c r="AH467" s="117"/>
      <c r="AI467" s="117"/>
      <c r="AJ467" s="117"/>
      <c r="AK467" s="117"/>
      <c r="AL467" s="117"/>
      <c r="AM467" s="117"/>
      <c r="AN467" s="117"/>
      <c r="AO467" s="117"/>
      <c r="AP467" s="117"/>
      <c r="AQ467" s="117"/>
      <c r="AR467" s="117"/>
      <c r="AS467" s="117"/>
      <c r="AT467" s="117"/>
      <c r="AU467" s="117"/>
      <c r="AV467" s="117"/>
      <c r="AW467" s="117"/>
      <c r="AX467" s="117"/>
      <c r="AY467" s="117"/>
      <c r="AZ467" s="117"/>
      <c r="BA467" s="117"/>
      <c r="BB467" s="117"/>
      <c r="BC467" s="117"/>
      <c r="BD467" s="117"/>
      <c r="BE467" s="117"/>
      <c r="BF467" s="117"/>
      <c r="BG467" s="117"/>
      <c r="BH467" s="117"/>
      <c r="BI467" s="117"/>
      <c r="BJ467" s="117"/>
      <c r="BK467" s="117"/>
      <c r="BL467" s="117"/>
    </row>
    <row r="468" spans="1:64">
      <c r="A468" s="117"/>
      <c r="B468" s="117"/>
      <c r="C468" s="117"/>
      <c r="D468" s="117"/>
      <c r="E468" s="117"/>
      <c r="F468" s="117"/>
      <c r="G468" s="117"/>
      <c r="H468" s="117"/>
      <c r="I468" s="237"/>
      <c r="J468" s="117"/>
      <c r="K468" s="117"/>
      <c r="L468" s="237"/>
      <c r="M468" s="150"/>
      <c r="N468" s="117"/>
      <c r="O468" s="117"/>
      <c r="P468" s="117"/>
      <c r="Q468" s="117"/>
      <c r="R468" s="117"/>
      <c r="S468" s="117"/>
      <c r="T468" s="117"/>
      <c r="U468" s="117"/>
      <c r="V468" s="117"/>
      <c r="W468" s="117"/>
      <c r="X468" s="237"/>
      <c r="Y468" s="117"/>
      <c r="Z468" s="117"/>
      <c r="AA468" s="237"/>
      <c r="AB468" s="237"/>
      <c r="AC468" s="150"/>
      <c r="AD468" s="117"/>
      <c r="AE468" s="117"/>
      <c r="AF468" s="117"/>
      <c r="AG468" s="117"/>
      <c r="AH468" s="117"/>
      <c r="AI468" s="117"/>
      <c r="AJ468" s="117"/>
      <c r="AK468" s="117"/>
      <c r="AL468" s="117"/>
      <c r="AM468" s="117"/>
      <c r="AN468" s="117"/>
      <c r="AO468" s="117"/>
      <c r="AP468" s="117"/>
      <c r="AQ468" s="117"/>
      <c r="AR468" s="117"/>
      <c r="AS468" s="117"/>
      <c r="AT468" s="117"/>
      <c r="AU468" s="117"/>
      <c r="AV468" s="117"/>
      <c r="AW468" s="117"/>
      <c r="AX468" s="117"/>
      <c r="AY468" s="117"/>
      <c r="AZ468" s="117"/>
      <c r="BA468" s="117"/>
      <c r="BB468" s="117"/>
      <c r="BC468" s="117"/>
      <c r="BD468" s="117"/>
      <c r="BE468" s="117"/>
      <c r="BF468" s="117"/>
      <c r="BG468" s="117"/>
      <c r="BH468" s="117"/>
      <c r="BI468" s="117"/>
      <c r="BJ468" s="117"/>
      <c r="BK468" s="117"/>
      <c r="BL468" s="117"/>
    </row>
    <row r="469" spans="1:64">
      <c r="A469" s="117"/>
      <c r="B469" s="117"/>
      <c r="C469" s="117"/>
      <c r="D469" s="117"/>
      <c r="E469" s="117"/>
      <c r="F469" s="117"/>
      <c r="G469" s="117"/>
      <c r="H469" s="117"/>
      <c r="I469" s="237"/>
      <c r="J469" s="117"/>
      <c r="K469" s="117"/>
      <c r="L469" s="237"/>
      <c r="M469" s="150"/>
      <c r="N469" s="117"/>
      <c r="O469" s="117"/>
      <c r="P469" s="117"/>
      <c r="Q469" s="117"/>
      <c r="R469" s="117"/>
      <c r="S469" s="117"/>
      <c r="T469" s="117"/>
      <c r="U469" s="117"/>
      <c r="V469" s="117"/>
      <c r="W469" s="117"/>
      <c r="X469" s="237"/>
      <c r="Y469" s="117"/>
      <c r="Z469" s="117"/>
      <c r="AA469" s="237"/>
      <c r="AB469" s="237"/>
      <c r="AC469" s="150"/>
      <c r="AD469" s="117"/>
      <c r="AE469" s="117"/>
      <c r="AF469" s="117"/>
      <c r="AG469" s="117"/>
      <c r="AH469" s="117"/>
      <c r="AI469" s="117"/>
      <c r="AJ469" s="117"/>
      <c r="AK469" s="117"/>
      <c r="AL469" s="117"/>
      <c r="AM469" s="117"/>
      <c r="AN469" s="117"/>
      <c r="AO469" s="117"/>
      <c r="AP469" s="117"/>
      <c r="AQ469" s="117"/>
      <c r="AR469" s="117"/>
      <c r="AS469" s="117"/>
      <c r="AT469" s="117"/>
      <c r="AU469" s="117"/>
      <c r="AV469" s="117"/>
      <c r="AW469" s="117"/>
      <c r="AX469" s="117"/>
      <c r="AY469" s="117"/>
      <c r="AZ469" s="117"/>
      <c r="BA469" s="117"/>
      <c r="BB469" s="117"/>
      <c r="BC469" s="117"/>
      <c r="BD469" s="117"/>
      <c r="BE469" s="117"/>
      <c r="BF469" s="117"/>
      <c r="BG469" s="117"/>
      <c r="BH469" s="117"/>
      <c r="BI469" s="117"/>
      <c r="BJ469" s="117"/>
      <c r="BK469" s="117"/>
      <c r="BL469" s="117"/>
    </row>
  </sheetData>
  <mergeCells count="8">
    <mergeCell ref="B61:F61"/>
    <mergeCell ref="AE3:AI3"/>
    <mergeCell ref="B3:F3"/>
    <mergeCell ref="G3:M3"/>
    <mergeCell ref="N3:Q3"/>
    <mergeCell ref="R3:U3"/>
    <mergeCell ref="W3:X3"/>
    <mergeCell ref="Y3:AC3"/>
  </mergeCells>
  <phoneticPr fontId="0" type="noConversion"/>
  <printOptions horizontalCentered="1"/>
  <pageMargins left="0.27559055118110237" right="0.19685039370078741" top="0.23622047244094491" bottom="0.23622047244094491" header="0.23622047244094491" footer="0.23622047244094491"/>
  <pageSetup scale="80" orientation="portrait" r:id="rId1"/>
  <headerFooter alignWithMargins="0"/>
  <colBreaks count="2" manualBreakCount="2">
    <brk id="13" max="1048575" man="1"/>
    <brk id="3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showGridLines="0" zoomScale="120" zoomScaleNormal="120" zoomScaleSheetLayoutView="100" workbookViewId="0">
      <selection activeCell="E12" sqref="E12"/>
    </sheetView>
  </sheetViews>
  <sheetFormatPr baseColWidth="10" defaultColWidth="11.42578125" defaultRowHeight="12.75"/>
  <cols>
    <col min="1" max="1" width="55" style="11" customWidth="1"/>
    <col min="2" max="2" width="18" style="11" customWidth="1"/>
    <col min="3" max="4" width="17.28515625" style="11" customWidth="1"/>
    <col min="5" max="5" width="16.7109375" style="11" customWidth="1"/>
    <col min="6" max="6" width="13.28515625" style="11" bestFit="1" customWidth="1"/>
    <col min="7" max="16384" width="11.42578125" style="11"/>
  </cols>
  <sheetData>
    <row r="1" spans="1:6" ht="27.75" customHeight="1">
      <c r="A1" s="379" t="s">
        <v>264</v>
      </c>
      <c r="B1" s="379"/>
      <c r="C1" s="379"/>
      <c r="D1" s="379"/>
    </row>
    <row r="3" spans="1:6" ht="25.5">
      <c r="A3" s="89" t="s">
        <v>127</v>
      </c>
      <c r="B3" s="89" t="s">
        <v>128</v>
      </c>
      <c r="C3" s="89" t="s">
        <v>129</v>
      </c>
      <c r="D3" s="89" t="s">
        <v>146</v>
      </c>
    </row>
    <row r="4" spans="1:6" ht="25.5" customHeight="1">
      <c r="A4" s="83" t="s">
        <v>130</v>
      </c>
      <c r="B4" s="90">
        <v>31371181941</v>
      </c>
      <c r="C4" s="91">
        <v>20</v>
      </c>
      <c r="D4" s="92">
        <f>+C4/100*B4</f>
        <v>6274236388.2000008</v>
      </c>
    </row>
    <row r="5" spans="1:6" ht="25.5" customHeight="1">
      <c r="A5" s="83" t="s">
        <v>159</v>
      </c>
      <c r="B5" s="90">
        <v>860878107</v>
      </c>
      <c r="C5" s="91">
        <v>100</v>
      </c>
      <c r="D5" s="92">
        <f t="shared" ref="D5:D11" si="0">+C5/100*B5</f>
        <v>860878107</v>
      </c>
      <c r="E5" s="283" t="s">
        <v>196</v>
      </c>
    </row>
    <row r="6" spans="1:6" ht="25.5" customHeight="1">
      <c r="A6" s="83" t="s">
        <v>158</v>
      </c>
      <c r="B6" s="90">
        <v>239760494</v>
      </c>
      <c r="C6" s="91">
        <v>100</v>
      </c>
      <c r="D6" s="92">
        <f t="shared" si="0"/>
        <v>239760494</v>
      </c>
    </row>
    <row r="7" spans="1:6" ht="25.5" customHeight="1">
      <c r="A7" s="83" t="s">
        <v>131</v>
      </c>
      <c r="B7" s="90">
        <v>956851964</v>
      </c>
      <c r="C7" s="91">
        <v>20</v>
      </c>
      <c r="D7" s="92">
        <f t="shared" si="0"/>
        <v>191370392.80000001</v>
      </c>
    </row>
    <row r="8" spans="1:6" ht="25.5" customHeight="1">
      <c r="A8" s="83" t="s">
        <v>145</v>
      </c>
      <c r="B8" s="90">
        <v>1644622218</v>
      </c>
      <c r="C8" s="91">
        <v>20</v>
      </c>
      <c r="D8" s="92">
        <f t="shared" si="0"/>
        <v>328924443.60000002</v>
      </c>
    </row>
    <row r="9" spans="1:6" ht="25.5" customHeight="1">
      <c r="A9" s="83" t="s">
        <v>151</v>
      </c>
      <c r="B9" s="90">
        <v>575351020</v>
      </c>
      <c r="C9" s="91">
        <v>20</v>
      </c>
      <c r="D9" s="92">
        <f t="shared" si="0"/>
        <v>115070204</v>
      </c>
      <c r="E9" s="29"/>
    </row>
    <row r="10" spans="1:6" ht="25.5" customHeight="1">
      <c r="A10" s="83" t="s">
        <v>150</v>
      </c>
      <c r="B10" s="90">
        <v>196144488</v>
      </c>
      <c r="C10" s="91">
        <v>20</v>
      </c>
      <c r="D10" s="92">
        <f t="shared" si="0"/>
        <v>39228897.600000001</v>
      </c>
    </row>
    <row r="11" spans="1:6" ht="25.5" customHeight="1">
      <c r="A11" s="83" t="s">
        <v>144</v>
      </c>
      <c r="B11" s="90">
        <v>1141931620</v>
      </c>
      <c r="C11" s="91">
        <v>20</v>
      </c>
      <c r="D11" s="92">
        <f t="shared" si="0"/>
        <v>228386324</v>
      </c>
    </row>
    <row r="12" spans="1:6">
      <c r="A12" s="93" t="s">
        <v>53</v>
      </c>
      <c r="B12" s="94">
        <f>SUM(B4:B11)</f>
        <v>36986721852</v>
      </c>
      <c r="C12" s="93"/>
      <c r="D12" s="94">
        <f>SUM(D4:D11)</f>
        <v>8277855251.2000017</v>
      </c>
      <c r="E12" s="103">
        <f>+D12-D6-D11</f>
        <v>7809708433.2000017</v>
      </c>
      <c r="F12" s="97" t="e">
        <f>+D4+D5+D7+D8+#REF!+D9+D10</f>
        <v>#REF!</v>
      </c>
    </row>
    <row r="13" spans="1:6">
      <c r="A13" s="15"/>
      <c r="B13" s="16"/>
      <c r="C13" s="17"/>
      <c r="D13" s="16"/>
    </row>
    <row r="14" spans="1:6">
      <c r="A14" s="18" t="s">
        <v>337</v>
      </c>
    </row>
    <row r="15" spans="1:6">
      <c r="A15" s="11" t="s">
        <v>196</v>
      </c>
    </row>
    <row r="19" spans="2:2">
      <c r="B19" s="11" t="s">
        <v>196</v>
      </c>
    </row>
    <row r="20" spans="2:2">
      <c r="B20" s="11" t="s">
        <v>196</v>
      </c>
    </row>
    <row r="21" spans="2:2">
      <c r="B21" s="262" t="s">
        <v>196</v>
      </c>
    </row>
    <row r="22" spans="2:2">
      <c r="B22" s="262" t="s">
        <v>196</v>
      </c>
    </row>
    <row r="23" spans="2:2">
      <c r="B23" s="11" t="s">
        <v>196</v>
      </c>
    </row>
    <row r="24" spans="2:2">
      <c r="B24" s="29" t="s">
        <v>196</v>
      </c>
    </row>
  </sheetData>
  <mergeCells count="1">
    <mergeCell ref="A1:D1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369"/>
  <sheetViews>
    <sheetView topLeftCell="A2" zoomScaleSheetLayoutView="100" workbookViewId="0">
      <selection activeCell="H2" sqref="H1:H1048576"/>
    </sheetView>
  </sheetViews>
  <sheetFormatPr baseColWidth="10" defaultColWidth="9.7109375" defaultRowHeight="14.25"/>
  <cols>
    <col min="1" max="1" width="26.28515625" style="2" customWidth="1"/>
    <col min="2" max="2" width="11.140625" style="2" hidden="1" customWidth="1"/>
    <col min="3" max="3" width="14.5703125" style="2" hidden="1" customWidth="1"/>
    <col min="4" max="4" width="15.140625" style="2" hidden="1" customWidth="1"/>
    <col min="5" max="5" width="16.140625" style="2" hidden="1" customWidth="1"/>
    <col min="6" max="6" width="14.85546875" style="2" hidden="1" customWidth="1"/>
    <col min="7" max="7" width="12" style="2" hidden="1" customWidth="1"/>
    <col min="8" max="8" width="15.28515625" style="2" hidden="1" customWidth="1"/>
    <col min="9" max="16" width="19.42578125" style="2" customWidth="1"/>
    <col min="17" max="17" width="19.42578125" style="27" customWidth="1"/>
    <col min="18" max="18" width="5.42578125" style="2" customWidth="1"/>
    <col min="19" max="16384" width="9.7109375" style="2"/>
  </cols>
  <sheetData>
    <row r="1" spans="1:63" ht="47.25" hidden="1" customHeight="1">
      <c r="A1" s="393" t="s">
        <v>152</v>
      </c>
      <c r="B1" s="393"/>
      <c r="C1" s="393"/>
      <c r="D1" s="393"/>
      <c r="E1" s="393"/>
      <c r="F1" s="393"/>
      <c r="G1" s="393"/>
      <c r="H1" s="393"/>
      <c r="I1" s="394"/>
      <c r="J1" s="394"/>
      <c r="K1" s="394"/>
      <c r="L1" s="394"/>
      <c r="M1" s="394"/>
      <c r="N1" s="394"/>
      <c r="O1" s="394"/>
      <c r="P1" s="394"/>
      <c r="Q1" s="394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  <c r="AY1" s="117"/>
      <c r="AZ1" s="117"/>
      <c r="BA1" s="117"/>
      <c r="BB1" s="117"/>
      <c r="BC1" s="117"/>
      <c r="BD1" s="117"/>
      <c r="BE1" s="117"/>
      <c r="BF1" s="117"/>
      <c r="BG1" s="117"/>
      <c r="BH1" s="117"/>
      <c r="BI1" s="117"/>
      <c r="BJ1" s="117"/>
      <c r="BK1" s="117"/>
    </row>
    <row r="2" spans="1:63" ht="8.25" customHeight="1" thickBot="1">
      <c r="A2" s="117"/>
      <c r="B2" s="117"/>
      <c r="C2" s="117"/>
      <c r="D2" s="117"/>
      <c r="E2" s="117"/>
      <c r="F2" s="117"/>
      <c r="G2" s="117"/>
      <c r="H2" s="117"/>
      <c r="I2" s="118"/>
      <c r="J2" s="117"/>
      <c r="K2" s="117"/>
      <c r="L2" s="117"/>
      <c r="M2" s="117"/>
      <c r="N2" s="117"/>
      <c r="O2" s="117"/>
      <c r="P2" s="117"/>
      <c r="Q2" s="119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7"/>
      <c r="BG2" s="117"/>
      <c r="BH2" s="117"/>
      <c r="BI2" s="117"/>
      <c r="BJ2" s="117"/>
      <c r="BK2" s="117"/>
    </row>
    <row r="3" spans="1:63" ht="69" customHeight="1" thickBot="1">
      <c r="A3" s="397" t="s">
        <v>0</v>
      </c>
      <c r="B3" s="395" t="s">
        <v>119</v>
      </c>
      <c r="C3" s="400" t="s">
        <v>120</v>
      </c>
      <c r="D3" s="389" t="s">
        <v>121</v>
      </c>
      <c r="E3" s="389" t="s">
        <v>140</v>
      </c>
      <c r="F3" s="389" t="s">
        <v>134</v>
      </c>
      <c r="G3" s="389" t="s">
        <v>153</v>
      </c>
      <c r="H3" s="391" t="s">
        <v>154</v>
      </c>
      <c r="I3" s="395" t="s">
        <v>192</v>
      </c>
      <c r="J3" s="120" t="s">
        <v>193</v>
      </c>
      <c r="K3" s="395" t="s">
        <v>332</v>
      </c>
      <c r="L3" s="395" t="s">
        <v>194</v>
      </c>
      <c r="M3" s="395" t="s">
        <v>333</v>
      </c>
      <c r="N3" s="120" t="s">
        <v>334</v>
      </c>
      <c r="O3" s="395" t="s">
        <v>335</v>
      </c>
      <c r="P3" s="395" t="s">
        <v>336</v>
      </c>
      <c r="Q3" s="395" t="s">
        <v>331</v>
      </c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  <c r="AQ3" s="117"/>
      <c r="AR3" s="117"/>
      <c r="AS3" s="117"/>
      <c r="AT3" s="117"/>
      <c r="AU3" s="117"/>
      <c r="AV3" s="117"/>
      <c r="AW3" s="117"/>
      <c r="AX3" s="117"/>
      <c r="AY3" s="117"/>
      <c r="AZ3" s="117"/>
      <c r="BA3" s="117"/>
      <c r="BB3" s="117"/>
      <c r="BC3" s="117"/>
      <c r="BD3" s="117"/>
      <c r="BE3" s="117"/>
      <c r="BF3" s="117"/>
      <c r="BG3" s="117"/>
      <c r="BH3" s="117"/>
      <c r="BI3" s="117"/>
      <c r="BJ3" s="117"/>
      <c r="BK3" s="117"/>
    </row>
    <row r="4" spans="1:63" ht="20.45" customHeight="1" thickBot="1">
      <c r="A4" s="398"/>
      <c r="B4" s="399"/>
      <c r="C4" s="401"/>
      <c r="D4" s="390"/>
      <c r="E4" s="390"/>
      <c r="F4" s="390"/>
      <c r="G4" s="390"/>
      <c r="H4" s="392"/>
      <c r="I4" s="399"/>
      <c r="J4" s="121">
        <f>IF(I60&lt;I61,I60,I61)</f>
        <v>-2.5186690841527849E-2</v>
      </c>
      <c r="K4" s="396"/>
      <c r="L4" s="399"/>
      <c r="M4" s="399"/>
      <c r="N4" s="122">
        <f>+L58/M58</f>
        <v>1.0000000000000051</v>
      </c>
      <c r="O4" s="399"/>
      <c r="P4" s="399"/>
      <c r="Q4" s="399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7"/>
      <c r="BF4" s="117"/>
      <c r="BG4" s="117"/>
      <c r="BH4" s="117"/>
      <c r="BI4" s="117"/>
      <c r="BJ4" s="117"/>
      <c r="BK4" s="117"/>
    </row>
    <row r="5" spans="1:63" ht="20.45" customHeight="1">
      <c r="A5" s="123"/>
      <c r="B5" s="124" t="s">
        <v>117</v>
      </c>
      <c r="C5" s="123"/>
      <c r="D5" s="123"/>
      <c r="E5" s="123"/>
      <c r="F5" s="123"/>
      <c r="G5" s="123"/>
      <c r="H5" s="123"/>
      <c r="I5" s="124" t="s">
        <v>117</v>
      </c>
      <c r="J5" s="124" t="s">
        <v>117</v>
      </c>
      <c r="K5" s="125" t="s">
        <v>117</v>
      </c>
      <c r="L5" s="124" t="s">
        <v>117</v>
      </c>
      <c r="M5" s="126" t="s">
        <v>117</v>
      </c>
      <c r="N5" s="124" t="s">
        <v>117</v>
      </c>
      <c r="O5" s="124" t="s">
        <v>117</v>
      </c>
      <c r="P5" s="124"/>
      <c r="Q5" s="124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7"/>
      <c r="BA5" s="117"/>
      <c r="BB5" s="117"/>
      <c r="BC5" s="117"/>
      <c r="BD5" s="117"/>
      <c r="BE5" s="117"/>
      <c r="BF5" s="117"/>
      <c r="BG5" s="117"/>
      <c r="BH5" s="117"/>
      <c r="BI5" s="117"/>
      <c r="BJ5" s="117"/>
      <c r="BK5" s="117"/>
    </row>
    <row r="6" spans="1:63" ht="15.75" thickBot="1">
      <c r="A6" s="127"/>
      <c r="B6" s="127"/>
      <c r="C6" s="127"/>
      <c r="D6" s="127"/>
      <c r="E6" s="127"/>
      <c r="F6" s="127"/>
      <c r="G6" s="127"/>
      <c r="H6" s="127"/>
      <c r="I6" s="127" t="s">
        <v>196</v>
      </c>
      <c r="J6" s="127"/>
      <c r="K6" s="128" t="s">
        <v>135</v>
      </c>
      <c r="L6" s="128" t="s">
        <v>136</v>
      </c>
      <c r="M6" s="128" t="s">
        <v>137</v>
      </c>
      <c r="N6" s="128" t="s">
        <v>138</v>
      </c>
      <c r="O6" s="128"/>
      <c r="P6" s="128"/>
      <c r="Q6" s="128" t="s">
        <v>139</v>
      </c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7"/>
      <c r="AU6" s="117"/>
      <c r="AV6" s="117"/>
      <c r="AW6" s="117"/>
      <c r="AX6" s="117"/>
      <c r="AY6" s="117"/>
      <c r="AZ6" s="117"/>
      <c r="BA6" s="117"/>
      <c r="BB6" s="117"/>
      <c r="BC6" s="117"/>
      <c r="BD6" s="117"/>
      <c r="BE6" s="117"/>
      <c r="BF6" s="117"/>
      <c r="BG6" s="117"/>
      <c r="BH6" s="117"/>
      <c r="BI6" s="117"/>
      <c r="BJ6" s="117"/>
      <c r="BK6" s="117"/>
    </row>
    <row r="7" spans="1:63" ht="12.75" customHeight="1" thickTop="1">
      <c r="A7" s="109" t="s">
        <v>1</v>
      </c>
      <c r="B7" s="129">
        <v>7961092.290000001</v>
      </c>
      <c r="C7" s="129">
        <v>1176115.3700000003</v>
      </c>
      <c r="D7" s="129">
        <v>243429.76000000001</v>
      </c>
      <c r="E7" s="129">
        <v>414772.02999999991</v>
      </c>
      <c r="F7" s="129">
        <v>10300.939999999999</v>
      </c>
      <c r="G7" s="129">
        <v>174909.15999999997</v>
      </c>
      <c r="H7" s="129">
        <v>47521.079999999987</v>
      </c>
      <c r="I7" s="129">
        <f>SUM(B7:H7)</f>
        <v>10028140.630000001</v>
      </c>
      <c r="J7" s="129">
        <f>(+I7*J$4)+I7</f>
        <v>9775564.9522368256</v>
      </c>
      <c r="K7" s="129">
        <f>+'COEF Art 14 F I'!AH8</f>
        <v>3472247.2773760008</v>
      </c>
      <c r="L7" s="129">
        <f t="shared" ref="L7:L57" si="0">IF(K7&lt;J7,J7-K7,0)</f>
        <v>6303317.6748608248</v>
      </c>
      <c r="M7" s="129">
        <f t="shared" ref="M7:M57" si="1">IF(K7&gt;J7,K7-J7,0)</f>
        <v>0</v>
      </c>
      <c r="N7" s="129">
        <f>+M7*N$4</f>
        <v>0</v>
      </c>
      <c r="O7" s="129">
        <f t="shared" ref="O7:O57" si="2">IF(L7&lt;&gt;0,K7+L7,K7-N7)</f>
        <v>9775564.9522368256</v>
      </c>
      <c r="P7" s="130">
        <f t="shared" ref="P7:P58" si="3">+(O7-I7)/I7</f>
        <v>-2.5186690841527939E-2</v>
      </c>
      <c r="Q7" s="131">
        <f>+O7/O$58</f>
        <v>1.2517195790152336E-3</v>
      </c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  <c r="AT7" s="117"/>
      <c r="AU7" s="117"/>
      <c r="AV7" s="117"/>
      <c r="AW7" s="117"/>
      <c r="AX7" s="117"/>
      <c r="AY7" s="117"/>
      <c r="AZ7" s="117"/>
      <c r="BA7" s="117"/>
      <c r="BB7" s="117"/>
      <c r="BC7" s="117"/>
      <c r="BD7" s="117"/>
      <c r="BE7" s="117"/>
      <c r="BF7" s="117"/>
      <c r="BG7" s="117"/>
      <c r="BH7" s="117"/>
      <c r="BI7" s="117"/>
      <c r="BJ7" s="117"/>
      <c r="BK7" s="117"/>
    </row>
    <row r="8" spans="1:63" ht="12.75" customHeight="1">
      <c r="A8" s="110" t="s">
        <v>2</v>
      </c>
      <c r="B8" s="132">
        <v>15769151.479999999</v>
      </c>
      <c r="C8" s="133">
        <v>2329622.7000000002</v>
      </c>
      <c r="D8" s="133">
        <v>482180.15000000008</v>
      </c>
      <c r="E8" s="133">
        <v>821571.08</v>
      </c>
      <c r="F8" s="133">
        <v>20403.87</v>
      </c>
      <c r="G8" s="133">
        <v>346456.14</v>
      </c>
      <c r="H8" s="133">
        <v>94128.719999999987</v>
      </c>
      <c r="I8" s="132">
        <f t="shared" ref="I8:I57" si="4">SUM(B8:H8)</f>
        <v>19863514.139999997</v>
      </c>
      <c r="J8" s="132">
        <f t="shared" ref="J8:J57" si="5">(+I8*J$4)+I8</f>
        <v>19363217.950329501</v>
      </c>
      <c r="K8" s="132">
        <f>+'COEF Art 14 F I'!AH9</f>
        <v>19413908.967197448</v>
      </c>
      <c r="L8" s="132">
        <f t="shared" si="0"/>
        <v>0</v>
      </c>
      <c r="M8" s="132">
        <f t="shared" si="1"/>
        <v>50691.016867946833</v>
      </c>
      <c r="N8" s="132">
        <f t="shared" ref="N8:N57" si="6">+M8*N$4</f>
        <v>50691.016867947095</v>
      </c>
      <c r="O8" s="132">
        <f t="shared" si="2"/>
        <v>19363217.950329501</v>
      </c>
      <c r="P8" s="134">
        <f t="shared" si="3"/>
        <v>-2.518669084152779E-2</v>
      </c>
      <c r="Q8" s="135">
        <f t="shared" ref="Q8:Q57" si="7">+O8/O$58</f>
        <v>2.4793778302931455E-3</v>
      </c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7"/>
      <c r="BA8" s="117"/>
      <c r="BB8" s="117"/>
      <c r="BC8" s="117"/>
      <c r="BD8" s="117"/>
      <c r="BE8" s="117"/>
      <c r="BF8" s="117"/>
      <c r="BG8" s="117"/>
      <c r="BH8" s="117"/>
      <c r="BI8" s="117"/>
      <c r="BJ8" s="117"/>
      <c r="BK8" s="117"/>
    </row>
    <row r="9" spans="1:63" ht="12.75" customHeight="1">
      <c r="A9" s="110" t="s">
        <v>3</v>
      </c>
      <c r="B9" s="132">
        <v>16404570.699999999</v>
      </c>
      <c r="C9" s="133">
        <v>2423495.0299999998</v>
      </c>
      <c r="D9" s="133">
        <v>501609.65</v>
      </c>
      <c r="E9" s="133">
        <v>854676.37000000011</v>
      </c>
      <c r="F9" s="133">
        <v>21226.04</v>
      </c>
      <c r="G9" s="133">
        <v>360416.6</v>
      </c>
      <c r="H9" s="133">
        <v>97921.680000000008</v>
      </c>
      <c r="I9" s="132">
        <f t="shared" si="4"/>
        <v>20663916.07</v>
      </c>
      <c r="J9" s="132">
        <f t="shared" si="5"/>
        <v>20143460.40436963</v>
      </c>
      <c r="K9" s="132">
        <f>+'COEF Art 14 F I'!AH10</f>
        <v>20759130.033295982</v>
      </c>
      <c r="L9" s="132">
        <f t="shared" si="0"/>
        <v>0</v>
      </c>
      <c r="M9" s="132">
        <f t="shared" si="1"/>
        <v>615669.62892635167</v>
      </c>
      <c r="N9" s="132">
        <f t="shared" si="6"/>
        <v>615669.62892635481</v>
      </c>
      <c r="O9" s="132">
        <f t="shared" si="2"/>
        <v>20143460.404369626</v>
      </c>
      <c r="P9" s="134">
        <f t="shared" si="3"/>
        <v>-2.5186690841528088E-2</v>
      </c>
      <c r="Q9" s="135">
        <f t="shared" si="7"/>
        <v>2.5792845631390508E-3</v>
      </c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  <c r="AT9" s="117"/>
      <c r="AU9" s="117"/>
      <c r="AV9" s="117"/>
      <c r="AW9" s="117"/>
      <c r="AX9" s="117"/>
      <c r="AY9" s="117"/>
      <c r="AZ9" s="117"/>
      <c r="BA9" s="117"/>
      <c r="BB9" s="117"/>
      <c r="BC9" s="117"/>
      <c r="BD9" s="117"/>
      <c r="BE9" s="117"/>
      <c r="BF9" s="117"/>
      <c r="BG9" s="117"/>
      <c r="BH9" s="117"/>
      <c r="BI9" s="117"/>
      <c r="BJ9" s="117"/>
      <c r="BK9" s="117"/>
    </row>
    <row r="10" spans="1:63" ht="12.75" customHeight="1">
      <c r="A10" s="110" t="s">
        <v>4</v>
      </c>
      <c r="B10" s="132">
        <v>45373965.81000001</v>
      </c>
      <c r="C10" s="133">
        <v>6703228.169999999</v>
      </c>
      <c r="D10" s="133">
        <v>1387419.3800000001</v>
      </c>
      <c r="E10" s="133">
        <v>2363978.77</v>
      </c>
      <c r="F10" s="133">
        <v>58709.840000000004</v>
      </c>
      <c r="G10" s="133">
        <v>996888.63000000012</v>
      </c>
      <c r="H10" s="133">
        <v>270845.03999999992</v>
      </c>
      <c r="I10" s="132">
        <f t="shared" si="4"/>
        <v>57155035.640000023</v>
      </c>
      <c r="J10" s="132">
        <f t="shared" si="5"/>
        <v>55715489.427298836</v>
      </c>
      <c r="K10" s="132">
        <f>+'COEF Art 14 F I'!AH11</f>
        <v>62330095.960025065</v>
      </c>
      <c r="L10" s="132">
        <f t="shared" si="0"/>
        <v>0</v>
      </c>
      <c r="M10" s="132">
        <f t="shared" si="1"/>
        <v>6614606.5327262282</v>
      </c>
      <c r="N10" s="132">
        <f t="shared" si="6"/>
        <v>6614606.5327262618</v>
      </c>
      <c r="O10" s="132">
        <f t="shared" si="2"/>
        <v>55715489.427298799</v>
      </c>
      <c r="P10" s="134">
        <f t="shared" si="3"/>
        <v>-2.5186690841528504E-2</v>
      </c>
      <c r="Q10" s="135">
        <f t="shared" si="7"/>
        <v>7.1341318186022937E-3</v>
      </c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7"/>
      <c r="BB10" s="117"/>
      <c r="BC10" s="117"/>
      <c r="BD10" s="117"/>
      <c r="BE10" s="117"/>
      <c r="BF10" s="117"/>
      <c r="BG10" s="117"/>
      <c r="BH10" s="117"/>
      <c r="BI10" s="117"/>
      <c r="BJ10" s="117"/>
      <c r="BK10" s="117"/>
    </row>
    <row r="11" spans="1:63" ht="12.75" customHeight="1">
      <c r="A11" s="110" t="s">
        <v>5</v>
      </c>
      <c r="B11" s="132">
        <v>57306237.120000005</v>
      </c>
      <c r="C11" s="133">
        <v>8466017.379999999</v>
      </c>
      <c r="D11" s="133">
        <v>1752277.57</v>
      </c>
      <c r="E11" s="133">
        <v>2985648.85</v>
      </c>
      <c r="F11" s="133">
        <v>74149.13</v>
      </c>
      <c r="G11" s="133">
        <v>1259046.6000000001</v>
      </c>
      <c r="H11" s="133">
        <v>342070.80000000005</v>
      </c>
      <c r="I11" s="132">
        <f t="shared" si="4"/>
        <v>72185447.449999973</v>
      </c>
      <c r="J11" s="132">
        <f t="shared" si="5"/>
        <v>70367334.901819468</v>
      </c>
      <c r="K11" s="132">
        <f>+'COEF Art 14 F I'!AH12</f>
        <v>55799184.957580402</v>
      </c>
      <c r="L11" s="132">
        <f t="shared" si="0"/>
        <v>14568149.944239065</v>
      </c>
      <c r="M11" s="132">
        <f t="shared" si="1"/>
        <v>0</v>
      </c>
      <c r="N11" s="132">
        <f t="shared" si="6"/>
        <v>0</v>
      </c>
      <c r="O11" s="132">
        <f t="shared" si="2"/>
        <v>70367334.901819468</v>
      </c>
      <c r="P11" s="134">
        <f t="shared" si="3"/>
        <v>-2.5186690841527869E-2</v>
      </c>
      <c r="Q11" s="135">
        <f t="shared" si="7"/>
        <v>9.0102384107810657E-3</v>
      </c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7"/>
      <c r="AU11" s="117"/>
      <c r="AV11" s="117"/>
      <c r="AW11" s="117"/>
      <c r="AX11" s="117"/>
      <c r="AY11" s="117"/>
      <c r="AZ11" s="117"/>
      <c r="BA11" s="117"/>
      <c r="BB11" s="117"/>
      <c r="BC11" s="117"/>
      <c r="BD11" s="117"/>
      <c r="BE11" s="117"/>
      <c r="BF11" s="117"/>
      <c r="BG11" s="117"/>
      <c r="BH11" s="117"/>
      <c r="BI11" s="117"/>
      <c r="BJ11" s="117"/>
      <c r="BK11" s="117"/>
    </row>
    <row r="12" spans="1:63" ht="12.75" customHeight="1">
      <c r="A12" s="110" t="s">
        <v>6</v>
      </c>
      <c r="B12" s="132">
        <v>390968214.71999997</v>
      </c>
      <c r="C12" s="133">
        <v>57758873.440000005</v>
      </c>
      <c r="D12" s="133">
        <v>11954804.030000003</v>
      </c>
      <c r="E12" s="133">
        <v>20369402.180000003</v>
      </c>
      <c r="F12" s="133">
        <v>505877.82000000007</v>
      </c>
      <c r="G12" s="133">
        <v>8589766.5599999987</v>
      </c>
      <c r="H12" s="133">
        <v>2333756.4</v>
      </c>
      <c r="I12" s="132">
        <f t="shared" si="4"/>
        <v>492480695.14999998</v>
      </c>
      <c r="J12" s="132">
        <f t="shared" si="5"/>
        <v>480076736.13583618</v>
      </c>
      <c r="K12" s="132">
        <f>+'COEF Art 14 F I'!AH13</f>
        <v>561882275.47411907</v>
      </c>
      <c r="L12" s="132">
        <f t="shared" si="0"/>
        <v>0</v>
      </c>
      <c r="M12" s="132">
        <f t="shared" si="1"/>
        <v>81805539.338282883</v>
      </c>
      <c r="N12" s="132">
        <f t="shared" si="6"/>
        <v>81805539.3382833</v>
      </c>
      <c r="O12" s="132">
        <f t="shared" si="2"/>
        <v>480076736.13583577</v>
      </c>
      <c r="P12" s="134">
        <f t="shared" si="3"/>
        <v>-2.5186690841528737E-2</v>
      </c>
      <c r="Q12" s="135">
        <f t="shared" si="7"/>
        <v>6.1471787358279899E-2</v>
      </c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117"/>
      <c r="BD12" s="117"/>
      <c r="BE12" s="117"/>
      <c r="BF12" s="117"/>
      <c r="BG12" s="117"/>
      <c r="BH12" s="117"/>
      <c r="BI12" s="117"/>
      <c r="BJ12" s="117"/>
      <c r="BK12" s="117"/>
    </row>
    <row r="13" spans="1:63" ht="12.75" customHeight="1">
      <c r="A13" s="110" t="s">
        <v>7</v>
      </c>
      <c r="B13" s="132">
        <v>65415439.799999997</v>
      </c>
      <c r="C13" s="133">
        <v>9664013.5300000012</v>
      </c>
      <c r="D13" s="133">
        <v>2000236.1900000002</v>
      </c>
      <c r="E13" s="133">
        <v>3408137.44</v>
      </c>
      <c r="F13" s="133">
        <v>84641.71</v>
      </c>
      <c r="G13" s="133">
        <v>1437209.8199999998</v>
      </c>
      <c r="H13" s="133">
        <v>390476.03999999986</v>
      </c>
      <c r="I13" s="132">
        <f t="shared" si="4"/>
        <v>82400154.529999986</v>
      </c>
      <c r="J13" s="132">
        <f t="shared" si="5"/>
        <v>80324767.312558755</v>
      </c>
      <c r="K13" s="132">
        <f>+'COEF Art 14 F I'!AH14</f>
        <v>81285322.302908689</v>
      </c>
      <c r="L13" s="132">
        <f t="shared" si="0"/>
        <v>0</v>
      </c>
      <c r="M13" s="132">
        <f t="shared" si="1"/>
        <v>960554.99034993351</v>
      </c>
      <c r="N13" s="132">
        <f t="shared" si="6"/>
        <v>960554.99034993839</v>
      </c>
      <c r="O13" s="132">
        <f t="shared" si="2"/>
        <v>80324767.312558755</v>
      </c>
      <c r="P13" s="134">
        <f t="shared" si="3"/>
        <v>-2.5186690841527859E-2</v>
      </c>
      <c r="Q13" s="135">
        <f t="shared" si="7"/>
        <v>1.0285245345535383E-2</v>
      </c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  <c r="AX13" s="117"/>
      <c r="AY13" s="117"/>
      <c r="AZ13" s="117"/>
      <c r="BA13" s="117"/>
      <c r="BB13" s="117"/>
      <c r="BC13" s="117"/>
      <c r="BD13" s="117"/>
      <c r="BE13" s="117"/>
      <c r="BF13" s="117"/>
      <c r="BG13" s="117"/>
      <c r="BH13" s="117"/>
      <c r="BI13" s="117"/>
      <c r="BJ13" s="117"/>
      <c r="BK13" s="117"/>
    </row>
    <row r="14" spans="1:63" ht="12.75" customHeight="1">
      <c r="A14" s="110" t="s">
        <v>8</v>
      </c>
      <c r="B14" s="132">
        <v>10401401.620000001</v>
      </c>
      <c r="C14" s="133">
        <v>1536629.36</v>
      </c>
      <c r="D14" s="133">
        <v>318048.15000000002</v>
      </c>
      <c r="E14" s="133">
        <v>541911.89</v>
      </c>
      <c r="F14" s="133">
        <v>13458.469999999998</v>
      </c>
      <c r="G14" s="133">
        <v>228524.00000000003</v>
      </c>
      <c r="H14" s="133">
        <v>62087.75999999998</v>
      </c>
      <c r="I14" s="132">
        <f t="shared" si="4"/>
        <v>13102061.250000002</v>
      </c>
      <c r="J14" s="132">
        <f t="shared" si="5"/>
        <v>12772063.683909491</v>
      </c>
      <c r="K14" s="132">
        <f>+'COEF Art 14 F I'!AH15</f>
        <v>10798225.060247293</v>
      </c>
      <c r="L14" s="132">
        <f t="shared" si="0"/>
        <v>1973838.623662198</v>
      </c>
      <c r="M14" s="132">
        <f t="shared" si="1"/>
        <v>0</v>
      </c>
      <c r="N14" s="132">
        <f t="shared" si="6"/>
        <v>0</v>
      </c>
      <c r="O14" s="132">
        <f t="shared" si="2"/>
        <v>12772063.683909491</v>
      </c>
      <c r="P14" s="134">
        <f t="shared" si="3"/>
        <v>-2.5186690841527786E-2</v>
      </c>
      <c r="Q14" s="135">
        <f t="shared" si="7"/>
        <v>1.635408516611699E-3</v>
      </c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7"/>
      <c r="BD14" s="117"/>
      <c r="BE14" s="117"/>
      <c r="BF14" s="117"/>
      <c r="BG14" s="117"/>
      <c r="BH14" s="117"/>
      <c r="BI14" s="117"/>
      <c r="BJ14" s="117"/>
      <c r="BK14" s="117"/>
    </row>
    <row r="15" spans="1:63" ht="12.75" customHeight="1">
      <c r="A15" s="110" t="s">
        <v>9</v>
      </c>
      <c r="B15" s="132">
        <v>103391967.3</v>
      </c>
      <c r="C15" s="133">
        <v>15274396.569999997</v>
      </c>
      <c r="D15" s="133">
        <v>3161460.84</v>
      </c>
      <c r="E15" s="133">
        <v>5386710.4800000004</v>
      </c>
      <c r="F15" s="133">
        <v>133779.93</v>
      </c>
      <c r="G15" s="133">
        <v>2271573.06</v>
      </c>
      <c r="H15" s="133">
        <v>617164.44000000006</v>
      </c>
      <c r="I15" s="132">
        <f t="shared" si="4"/>
        <v>130237052.62</v>
      </c>
      <c r="J15" s="132">
        <f t="shared" si="5"/>
        <v>126956812.23954827</v>
      </c>
      <c r="K15" s="132">
        <f>+'COEF Art 14 F I'!AH16</f>
        <v>100400707.04263403</v>
      </c>
      <c r="L15" s="132">
        <f t="shared" si="0"/>
        <v>26556105.196914241</v>
      </c>
      <c r="M15" s="132">
        <f t="shared" si="1"/>
        <v>0</v>
      </c>
      <c r="N15" s="132">
        <f t="shared" si="6"/>
        <v>0</v>
      </c>
      <c r="O15" s="132">
        <f t="shared" si="2"/>
        <v>126956812.23954827</v>
      </c>
      <c r="P15" s="134">
        <f t="shared" si="3"/>
        <v>-2.518669084152788E-2</v>
      </c>
      <c r="Q15" s="135">
        <f t="shared" si="7"/>
        <v>1.625628066981857E-2</v>
      </c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</row>
    <row r="16" spans="1:63" ht="12.75" customHeight="1">
      <c r="A16" s="110" t="s">
        <v>10</v>
      </c>
      <c r="B16" s="132">
        <v>17178452.890000001</v>
      </c>
      <c r="C16" s="133">
        <v>2537822.9000000004</v>
      </c>
      <c r="D16" s="133">
        <v>525272.97</v>
      </c>
      <c r="E16" s="133">
        <v>894995.54</v>
      </c>
      <c r="F16" s="133">
        <v>22227.370000000003</v>
      </c>
      <c r="G16" s="133">
        <v>377419.17</v>
      </c>
      <c r="H16" s="133">
        <v>102541.07999999997</v>
      </c>
      <c r="I16" s="132">
        <f t="shared" si="4"/>
        <v>21638731.919999998</v>
      </c>
      <c r="J16" s="132">
        <f t="shared" si="5"/>
        <v>21093723.868928257</v>
      </c>
      <c r="K16" s="132">
        <f>+'COEF Art 14 F I'!AH17</f>
        <v>42281953.603710599</v>
      </c>
      <c r="L16" s="132">
        <f t="shared" si="0"/>
        <v>0</v>
      </c>
      <c r="M16" s="132">
        <f t="shared" si="1"/>
        <v>21188229.734782342</v>
      </c>
      <c r="N16" s="132">
        <f t="shared" si="6"/>
        <v>21188229.73478245</v>
      </c>
      <c r="O16" s="132">
        <f t="shared" si="2"/>
        <v>21093723.868928149</v>
      </c>
      <c r="P16" s="134">
        <f t="shared" si="3"/>
        <v>-2.5186690841532862E-2</v>
      </c>
      <c r="Q16" s="135">
        <f t="shared" si="7"/>
        <v>2.7009617643670553E-3</v>
      </c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7"/>
      <c r="BD16" s="117"/>
      <c r="BE16" s="117"/>
      <c r="BF16" s="117"/>
      <c r="BG16" s="117"/>
      <c r="BH16" s="117"/>
      <c r="BI16" s="117"/>
      <c r="BJ16" s="117"/>
      <c r="BK16" s="117"/>
    </row>
    <row r="17" spans="1:63" s="1" customFormat="1" ht="12.75" customHeight="1">
      <c r="A17" s="110" t="s">
        <v>11</v>
      </c>
      <c r="B17" s="132">
        <v>24957742.009999994</v>
      </c>
      <c r="C17" s="133">
        <v>3687079.94</v>
      </c>
      <c r="D17" s="133">
        <v>763143.66</v>
      </c>
      <c r="E17" s="133">
        <v>1300295.69</v>
      </c>
      <c r="F17" s="133">
        <v>32293.07</v>
      </c>
      <c r="G17" s="133">
        <v>548334.04</v>
      </c>
      <c r="H17" s="133">
        <v>148977</v>
      </c>
      <c r="I17" s="132">
        <f t="shared" si="4"/>
        <v>31437865.409999996</v>
      </c>
      <c r="J17" s="132">
        <f t="shared" si="5"/>
        <v>30646049.613200765</v>
      </c>
      <c r="K17" s="132">
        <f>+'COEF Art 14 F I'!AH18</f>
        <v>23744479.46011094</v>
      </c>
      <c r="L17" s="132">
        <f t="shared" si="0"/>
        <v>6901570.1530898251</v>
      </c>
      <c r="M17" s="132">
        <f t="shared" si="1"/>
        <v>0</v>
      </c>
      <c r="N17" s="132">
        <f t="shared" si="6"/>
        <v>0</v>
      </c>
      <c r="O17" s="132">
        <f t="shared" si="2"/>
        <v>30646049.613200765</v>
      </c>
      <c r="P17" s="134">
        <f t="shared" si="3"/>
        <v>-2.5186690841527824E-2</v>
      </c>
      <c r="Q17" s="135">
        <f t="shared" si="7"/>
        <v>3.9240965108147639E-3</v>
      </c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17"/>
      <c r="BD17" s="117"/>
      <c r="BE17" s="117"/>
      <c r="BF17" s="117"/>
      <c r="BG17" s="117"/>
      <c r="BH17" s="117"/>
      <c r="BI17" s="117"/>
      <c r="BJ17" s="117"/>
      <c r="BK17" s="117"/>
    </row>
    <row r="18" spans="1:63" ht="12.75" customHeight="1">
      <c r="A18" s="110" t="s">
        <v>12</v>
      </c>
      <c r="B18" s="132">
        <v>52489783.149999991</v>
      </c>
      <c r="C18" s="133">
        <v>7754468.5899999999</v>
      </c>
      <c r="D18" s="133">
        <v>1605002.8</v>
      </c>
      <c r="E18" s="133">
        <v>2734712.13</v>
      </c>
      <c r="F18" s="133">
        <v>67917.070000000007</v>
      </c>
      <c r="G18" s="133">
        <v>1153226.7</v>
      </c>
      <c r="H18" s="133">
        <v>313320.48000000004</v>
      </c>
      <c r="I18" s="132">
        <f t="shared" si="4"/>
        <v>66118430.919999994</v>
      </c>
      <c r="J18" s="132">
        <f t="shared" si="5"/>
        <v>64453126.441491038</v>
      </c>
      <c r="K18" s="132">
        <f>+'COEF Art 14 F I'!AH19</f>
        <v>54826124.485565864</v>
      </c>
      <c r="L18" s="132">
        <f t="shared" si="0"/>
        <v>9627001.9559251741</v>
      </c>
      <c r="M18" s="132">
        <f t="shared" si="1"/>
        <v>0</v>
      </c>
      <c r="N18" s="132">
        <f t="shared" si="6"/>
        <v>0</v>
      </c>
      <c r="O18" s="132">
        <f t="shared" si="2"/>
        <v>64453126.441491038</v>
      </c>
      <c r="P18" s="134">
        <f t="shared" si="3"/>
        <v>-2.5186690841527866E-2</v>
      </c>
      <c r="Q18" s="135">
        <f t="shared" si="7"/>
        <v>8.2529491328374189E-3</v>
      </c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7"/>
      <c r="BD18" s="117"/>
      <c r="BE18" s="117"/>
      <c r="BF18" s="117"/>
      <c r="BG18" s="117"/>
      <c r="BH18" s="117"/>
      <c r="BI18" s="117"/>
      <c r="BJ18" s="117"/>
      <c r="BK18" s="117"/>
    </row>
    <row r="19" spans="1:63" ht="12.75" customHeight="1">
      <c r="A19" s="110" t="s">
        <v>13</v>
      </c>
      <c r="B19" s="132">
        <v>26707303.090000011</v>
      </c>
      <c r="C19" s="133">
        <v>3945547.709999999</v>
      </c>
      <c r="D19" s="133">
        <v>816640.74000000011</v>
      </c>
      <c r="E19" s="133">
        <v>1391447.5900000003</v>
      </c>
      <c r="F19" s="133">
        <v>34556.86</v>
      </c>
      <c r="G19" s="133">
        <v>586772.76</v>
      </c>
      <c r="H19" s="133">
        <v>159420.48000000007</v>
      </c>
      <c r="I19" s="132">
        <f t="shared" si="4"/>
        <v>33641689.230000012</v>
      </c>
      <c r="J19" s="132">
        <f t="shared" si="5"/>
        <v>32794366.403977245</v>
      </c>
      <c r="K19" s="132">
        <f>+'COEF Art 14 F I'!AH20</f>
        <v>37280470.004636705</v>
      </c>
      <c r="L19" s="132">
        <f t="shared" si="0"/>
        <v>0</v>
      </c>
      <c r="M19" s="132">
        <f t="shared" si="1"/>
        <v>4486103.6006594598</v>
      </c>
      <c r="N19" s="132">
        <f t="shared" si="6"/>
        <v>4486103.6006594831</v>
      </c>
      <c r="O19" s="132">
        <f t="shared" si="2"/>
        <v>32794366.403977223</v>
      </c>
      <c r="P19" s="134">
        <f t="shared" si="3"/>
        <v>-2.5186690841528487E-2</v>
      </c>
      <c r="Q19" s="135">
        <f t="shared" si="7"/>
        <v>4.1991793527866497E-3</v>
      </c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7"/>
      <c r="BD19" s="117"/>
      <c r="BE19" s="117"/>
      <c r="BF19" s="117"/>
      <c r="BG19" s="117"/>
      <c r="BH19" s="117"/>
      <c r="BI19" s="117"/>
      <c r="BJ19" s="117"/>
      <c r="BK19" s="117"/>
    </row>
    <row r="20" spans="1:63" ht="12.75" customHeight="1">
      <c r="A20" s="110" t="s">
        <v>14</v>
      </c>
      <c r="B20" s="132">
        <v>146285856.51000002</v>
      </c>
      <c r="C20" s="133">
        <v>21611235.77</v>
      </c>
      <c r="D20" s="133">
        <v>4473045.8500000006</v>
      </c>
      <c r="E20" s="133">
        <v>7621477.4600000009</v>
      </c>
      <c r="F20" s="133">
        <v>189280.80000000002</v>
      </c>
      <c r="G20" s="133">
        <v>3213973.1799999997</v>
      </c>
      <c r="H20" s="133">
        <v>873205.32</v>
      </c>
      <c r="I20" s="132">
        <f t="shared" si="4"/>
        <v>184268074.89000005</v>
      </c>
      <c r="J20" s="132">
        <f t="shared" si="5"/>
        <v>179626971.85578212</v>
      </c>
      <c r="K20" s="132">
        <f>+'COEF Art 14 F I'!AH21</f>
        <v>183445512.54656249</v>
      </c>
      <c r="L20" s="132">
        <f t="shared" si="0"/>
        <v>0</v>
      </c>
      <c r="M20" s="132">
        <f t="shared" si="1"/>
        <v>3818540.6907803714</v>
      </c>
      <c r="N20" s="132">
        <f t="shared" si="6"/>
        <v>3818540.690780391</v>
      </c>
      <c r="O20" s="132">
        <f t="shared" si="2"/>
        <v>179626971.85578209</v>
      </c>
      <c r="P20" s="134">
        <f t="shared" si="3"/>
        <v>-2.5186690841527967E-2</v>
      </c>
      <c r="Q20" s="135">
        <f t="shared" si="7"/>
        <v>2.3000470938475299E-2</v>
      </c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117"/>
      <c r="BD20" s="117"/>
      <c r="BE20" s="117"/>
      <c r="BF20" s="117"/>
      <c r="BG20" s="117"/>
      <c r="BH20" s="117"/>
      <c r="BI20" s="117"/>
      <c r="BJ20" s="117"/>
      <c r="BK20" s="117"/>
    </row>
    <row r="21" spans="1:63" ht="12.75" customHeight="1">
      <c r="A21" s="110" t="s">
        <v>15</v>
      </c>
      <c r="B21" s="132">
        <v>18674970.939999998</v>
      </c>
      <c r="C21" s="133">
        <v>2758907.88</v>
      </c>
      <c r="D21" s="133">
        <v>571032.65</v>
      </c>
      <c r="E21" s="133">
        <v>972963.99999999977</v>
      </c>
      <c r="F21" s="133">
        <v>24163.729999999996</v>
      </c>
      <c r="G21" s="133">
        <v>410298.41999999993</v>
      </c>
      <c r="H21" s="133">
        <v>111474.11999999998</v>
      </c>
      <c r="I21" s="132">
        <f t="shared" si="4"/>
        <v>23523811.739999998</v>
      </c>
      <c r="J21" s="132">
        <f t="shared" si="5"/>
        <v>22931324.766290314</v>
      </c>
      <c r="K21" s="132">
        <f>+'COEF Art 14 F I'!AH22</f>
        <v>23432563.447184037</v>
      </c>
      <c r="L21" s="132">
        <f t="shared" si="0"/>
        <v>0</v>
      </c>
      <c r="M21" s="132">
        <f t="shared" si="1"/>
        <v>501238.68089372292</v>
      </c>
      <c r="N21" s="132">
        <f t="shared" si="6"/>
        <v>501238.68089372548</v>
      </c>
      <c r="O21" s="132">
        <f t="shared" si="2"/>
        <v>22931324.766290311</v>
      </c>
      <c r="P21" s="134">
        <f t="shared" si="3"/>
        <v>-2.5186690841528032E-2</v>
      </c>
      <c r="Q21" s="135">
        <f t="shared" si="7"/>
        <v>2.9362587556798557E-3</v>
      </c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117"/>
      <c r="AQ21" s="117"/>
      <c r="AR21" s="117"/>
      <c r="AS21" s="117"/>
      <c r="AT21" s="117"/>
      <c r="AU21" s="117"/>
      <c r="AV21" s="117"/>
      <c r="AW21" s="117"/>
      <c r="AX21" s="117"/>
      <c r="AY21" s="117"/>
      <c r="AZ21" s="117"/>
      <c r="BA21" s="117"/>
      <c r="BB21" s="117"/>
      <c r="BC21" s="117"/>
      <c r="BD21" s="117"/>
      <c r="BE21" s="117"/>
      <c r="BF21" s="117"/>
      <c r="BG21" s="117"/>
      <c r="BH21" s="117"/>
      <c r="BI21" s="117"/>
      <c r="BJ21" s="117"/>
      <c r="BK21" s="117"/>
    </row>
    <row r="22" spans="1:63" ht="12.75" customHeight="1">
      <c r="A22" s="110" t="s">
        <v>16</v>
      </c>
      <c r="B22" s="132">
        <v>13004749.23</v>
      </c>
      <c r="C22" s="133">
        <v>1921229.47</v>
      </c>
      <c r="D22" s="133">
        <v>397651.83999999997</v>
      </c>
      <c r="E22" s="133">
        <v>677546.05000000016</v>
      </c>
      <c r="F22" s="133">
        <v>16826.969999999998</v>
      </c>
      <c r="G22" s="133">
        <v>285720.82</v>
      </c>
      <c r="H22" s="133">
        <v>77627.520000000004</v>
      </c>
      <c r="I22" s="132">
        <f t="shared" si="4"/>
        <v>16381351.900000002</v>
      </c>
      <c r="J22" s="132">
        <f t="shared" si="5"/>
        <v>15968759.854128428</v>
      </c>
      <c r="K22" s="132">
        <f>+'COEF Art 14 F I'!AH23</f>
        <v>9025834.5005229861</v>
      </c>
      <c r="L22" s="132">
        <f t="shared" si="0"/>
        <v>6942925.3536054417</v>
      </c>
      <c r="M22" s="132">
        <f t="shared" si="1"/>
        <v>0</v>
      </c>
      <c r="N22" s="132">
        <f t="shared" si="6"/>
        <v>0</v>
      </c>
      <c r="O22" s="132">
        <f t="shared" si="2"/>
        <v>15968759.854128428</v>
      </c>
      <c r="P22" s="134">
        <f t="shared" si="3"/>
        <v>-2.5186690841527821E-2</v>
      </c>
      <c r="Q22" s="135">
        <f t="shared" si="7"/>
        <v>2.0447318860513826E-3</v>
      </c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117"/>
      <c r="AQ22" s="117"/>
      <c r="AR22" s="117"/>
      <c r="AS22" s="117"/>
      <c r="AT22" s="117"/>
      <c r="AU22" s="117"/>
      <c r="AV22" s="117"/>
      <c r="AW22" s="117"/>
      <c r="AX22" s="117"/>
      <c r="AY22" s="117"/>
      <c r="AZ22" s="117"/>
      <c r="BA22" s="117"/>
      <c r="BB22" s="117"/>
      <c r="BC22" s="117"/>
      <c r="BD22" s="117"/>
      <c r="BE22" s="117"/>
      <c r="BF22" s="117"/>
      <c r="BG22" s="117"/>
      <c r="BH22" s="117"/>
      <c r="BI22" s="117"/>
      <c r="BJ22" s="117"/>
      <c r="BK22" s="117"/>
    </row>
    <row r="23" spans="1:63" ht="12.75" customHeight="1">
      <c r="A23" s="110" t="s">
        <v>17</v>
      </c>
      <c r="B23" s="132">
        <v>114053395.42999996</v>
      </c>
      <c r="C23" s="133">
        <v>16849440.399999999</v>
      </c>
      <c r="D23" s="133">
        <v>3487459.9400000004</v>
      </c>
      <c r="E23" s="133">
        <v>5942169.7300000004</v>
      </c>
      <c r="F23" s="133">
        <v>147574.87</v>
      </c>
      <c r="G23" s="133">
        <v>2505809.9700000002</v>
      </c>
      <c r="H23" s="133">
        <v>680804.28</v>
      </c>
      <c r="I23" s="132">
        <f t="shared" si="4"/>
        <v>143666654.61999995</v>
      </c>
      <c r="J23" s="132">
        <f t="shared" si="5"/>
        <v>140048167.00584945</v>
      </c>
      <c r="K23" s="132">
        <f>+'COEF Art 14 F I'!AH24</f>
        <v>135408428.43020517</v>
      </c>
      <c r="L23" s="132">
        <f t="shared" si="0"/>
        <v>4639738.5756442845</v>
      </c>
      <c r="M23" s="132">
        <f t="shared" si="1"/>
        <v>0</v>
      </c>
      <c r="N23" s="132">
        <f t="shared" si="6"/>
        <v>0</v>
      </c>
      <c r="O23" s="132">
        <f t="shared" si="2"/>
        <v>140048167.00584945</v>
      </c>
      <c r="P23" s="134">
        <f t="shared" si="3"/>
        <v>-2.5186690841527828E-2</v>
      </c>
      <c r="Q23" s="135">
        <f t="shared" si="7"/>
        <v>1.7932573053622336E-2</v>
      </c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  <c r="AX23" s="117"/>
      <c r="AY23" s="117"/>
      <c r="AZ23" s="117"/>
      <c r="BA23" s="117"/>
      <c r="BB23" s="117"/>
      <c r="BC23" s="117"/>
      <c r="BD23" s="117"/>
      <c r="BE23" s="117"/>
      <c r="BF23" s="117"/>
      <c r="BG23" s="117"/>
      <c r="BH23" s="117"/>
      <c r="BI23" s="117"/>
      <c r="BJ23" s="117"/>
      <c r="BK23" s="117"/>
    </row>
    <row r="24" spans="1:63" ht="12.75" customHeight="1">
      <c r="A24" s="110" t="s">
        <v>18</v>
      </c>
      <c r="B24" s="132">
        <v>139890405.95999998</v>
      </c>
      <c r="C24" s="133">
        <v>20666417.229999997</v>
      </c>
      <c r="D24" s="133">
        <v>4277489.3999999994</v>
      </c>
      <c r="E24" s="133">
        <v>7288275.1599999983</v>
      </c>
      <c r="F24" s="133">
        <v>181005.63999999998</v>
      </c>
      <c r="G24" s="133">
        <v>3073461.9500000007</v>
      </c>
      <c r="H24" s="133">
        <v>835029.84000000032</v>
      </c>
      <c r="I24" s="132">
        <f t="shared" si="4"/>
        <v>176212085.17999995</v>
      </c>
      <c r="J24" s="132">
        <f t="shared" si="5"/>
        <v>171773885.86803031</v>
      </c>
      <c r="K24" s="132">
        <f>+'COEF Art 14 F I'!AH25</f>
        <v>222827262.55552575</v>
      </c>
      <c r="L24" s="132">
        <f t="shared" si="0"/>
        <v>0</v>
      </c>
      <c r="M24" s="132">
        <f t="shared" si="1"/>
        <v>51053376.68749544</v>
      </c>
      <c r="N24" s="132">
        <f t="shared" si="6"/>
        <v>51053376.687495701</v>
      </c>
      <c r="O24" s="132">
        <f t="shared" si="2"/>
        <v>171773885.86803004</v>
      </c>
      <c r="P24" s="134">
        <f t="shared" si="3"/>
        <v>-2.5186690841529417E-2</v>
      </c>
      <c r="Q24" s="135">
        <f t="shared" si="7"/>
        <v>2.1994916626822941E-2</v>
      </c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117"/>
      <c r="AQ24" s="117"/>
      <c r="AR24" s="117"/>
      <c r="AS24" s="117"/>
      <c r="AT24" s="117"/>
      <c r="AU24" s="117"/>
      <c r="AV24" s="117"/>
      <c r="AW24" s="117"/>
      <c r="AX24" s="117"/>
      <c r="AY24" s="117"/>
      <c r="AZ24" s="117"/>
      <c r="BA24" s="117"/>
      <c r="BB24" s="117"/>
      <c r="BC24" s="117"/>
      <c r="BD24" s="117"/>
      <c r="BE24" s="117"/>
      <c r="BF24" s="117"/>
      <c r="BG24" s="117"/>
      <c r="BH24" s="117"/>
      <c r="BI24" s="117"/>
      <c r="BJ24" s="117"/>
      <c r="BK24" s="117"/>
    </row>
    <row r="25" spans="1:63" ht="12.75" customHeight="1">
      <c r="A25" s="110" t="s">
        <v>19</v>
      </c>
      <c r="B25" s="132">
        <v>21921102.199999996</v>
      </c>
      <c r="C25" s="133">
        <v>3238468.27</v>
      </c>
      <c r="D25" s="133">
        <v>670291.01</v>
      </c>
      <c r="E25" s="133">
        <v>1142087.0899999999</v>
      </c>
      <c r="F25" s="133">
        <v>28363.940000000002</v>
      </c>
      <c r="G25" s="133">
        <v>481617.55</v>
      </c>
      <c r="H25" s="133">
        <v>130850.75999999997</v>
      </c>
      <c r="I25" s="132">
        <f t="shared" si="4"/>
        <v>27612780.82</v>
      </c>
      <c r="J25" s="132">
        <f t="shared" si="5"/>
        <v>26917306.24621179</v>
      </c>
      <c r="K25" s="132">
        <f>+'COEF Art 14 F I'!AH26</f>
        <v>20716534.322068252</v>
      </c>
      <c r="L25" s="132">
        <f t="shared" si="0"/>
        <v>6200771.9241435379</v>
      </c>
      <c r="M25" s="132">
        <f t="shared" si="1"/>
        <v>0</v>
      </c>
      <c r="N25" s="132">
        <f t="shared" si="6"/>
        <v>0</v>
      </c>
      <c r="O25" s="132">
        <f t="shared" si="2"/>
        <v>26917306.24621179</v>
      </c>
      <c r="P25" s="134">
        <f t="shared" si="3"/>
        <v>-2.518669084152788E-2</v>
      </c>
      <c r="Q25" s="135">
        <f t="shared" si="7"/>
        <v>3.4466467572314367E-3</v>
      </c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117"/>
      <c r="AQ25" s="117"/>
      <c r="AR25" s="117"/>
      <c r="AS25" s="117"/>
      <c r="AT25" s="117"/>
      <c r="AU25" s="117"/>
      <c r="AV25" s="117"/>
      <c r="AW25" s="117"/>
      <c r="AX25" s="117"/>
      <c r="AY25" s="117"/>
      <c r="AZ25" s="117"/>
      <c r="BA25" s="117"/>
      <c r="BB25" s="117"/>
      <c r="BC25" s="117"/>
      <c r="BD25" s="117"/>
      <c r="BE25" s="117"/>
      <c r="BF25" s="117"/>
      <c r="BG25" s="117"/>
      <c r="BH25" s="117"/>
      <c r="BI25" s="117"/>
      <c r="BJ25" s="117"/>
      <c r="BK25" s="117"/>
    </row>
    <row r="26" spans="1:63" ht="12.75" customHeight="1">
      <c r="A26" s="110" t="s">
        <v>20</v>
      </c>
      <c r="B26" s="132">
        <v>299648492.95999986</v>
      </c>
      <c r="C26" s="133">
        <v>44267944.899999991</v>
      </c>
      <c r="D26" s="133">
        <v>9162481.4399999995</v>
      </c>
      <c r="E26" s="133">
        <v>15611654.469999999</v>
      </c>
      <c r="F26" s="133">
        <v>387718.30000000005</v>
      </c>
      <c r="G26" s="133">
        <v>6583426.7300000004</v>
      </c>
      <c r="H26" s="133">
        <v>1788653.2799999996</v>
      </c>
      <c r="I26" s="132">
        <f t="shared" si="4"/>
        <v>377450372.07999986</v>
      </c>
      <c r="J26" s="132">
        <f t="shared" si="5"/>
        <v>367943646.25040126</v>
      </c>
      <c r="K26" s="132">
        <f>+'COEF Art 14 F I'!AH27</f>
        <v>373955728.28697193</v>
      </c>
      <c r="L26" s="132">
        <f t="shared" si="0"/>
        <v>0</v>
      </c>
      <c r="M26" s="132">
        <f t="shared" si="1"/>
        <v>6012082.0365706682</v>
      </c>
      <c r="N26" s="132">
        <f t="shared" si="6"/>
        <v>6012082.036570699</v>
      </c>
      <c r="O26" s="132">
        <f t="shared" si="2"/>
        <v>367943646.2504012</v>
      </c>
      <c r="P26" s="134">
        <f t="shared" si="3"/>
        <v>-2.5186690841527991E-2</v>
      </c>
      <c r="Q26" s="135">
        <f t="shared" si="7"/>
        <v>4.7113621385176031E-2</v>
      </c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  <c r="AT26" s="117"/>
      <c r="AU26" s="117"/>
      <c r="AV26" s="117"/>
      <c r="AW26" s="117"/>
      <c r="AX26" s="117"/>
      <c r="AY26" s="117"/>
      <c r="AZ26" s="117"/>
      <c r="BA26" s="117"/>
      <c r="BB26" s="117"/>
      <c r="BC26" s="117"/>
      <c r="BD26" s="117"/>
      <c r="BE26" s="117"/>
      <c r="BF26" s="117"/>
      <c r="BG26" s="117"/>
      <c r="BH26" s="117"/>
      <c r="BI26" s="117"/>
      <c r="BJ26" s="117"/>
      <c r="BK26" s="117"/>
    </row>
    <row r="27" spans="1:63" s="1" customFormat="1" ht="12.75" customHeight="1">
      <c r="A27" s="110" t="s">
        <v>21</v>
      </c>
      <c r="B27" s="132">
        <v>44241967.469999991</v>
      </c>
      <c r="C27" s="133">
        <v>6535994.7699999996</v>
      </c>
      <c r="D27" s="133">
        <v>1352805.76</v>
      </c>
      <c r="E27" s="133">
        <v>2305001.75</v>
      </c>
      <c r="F27" s="133">
        <v>57245.14</v>
      </c>
      <c r="G27" s="133">
        <v>972018.05999999994</v>
      </c>
      <c r="H27" s="133">
        <v>264087.84000000003</v>
      </c>
      <c r="I27" s="132">
        <f t="shared" si="4"/>
        <v>55729120.789999999</v>
      </c>
      <c r="J27" s="132">
        <f t="shared" si="5"/>
        <v>54325488.653792106</v>
      </c>
      <c r="K27" s="132">
        <f>+'COEF Art 14 F I'!AH28</f>
        <v>49922956.784639463</v>
      </c>
      <c r="L27" s="132">
        <f t="shared" si="0"/>
        <v>4402531.8691526428</v>
      </c>
      <c r="M27" s="132">
        <f t="shared" si="1"/>
        <v>0</v>
      </c>
      <c r="N27" s="132">
        <f t="shared" si="6"/>
        <v>0</v>
      </c>
      <c r="O27" s="132">
        <f t="shared" si="2"/>
        <v>54325488.653792106</v>
      </c>
      <c r="P27" s="134">
        <f t="shared" si="3"/>
        <v>-2.5186690841527873E-2</v>
      </c>
      <c r="Q27" s="135">
        <f t="shared" si="7"/>
        <v>6.9561481223611339E-3</v>
      </c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7"/>
      <c r="AT27" s="117"/>
      <c r="AU27" s="117"/>
      <c r="AV27" s="117"/>
      <c r="AW27" s="117"/>
      <c r="AX27" s="117"/>
      <c r="AY27" s="117"/>
      <c r="AZ27" s="117"/>
      <c r="BA27" s="117"/>
      <c r="BB27" s="117"/>
      <c r="BC27" s="117"/>
      <c r="BD27" s="117"/>
      <c r="BE27" s="117"/>
      <c r="BF27" s="117"/>
      <c r="BG27" s="117"/>
      <c r="BH27" s="117"/>
      <c r="BI27" s="117"/>
      <c r="BJ27" s="117"/>
      <c r="BK27" s="117"/>
    </row>
    <row r="28" spans="1:63" ht="12.75" customHeight="1">
      <c r="A28" s="110" t="s">
        <v>22</v>
      </c>
      <c r="B28" s="132">
        <v>7096430.4199999999</v>
      </c>
      <c r="C28" s="133">
        <v>1048376.3099999999</v>
      </c>
      <c r="D28" s="133">
        <v>216990.62</v>
      </c>
      <c r="E28" s="133">
        <v>369723.23999999987</v>
      </c>
      <c r="F28" s="133">
        <v>9182.14</v>
      </c>
      <c r="G28" s="133">
        <v>155912.12000000002</v>
      </c>
      <c r="H28" s="133">
        <v>42359.760000000009</v>
      </c>
      <c r="I28" s="132">
        <f t="shared" si="4"/>
        <v>8938974.6099999994</v>
      </c>
      <c r="J28" s="132">
        <f t="shared" si="5"/>
        <v>8713831.4200576618</v>
      </c>
      <c r="K28" s="132">
        <f>+'COEF Art 14 F I'!AH29</f>
        <v>4480473.6066678446</v>
      </c>
      <c r="L28" s="132">
        <f t="shared" si="0"/>
        <v>4233357.8133898173</v>
      </c>
      <c r="M28" s="132">
        <f t="shared" si="1"/>
        <v>0</v>
      </c>
      <c r="N28" s="132">
        <f t="shared" si="6"/>
        <v>0</v>
      </c>
      <c r="O28" s="132">
        <f t="shared" si="2"/>
        <v>8713831.4200576618</v>
      </c>
      <c r="P28" s="134">
        <f t="shared" si="3"/>
        <v>-2.5186690841527918E-2</v>
      </c>
      <c r="Q28" s="135">
        <f t="shared" si="7"/>
        <v>1.1157691089995275E-3</v>
      </c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117"/>
      <c r="BD28" s="117"/>
      <c r="BE28" s="117"/>
      <c r="BF28" s="117"/>
      <c r="BG28" s="117"/>
      <c r="BH28" s="117"/>
      <c r="BI28" s="117"/>
      <c r="BJ28" s="117"/>
      <c r="BK28" s="117"/>
    </row>
    <row r="29" spans="1:63" ht="12.75" customHeight="1">
      <c r="A29" s="110" t="s">
        <v>23</v>
      </c>
      <c r="B29" s="132">
        <v>32863508.580000002</v>
      </c>
      <c r="C29" s="133">
        <v>4855021.8699999992</v>
      </c>
      <c r="D29" s="133">
        <v>1004881.7299999999</v>
      </c>
      <c r="E29" s="133">
        <v>1712185.2700000003</v>
      </c>
      <c r="F29" s="133">
        <v>42522.45</v>
      </c>
      <c r="G29" s="133">
        <v>722027.67</v>
      </c>
      <c r="H29" s="133">
        <v>196167.95999999996</v>
      </c>
      <c r="I29" s="132">
        <f t="shared" si="4"/>
        <v>41396315.530000009</v>
      </c>
      <c r="J29" s="132">
        <f t="shared" si="5"/>
        <v>40353679.32876756</v>
      </c>
      <c r="K29" s="132">
        <f>+'COEF Art 14 F I'!AH30</f>
        <v>40468691.74794995</v>
      </c>
      <c r="L29" s="132">
        <f t="shared" si="0"/>
        <v>0</v>
      </c>
      <c r="M29" s="132">
        <f t="shared" si="1"/>
        <v>115012.41918238997</v>
      </c>
      <c r="N29" s="132">
        <f t="shared" si="6"/>
        <v>115012.41918239056</v>
      </c>
      <c r="O29" s="132">
        <f t="shared" si="2"/>
        <v>40353679.32876756</v>
      </c>
      <c r="P29" s="134">
        <f t="shared" si="3"/>
        <v>-2.5186690841527849E-2</v>
      </c>
      <c r="Q29" s="135">
        <f t="shared" si="7"/>
        <v>5.1671172712695976E-3</v>
      </c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7"/>
      <c r="AT29" s="117"/>
      <c r="AU29" s="117"/>
      <c r="AV29" s="117"/>
      <c r="AW29" s="117"/>
      <c r="AX29" s="117"/>
      <c r="AY29" s="117"/>
      <c r="AZ29" s="117"/>
      <c r="BA29" s="117"/>
      <c r="BB29" s="117"/>
      <c r="BC29" s="117"/>
      <c r="BD29" s="117"/>
      <c r="BE29" s="117"/>
      <c r="BF29" s="117"/>
      <c r="BG29" s="117"/>
      <c r="BH29" s="117"/>
      <c r="BI29" s="117"/>
      <c r="BJ29" s="117"/>
      <c r="BK29" s="117"/>
    </row>
    <row r="30" spans="1:63" ht="12.75" customHeight="1">
      <c r="A30" s="110" t="s">
        <v>24</v>
      </c>
      <c r="B30" s="132">
        <v>32021360.150000002</v>
      </c>
      <c r="C30" s="133">
        <v>4730608.8600000003</v>
      </c>
      <c r="D30" s="133">
        <v>979130.96</v>
      </c>
      <c r="E30" s="133">
        <v>1668309.4500000004</v>
      </c>
      <c r="F30" s="133">
        <v>41432.769999999997</v>
      </c>
      <c r="G30" s="133">
        <v>703525.24999999988</v>
      </c>
      <c r="H30" s="133">
        <v>191141.04000000004</v>
      </c>
      <c r="I30" s="132">
        <f t="shared" si="4"/>
        <v>40335508.480000012</v>
      </c>
      <c r="J30" s="132">
        <f t="shared" si="5"/>
        <v>39319590.497978427</v>
      </c>
      <c r="K30" s="132">
        <f>+'COEF Art 14 F I'!AH31</f>
        <v>43328846.424666598</v>
      </c>
      <c r="L30" s="132">
        <f t="shared" si="0"/>
        <v>0</v>
      </c>
      <c r="M30" s="132">
        <f t="shared" si="1"/>
        <v>4009255.9266881719</v>
      </c>
      <c r="N30" s="132">
        <f t="shared" si="6"/>
        <v>4009255.9266881924</v>
      </c>
      <c r="O30" s="132">
        <f t="shared" si="2"/>
        <v>39319590.497978404</v>
      </c>
      <c r="P30" s="134">
        <f t="shared" si="3"/>
        <v>-2.51866908415284E-2</v>
      </c>
      <c r="Q30" s="135">
        <f t="shared" si="7"/>
        <v>5.0347065878703148E-3</v>
      </c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  <c r="AX30" s="117"/>
      <c r="AY30" s="117"/>
      <c r="AZ30" s="117"/>
      <c r="BA30" s="117"/>
      <c r="BB30" s="117"/>
      <c r="BC30" s="117"/>
      <c r="BD30" s="117"/>
      <c r="BE30" s="117"/>
      <c r="BF30" s="117"/>
      <c r="BG30" s="117"/>
      <c r="BH30" s="117"/>
      <c r="BI30" s="117"/>
      <c r="BJ30" s="117"/>
      <c r="BK30" s="117"/>
    </row>
    <row r="31" spans="1:63" ht="12.75" customHeight="1">
      <c r="A31" s="110" t="s">
        <v>25</v>
      </c>
      <c r="B31" s="132">
        <v>512493199.22000003</v>
      </c>
      <c r="C31" s="133">
        <v>75712113.450000003</v>
      </c>
      <c r="D31" s="133">
        <v>15670725.99</v>
      </c>
      <c r="E31" s="133">
        <v>26700840.909999996</v>
      </c>
      <c r="F31" s="133">
        <v>663120.25000000012</v>
      </c>
      <c r="G31" s="133">
        <v>11259731.030000001</v>
      </c>
      <c r="H31" s="133">
        <v>3059159.8800000008</v>
      </c>
      <c r="I31" s="132">
        <f t="shared" si="4"/>
        <v>645558890.73000002</v>
      </c>
      <c r="J31" s="132">
        <f t="shared" si="5"/>
        <v>629299398.52918386</v>
      </c>
      <c r="K31" s="132">
        <f>+'COEF Art 14 F I'!AH32</f>
        <v>601680155.76759982</v>
      </c>
      <c r="L31" s="132">
        <f t="shared" si="0"/>
        <v>27619242.761584044</v>
      </c>
      <c r="M31" s="132">
        <f t="shared" si="1"/>
        <v>0</v>
      </c>
      <c r="N31" s="132">
        <f t="shared" si="6"/>
        <v>0</v>
      </c>
      <c r="O31" s="132">
        <f t="shared" si="2"/>
        <v>629299398.52918386</v>
      </c>
      <c r="P31" s="134">
        <f t="shared" si="3"/>
        <v>-2.5186690841527828E-2</v>
      </c>
      <c r="Q31" s="135">
        <f t="shared" si="7"/>
        <v>8.0579115585667327E-2</v>
      </c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  <c r="AT31" s="117"/>
      <c r="AU31" s="117"/>
      <c r="AV31" s="117"/>
      <c r="AW31" s="117"/>
      <c r="AX31" s="117"/>
      <c r="AY31" s="117"/>
      <c r="AZ31" s="117"/>
      <c r="BA31" s="117"/>
      <c r="BB31" s="117"/>
      <c r="BC31" s="117"/>
      <c r="BD31" s="117"/>
      <c r="BE31" s="117"/>
      <c r="BF31" s="117"/>
      <c r="BG31" s="117"/>
      <c r="BH31" s="117"/>
      <c r="BI31" s="117"/>
      <c r="BJ31" s="117"/>
      <c r="BK31" s="117"/>
    </row>
    <row r="32" spans="1:63" ht="12.75" customHeight="1">
      <c r="A32" s="110" t="s">
        <v>26</v>
      </c>
      <c r="B32" s="132">
        <v>13196489.440000005</v>
      </c>
      <c r="C32" s="133">
        <v>1949555.8299999996</v>
      </c>
      <c r="D32" s="133">
        <v>403514.75000000006</v>
      </c>
      <c r="E32" s="133">
        <v>687535.7200000002</v>
      </c>
      <c r="F32" s="133">
        <v>17075.079999999998</v>
      </c>
      <c r="G32" s="133">
        <v>289933.42</v>
      </c>
      <c r="H32" s="133">
        <v>78772.079999999973</v>
      </c>
      <c r="I32" s="132">
        <f t="shared" si="4"/>
        <v>16622876.320000006</v>
      </c>
      <c r="J32" s="132">
        <f t="shared" si="5"/>
        <v>16204201.073231211</v>
      </c>
      <c r="K32" s="132">
        <f>+'COEF Art 14 F I'!AH33</f>
        <v>10835721.485033054</v>
      </c>
      <c r="L32" s="132">
        <f t="shared" si="0"/>
        <v>5368479.588198157</v>
      </c>
      <c r="M32" s="132">
        <f t="shared" si="1"/>
        <v>0</v>
      </c>
      <c r="N32" s="132">
        <f t="shared" si="6"/>
        <v>0</v>
      </c>
      <c r="O32" s="132">
        <f t="shared" si="2"/>
        <v>16204201.073231211</v>
      </c>
      <c r="P32" s="134">
        <f t="shared" si="3"/>
        <v>-2.5186690841527887E-2</v>
      </c>
      <c r="Q32" s="135">
        <f t="shared" si="7"/>
        <v>2.074879134327886E-3</v>
      </c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7"/>
      <c r="BA32" s="117"/>
      <c r="BB32" s="117"/>
      <c r="BC32" s="117"/>
      <c r="BD32" s="117"/>
      <c r="BE32" s="117"/>
      <c r="BF32" s="117"/>
      <c r="BG32" s="117"/>
      <c r="BH32" s="117"/>
      <c r="BI32" s="117"/>
      <c r="BJ32" s="117"/>
      <c r="BK32" s="117"/>
    </row>
    <row r="33" spans="1:63" ht="12.75" customHeight="1">
      <c r="A33" s="110" t="s">
        <v>27</v>
      </c>
      <c r="B33" s="132">
        <v>22715715.980000004</v>
      </c>
      <c r="C33" s="133">
        <v>3355858.8999999994</v>
      </c>
      <c r="D33" s="133">
        <v>694588.26</v>
      </c>
      <c r="E33" s="133">
        <v>1183486.3899999999</v>
      </c>
      <c r="F33" s="133">
        <v>29392.100000000002</v>
      </c>
      <c r="G33" s="133">
        <v>499075.59</v>
      </c>
      <c r="H33" s="133">
        <v>135594</v>
      </c>
      <c r="I33" s="132">
        <f t="shared" si="4"/>
        <v>28613711.220000006</v>
      </c>
      <c r="J33" s="132">
        <f t="shared" si="5"/>
        <v>27893026.521673109</v>
      </c>
      <c r="K33" s="132">
        <f>+'COEF Art 14 F I'!AH34</f>
        <v>25192355.417149112</v>
      </c>
      <c r="L33" s="132">
        <f t="shared" si="0"/>
        <v>2700671.1045239978</v>
      </c>
      <c r="M33" s="132">
        <f t="shared" si="1"/>
        <v>0</v>
      </c>
      <c r="N33" s="132">
        <f t="shared" si="6"/>
        <v>0</v>
      </c>
      <c r="O33" s="132">
        <f t="shared" si="2"/>
        <v>27893026.521673109</v>
      </c>
      <c r="P33" s="134">
        <f t="shared" si="3"/>
        <v>-2.5186690841527852E-2</v>
      </c>
      <c r="Q33" s="135">
        <f t="shared" si="7"/>
        <v>3.5715835949901185E-3</v>
      </c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  <c r="AS33" s="117"/>
      <c r="AT33" s="117"/>
      <c r="AU33" s="117"/>
      <c r="AV33" s="117"/>
      <c r="AW33" s="117"/>
      <c r="AX33" s="117"/>
      <c r="AY33" s="117"/>
      <c r="AZ33" s="117"/>
      <c r="BA33" s="117"/>
      <c r="BB33" s="117"/>
      <c r="BC33" s="117"/>
      <c r="BD33" s="117"/>
      <c r="BE33" s="117"/>
      <c r="BF33" s="117"/>
      <c r="BG33" s="117"/>
      <c r="BH33" s="117"/>
      <c r="BI33" s="117"/>
      <c r="BJ33" s="117"/>
      <c r="BK33" s="117"/>
    </row>
    <row r="34" spans="1:63" ht="12.75" customHeight="1">
      <c r="A34" s="110" t="s">
        <v>28</v>
      </c>
      <c r="B34" s="132">
        <v>13037091.569999998</v>
      </c>
      <c r="C34" s="133">
        <v>1926007.5099999998</v>
      </c>
      <c r="D34" s="133">
        <v>398640.79</v>
      </c>
      <c r="E34" s="133">
        <v>679231.07999999973</v>
      </c>
      <c r="F34" s="133">
        <v>16868.82</v>
      </c>
      <c r="G34" s="133">
        <v>286431.42</v>
      </c>
      <c r="H34" s="133">
        <v>77820.60000000002</v>
      </c>
      <c r="I34" s="132">
        <f t="shared" si="4"/>
        <v>16422091.789999997</v>
      </c>
      <c r="J34" s="132">
        <f t="shared" si="5"/>
        <v>16008473.641114075</v>
      </c>
      <c r="K34" s="132">
        <f>+'COEF Art 14 F I'!AH35</f>
        <v>16419926.87714953</v>
      </c>
      <c r="L34" s="132">
        <f t="shared" si="0"/>
        <v>0</v>
      </c>
      <c r="M34" s="132">
        <f t="shared" si="1"/>
        <v>411453.23603545502</v>
      </c>
      <c r="N34" s="132">
        <f t="shared" si="6"/>
        <v>411453.23603545711</v>
      </c>
      <c r="O34" s="132">
        <f t="shared" si="2"/>
        <v>16008473.641114073</v>
      </c>
      <c r="P34" s="134">
        <f t="shared" si="3"/>
        <v>-2.5186690841527956E-2</v>
      </c>
      <c r="Q34" s="135">
        <f t="shared" si="7"/>
        <v>2.0498170678254954E-3</v>
      </c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  <c r="AX34" s="117"/>
      <c r="AY34" s="117"/>
      <c r="AZ34" s="117"/>
      <c r="BA34" s="117"/>
      <c r="BB34" s="117"/>
      <c r="BC34" s="117"/>
      <c r="BD34" s="117"/>
      <c r="BE34" s="117"/>
      <c r="BF34" s="117"/>
      <c r="BG34" s="117"/>
      <c r="BH34" s="117"/>
      <c r="BI34" s="117"/>
      <c r="BJ34" s="117"/>
      <c r="BK34" s="117"/>
    </row>
    <row r="35" spans="1:63" ht="12.75" customHeight="1">
      <c r="A35" s="110" t="s">
        <v>29</v>
      </c>
      <c r="B35" s="132">
        <v>18185303.399999999</v>
      </c>
      <c r="C35" s="133">
        <v>2686567.8599999994</v>
      </c>
      <c r="D35" s="133">
        <v>556059.87999999989</v>
      </c>
      <c r="E35" s="133">
        <v>947452.34000000008</v>
      </c>
      <c r="F35" s="133">
        <v>23530.159999999996</v>
      </c>
      <c r="G35" s="133">
        <v>399540.18</v>
      </c>
      <c r="H35" s="133">
        <v>108551.15999999997</v>
      </c>
      <c r="I35" s="132">
        <f t="shared" si="4"/>
        <v>22907004.979999997</v>
      </c>
      <c r="J35" s="132">
        <f t="shared" si="5"/>
        <v>22330053.3274634</v>
      </c>
      <c r="K35" s="132">
        <f>+'COEF Art 14 F I'!AH36</f>
        <v>18096745.806021448</v>
      </c>
      <c r="L35" s="132">
        <f t="shared" si="0"/>
        <v>4233307.5214419514</v>
      </c>
      <c r="M35" s="132">
        <f t="shared" si="1"/>
        <v>0</v>
      </c>
      <c r="N35" s="132">
        <f t="shared" si="6"/>
        <v>0</v>
      </c>
      <c r="O35" s="132">
        <f t="shared" si="2"/>
        <v>22330053.3274634</v>
      </c>
      <c r="P35" s="134">
        <f t="shared" si="3"/>
        <v>-2.5186690841527776E-2</v>
      </c>
      <c r="Q35" s="135">
        <f t="shared" si="7"/>
        <v>2.859268501309944E-3</v>
      </c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7"/>
      <c r="AT35" s="117"/>
      <c r="AU35" s="117"/>
      <c r="AV35" s="117"/>
      <c r="AW35" s="117"/>
      <c r="AX35" s="117"/>
      <c r="AY35" s="117"/>
      <c r="AZ35" s="117"/>
      <c r="BA35" s="117"/>
      <c r="BB35" s="117"/>
      <c r="BC35" s="117"/>
      <c r="BD35" s="117"/>
      <c r="BE35" s="117"/>
      <c r="BF35" s="117"/>
      <c r="BG35" s="117"/>
      <c r="BH35" s="117"/>
      <c r="BI35" s="117"/>
      <c r="BJ35" s="117"/>
      <c r="BK35" s="117"/>
    </row>
    <row r="36" spans="1:63" ht="12.75" customHeight="1">
      <c r="A36" s="110" t="s">
        <v>30</v>
      </c>
      <c r="B36" s="132">
        <v>17116674.110000003</v>
      </c>
      <c r="C36" s="133">
        <v>2528696.1400000006</v>
      </c>
      <c r="D36" s="133">
        <v>523383.95</v>
      </c>
      <c r="E36" s="133">
        <v>891776.89000000013</v>
      </c>
      <c r="F36" s="133">
        <v>22147.440000000002</v>
      </c>
      <c r="G36" s="133">
        <v>376061.87</v>
      </c>
      <c r="H36" s="133">
        <v>102172.32</v>
      </c>
      <c r="I36" s="132">
        <f t="shared" si="4"/>
        <v>21560912.720000006</v>
      </c>
      <c r="J36" s="132">
        <f t="shared" si="5"/>
        <v>21017864.677060202</v>
      </c>
      <c r="K36" s="132">
        <f>+'COEF Art 14 F I'!AH37</f>
        <v>21070879.921077263</v>
      </c>
      <c r="L36" s="132">
        <f t="shared" si="0"/>
        <v>0</v>
      </c>
      <c r="M36" s="132">
        <f t="shared" si="1"/>
        <v>53015.244017060846</v>
      </c>
      <c r="N36" s="132">
        <f t="shared" si="6"/>
        <v>53015.244017061115</v>
      </c>
      <c r="O36" s="132">
        <f t="shared" si="2"/>
        <v>21017864.677060202</v>
      </c>
      <c r="P36" s="134">
        <f t="shared" si="3"/>
        <v>-2.5186690841527803E-2</v>
      </c>
      <c r="Q36" s="135">
        <f t="shared" si="7"/>
        <v>2.6912483169935966E-3</v>
      </c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117"/>
      <c r="BD36" s="117"/>
      <c r="BE36" s="117"/>
      <c r="BF36" s="117"/>
      <c r="BG36" s="117"/>
      <c r="BH36" s="117"/>
      <c r="BI36" s="117"/>
      <c r="BJ36" s="117"/>
      <c r="BK36" s="117"/>
    </row>
    <row r="37" spans="1:63" ht="12.75" customHeight="1">
      <c r="A37" s="110" t="s">
        <v>31</v>
      </c>
      <c r="B37" s="132">
        <v>159003898.21000001</v>
      </c>
      <c r="C37" s="133">
        <v>23490109.129999999</v>
      </c>
      <c r="D37" s="133">
        <v>4861930.8899999997</v>
      </c>
      <c r="E37" s="133">
        <v>8284086.0999999996</v>
      </c>
      <c r="F37" s="133">
        <v>205736.78</v>
      </c>
      <c r="G37" s="133">
        <v>3493394.91</v>
      </c>
      <c r="H37" s="133">
        <v>949121.5199999999</v>
      </c>
      <c r="I37" s="132">
        <f t="shared" si="4"/>
        <v>200288277.53999999</v>
      </c>
      <c r="J37" s="132">
        <f t="shared" si="5"/>
        <v>195243678.61441788</v>
      </c>
      <c r="K37" s="132">
        <f>+'COEF Art 14 F I'!AH38</f>
        <v>258229994.34290877</v>
      </c>
      <c r="L37" s="132">
        <f t="shared" si="0"/>
        <v>0</v>
      </c>
      <c r="M37" s="132">
        <f t="shared" si="1"/>
        <v>62986315.728490889</v>
      </c>
      <c r="N37" s="132">
        <f t="shared" si="6"/>
        <v>62986315.728491209</v>
      </c>
      <c r="O37" s="132">
        <f t="shared" si="2"/>
        <v>195243678.61441755</v>
      </c>
      <c r="P37" s="134">
        <f t="shared" si="3"/>
        <v>-2.518669084152951E-2</v>
      </c>
      <c r="Q37" s="135">
        <f t="shared" si="7"/>
        <v>2.5000123920684847E-2</v>
      </c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  <c r="AT37" s="117"/>
      <c r="AU37" s="117"/>
      <c r="AV37" s="117"/>
      <c r="AW37" s="117"/>
      <c r="AX37" s="117"/>
      <c r="AY37" s="117"/>
      <c r="AZ37" s="117"/>
      <c r="BA37" s="117"/>
      <c r="BB37" s="117"/>
      <c r="BC37" s="117"/>
      <c r="BD37" s="117"/>
      <c r="BE37" s="117"/>
      <c r="BF37" s="117"/>
      <c r="BG37" s="117"/>
      <c r="BH37" s="117"/>
      <c r="BI37" s="117"/>
      <c r="BJ37" s="117"/>
      <c r="BK37" s="117"/>
    </row>
    <row r="38" spans="1:63" ht="12.75" customHeight="1">
      <c r="A38" s="110" t="s">
        <v>32</v>
      </c>
      <c r="B38" s="132">
        <v>30986252.440000001</v>
      </c>
      <c r="C38" s="133">
        <v>4577689.37</v>
      </c>
      <c r="D38" s="133">
        <v>947480.03999999992</v>
      </c>
      <c r="E38" s="133">
        <v>1614380.4300000004</v>
      </c>
      <c r="F38" s="133">
        <v>40093.439999999995</v>
      </c>
      <c r="G38" s="133">
        <v>680783.39999999991</v>
      </c>
      <c r="H38" s="133">
        <v>184962.24</v>
      </c>
      <c r="I38" s="132">
        <f t="shared" si="4"/>
        <v>39031641.359999999</v>
      </c>
      <c r="J38" s="132">
        <f t="shared" si="5"/>
        <v>38048563.476028286</v>
      </c>
      <c r="K38" s="132">
        <f>+'COEF Art 14 F I'!AH39</f>
        <v>34707259.779663943</v>
      </c>
      <c r="L38" s="132">
        <f t="shared" si="0"/>
        <v>3341303.6963643432</v>
      </c>
      <c r="M38" s="132">
        <f t="shared" si="1"/>
        <v>0</v>
      </c>
      <c r="N38" s="132">
        <f t="shared" si="6"/>
        <v>0</v>
      </c>
      <c r="O38" s="132">
        <f t="shared" si="2"/>
        <v>38048563.476028286</v>
      </c>
      <c r="P38" s="134">
        <f t="shared" si="3"/>
        <v>-2.5186690841527897E-2</v>
      </c>
      <c r="Q38" s="135">
        <f t="shared" si="7"/>
        <v>4.8719569752795518E-3</v>
      </c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</row>
    <row r="39" spans="1:63" s="1" customFormat="1" ht="12.75" customHeight="1">
      <c r="A39" s="110" t="s">
        <v>33</v>
      </c>
      <c r="B39" s="132">
        <v>113608223.21000001</v>
      </c>
      <c r="C39" s="133">
        <v>16783673.820000004</v>
      </c>
      <c r="D39" s="133">
        <v>3473847.7300000004</v>
      </c>
      <c r="E39" s="133">
        <v>5918976.2900000019</v>
      </c>
      <c r="F39" s="133">
        <v>146998.86000000002</v>
      </c>
      <c r="G39" s="133">
        <v>2496029.2800000003</v>
      </c>
      <c r="H39" s="133">
        <v>678147</v>
      </c>
      <c r="I39" s="132">
        <f t="shared" si="4"/>
        <v>143105896.19000003</v>
      </c>
      <c r="J39" s="132">
        <f t="shared" si="5"/>
        <v>139501532.22506273</v>
      </c>
      <c r="K39" s="132">
        <f>+'COEF Art 14 F I'!AH40</f>
        <v>131755688.35945296</v>
      </c>
      <c r="L39" s="132">
        <f t="shared" si="0"/>
        <v>7745843.8656097651</v>
      </c>
      <c r="M39" s="132">
        <f t="shared" si="1"/>
        <v>0</v>
      </c>
      <c r="N39" s="132">
        <f t="shared" si="6"/>
        <v>0</v>
      </c>
      <c r="O39" s="132">
        <f t="shared" si="2"/>
        <v>139501532.22506273</v>
      </c>
      <c r="P39" s="134">
        <f t="shared" si="3"/>
        <v>-2.5186690841527783E-2</v>
      </c>
      <c r="Q39" s="135">
        <f t="shared" si="7"/>
        <v>1.7862578791293295E-2</v>
      </c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7"/>
      <c r="AT39" s="117"/>
      <c r="AU39" s="117"/>
      <c r="AV39" s="117"/>
      <c r="AW39" s="117"/>
      <c r="AX39" s="117"/>
      <c r="AY39" s="117"/>
      <c r="AZ39" s="117"/>
      <c r="BA39" s="117"/>
      <c r="BB39" s="117"/>
      <c r="BC39" s="117"/>
      <c r="BD39" s="117"/>
      <c r="BE39" s="117"/>
      <c r="BF39" s="117"/>
      <c r="BG39" s="117"/>
      <c r="BH39" s="117"/>
      <c r="BI39" s="117"/>
      <c r="BJ39" s="117"/>
      <c r="BK39" s="117"/>
    </row>
    <row r="40" spans="1:63" ht="12.75" customHeight="1">
      <c r="A40" s="110" t="s">
        <v>34</v>
      </c>
      <c r="B40" s="132">
        <v>24240160.689999998</v>
      </c>
      <c r="C40" s="133">
        <v>3581069.57</v>
      </c>
      <c r="D40" s="133">
        <v>741201.86</v>
      </c>
      <c r="E40" s="133">
        <v>1262909.7900000003</v>
      </c>
      <c r="F40" s="133">
        <v>31364.6</v>
      </c>
      <c r="G40" s="133">
        <v>532568.40999999992</v>
      </c>
      <c r="H40" s="133">
        <v>144693.72</v>
      </c>
      <c r="I40" s="132">
        <f t="shared" si="4"/>
        <v>30533968.639999997</v>
      </c>
      <c r="J40" s="132">
        <f t="shared" si="5"/>
        <v>29764919.011699412</v>
      </c>
      <c r="K40" s="132">
        <f>+'COEF Art 14 F I'!AH41</f>
        <v>31863208.866578951</v>
      </c>
      <c r="L40" s="132">
        <f t="shared" si="0"/>
        <v>0</v>
      </c>
      <c r="M40" s="132">
        <f t="shared" si="1"/>
        <v>2098289.8548795395</v>
      </c>
      <c r="N40" s="132">
        <f t="shared" si="6"/>
        <v>2098289.8548795502</v>
      </c>
      <c r="O40" s="132">
        <f t="shared" si="2"/>
        <v>29764919.011699401</v>
      </c>
      <c r="P40" s="134">
        <f t="shared" si="3"/>
        <v>-2.5186690841528161E-2</v>
      </c>
      <c r="Q40" s="135">
        <f t="shared" si="7"/>
        <v>3.8112714791201656E-3</v>
      </c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7"/>
      <c r="AN40" s="117"/>
      <c r="AO40" s="117"/>
      <c r="AP40" s="117"/>
      <c r="AQ40" s="117"/>
      <c r="AR40" s="117"/>
      <c r="AS40" s="117"/>
      <c r="AT40" s="117"/>
      <c r="AU40" s="117"/>
      <c r="AV40" s="117"/>
      <c r="AW40" s="117"/>
      <c r="AX40" s="117"/>
      <c r="AY40" s="117"/>
      <c r="AZ40" s="117"/>
      <c r="BA40" s="117"/>
      <c r="BB40" s="117"/>
      <c r="BC40" s="117"/>
      <c r="BD40" s="117"/>
      <c r="BE40" s="117"/>
      <c r="BF40" s="117"/>
      <c r="BG40" s="117"/>
      <c r="BH40" s="117"/>
      <c r="BI40" s="117"/>
      <c r="BJ40" s="117"/>
      <c r="BK40" s="117"/>
    </row>
    <row r="41" spans="1:63" ht="12.75" customHeight="1">
      <c r="A41" s="110" t="s">
        <v>35</v>
      </c>
      <c r="B41" s="132">
        <v>23299723.010000002</v>
      </c>
      <c r="C41" s="133">
        <v>3442135.9600000004</v>
      </c>
      <c r="D41" s="133">
        <v>712445.71</v>
      </c>
      <c r="E41" s="133">
        <v>1213913.06</v>
      </c>
      <c r="F41" s="133">
        <v>30147.759999999998</v>
      </c>
      <c r="G41" s="133">
        <v>511906.51999999996</v>
      </c>
      <c r="H41" s="133">
        <v>139080</v>
      </c>
      <c r="I41" s="132">
        <f t="shared" si="4"/>
        <v>29349352.020000003</v>
      </c>
      <c r="J41" s="132">
        <f t="shared" si="5"/>
        <v>28610138.964273091</v>
      </c>
      <c r="K41" s="132">
        <f>+'COEF Art 14 F I'!AH42</f>
        <v>29893721.055967312</v>
      </c>
      <c r="L41" s="132">
        <f t="shared" si="0"/>
        <v>0</v>
      </c>
      <c r="M41" s="132">
        <f t="shared" si="1"/>
        <v>1283582.0916942209</v>
      </c>
      <c r="N41" s="132">
        <f t="shared" si="6"/>
        <v>1283582.0916942274</v>
      </c>
      <c r="O41" s="132">
        <f t="shared" si="2"/>
        <v>28610138.964273084</v>
      </c>
      <c r="P41" s="134">
        <f t="shared" si="3"/>
        <v>-2.5186690841528133E-2</v>
      </c>
      <c r="Q41" s="135">
        <f t="shared" si="7"/>
        <v>3.6634067979603403E-3</v>
      </c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17"/>
      <c r="AN41" s="117"/>
      <c r="AO41" s="117"/>
      <c r="AP41" s="117"/>
      <c r="AQ41" s="117"/>
      <c r="AR41" s="117"/>
      <c r="AS41" s="117"/>
      <c r="AT41" s="117"/>
      <c r="AU41" s="117"/>
      <c r="AV41" s="117"/>
      <c r="AW41" s="117"/>
      <c r="AX41" s="117"/>
      <c r="AY41" s="117"/>
      <c r="AZ41" s="117"/>
      <c r="BA41" s="117"/>
      <c r="BB41" s="117"/>
      <c r="BC41" s="117"/>
      <c r="BD41" s="117"/>
      <c r="BE41" s="117"/>
      <c r="BF41" s="117"/>
      <c r="BG41" s="117"/>
      <c r="BH41" s="117"/>
      <c r="BI41" s="117"/>
      <c r="BJ41" s="117"/>
      <c r="BK41" s="117"/>
    </row>
    <row r="42" spans="1:63" ht="12.75" customHeight="1">
      <c r="A42" s="110" t="s">
        <v>36</v>
      </c>
      <c r="B42" s="132">
        <v>24464426.359999999</v>
      </c>
      <c r="C42" s="133">
        <v>3614200.9799999995</v>
      </c>
      <c r="D42" s="133">
        <v>748059.33</v>
      </c>
      <c r="E42" s="133">
        <v>1274594.0100000002</v>
      </c>
      <c r="F42" s="133">
        <v>31654.780000000002</v>
      </c>
      <c r="G42" s="133">
        <v>537495.63</v>
      </c>
      <c r="H42" s="133">
        <v>146032.32000000001</v>
      </c>
      <c r="I42" s="132">
        <f t="shared" si="4"/>
        <v>30816463.41</v>
      </c>
      <c r="J42" s="132">
        <f t="shared" si="5"/>
        <v>30040298.673263077</v>
      </c>
      <c r="K42" s="132">
        <f>+'COEF Art 14 F I'!AH43</f>
        <v>29925245.942484207</v>
      </c>
      <c r="L42" s="132">
        <f t="shared" si="0"/>
        <v>115052.73077886924</v>
      </c>
      <c r="M42" s="132">
        <f t="shared" si="1"/>
        <v>0</v>
      </c>
      <c r="N42" s="132">
        <f t="shared" si="6"/>
        <v>0</v>
      </c>
      <c r="O42" s="132">
        <f t="shared" si="2"/>
        <v>30040298.673263077</v>
      </c>
      <c r="P42" s="134">
        <f t="shared" si="3"/>
        <v>-2.5186690841527797E-2</v>
      </c>
      <c r="Q42" s="135">
        <f t="shared" si="7"/>
        <v>3.8465326753503609E-3</v>
      </c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7"/>
      <c r="AM42" s="117"/>
      <c r="AN42" s="117"/>
      <c r="AO42" s="117"/>
      <c r="AP42" s="117"/>
      <c r="AQ42" s="117"/>
      <c r="AR42" s="117"/>
      <c r="AS42" s="117"/>
      <c r="AT42" s="117"/>
      <c r="AU42" s="117"/>
      <c r="AV42" s="117"/>
      <c r="AW42" s="117"/>
      <c r="AX42" s="117"/>
      <c r="AY42" s="117"/>
      <c r="AZ42" s="117"/>
      <c r="BA42" s="117"/>
      <c r="BB42" s="117"/>
      <c r="BC42" s="117"/>
      <c r="BD42" s="117"/>
      <c r="BE42" s="117"/>
      <c r="BF42" s="117"/>
      <c r="BG42" s="117"/>
      <c r="BH42" s="117"/>
      <c r="BI42" s="117"/>
      <c r="BJ42" s="117"/>
      <c r="BK42" s="117"/>
    </row>
    <row r="43" spans="1:63" ht="12.75" customHeight="1">
      <c r="A43" s="110" t="s">
        <v>37</v>
      </c>
      <c r="B43" s="132">
        <v>34459204.980000004</v>
      </c>
      <c r="C43" s="133">
        <v>5090758.7399999993</v>
      </c>
      <c r="D43" s="133">
        <v>1053674</v>
      </c>
      <c r="E43" s="133">
        <v>1795320.8699999996</v>
      </c>
      <c r="F43" s="133">
        <v>44587.119999999995</v>
      </c>
      <c r="G43" s="133">
        <v>757085.92</v>
      </c>
      <c r="H43" s="133">
        <v>205692.96000000008</v>
      </c>
      <c r="I43" s="132">
        <f t="shared" si="4"/>
        <v>43406324.590000004</v>
      </c>
      <c r="J43" s="132">
        <f t="shared" si="5"/>
        <v>42313062.911984667</v>
      </c>
      <c r="K43" s="132">
        <f>+'COEF Art 14 F I'!AH44</f>
        <v>38129336.896752976</v>
      </c>
      <c r="L43" s="132">
        <f t="shared" si="0"/>
        <v>4183726.0152316913</v>
      </c>
      <c r="M43" s="132">
        <f t="shared" si="1"/>
        <v>0</v>
      </c>
      <c r="N43" s="132">
        <f t="shared" si="6"/>
        <v>0</v>
      </c>
      <c r="O43" s="132">
        <f t="shared" si="2"/>
        <v>42313062.911984667</v>
      </c>
      <c r="P43" s="134">
        <f t="shared" si="3"/>
        <v>-2.5186690841527807E-2</v>
      </c>
      <c r="Q43" s="135">
        <f t="shared" si="7"/>
        <v>5.4180080183412211E-3</v>
      </c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  <c r="AN43" s="117"/>
      <c r="AO43" s="117"/>
      <c r="AP43" s="117"/>
      <c r="AQ43" s="117"/>
      <c r="AR43" s="117"/>
      <c r="AS43" s="117"/>
      <c r="AT43" s="117"/>
      <c r="AU43" s="117"/>
      <c r="AV43" s="117"/>
      <c r="AW43" s="117"/>
      <c r="AX43" s="117"/>
      <c r="AY43" s="117"/>
      <c r="AZ43" s="117"/>
      <c r="BA43" s="117"/>
      <c r="BB43" s="117"/>
      <c r="BC43" s="117"/>
      <c r="BD43" s="117"/>
      <c r="BE43" s="117"/>
      <c r="BF43" s="117"/>
      <c r="BG43" s="117"/>
      <c r="BH43" s="117"/>
      <c r="BI43" s="117"/>
      <c r="BJ43" s="117"/>
      <c r="BK43" s="117"/>
    </row>
    <row r="44" spans="1:63" s="1" customFormat="1" ht="12.75" customHeight="1">
      <c r="A44" s="110" t="s">
        <v>38</v>
      </c>
      <c r="B44" s="132">
        <v>80844476.999999985</v>
      </c>
      <c r="C44" s="133">
        <v>11943390.130000003</v>
      </c>
      <c r="D44" s="133">
        <v>2472016.5099999998</v>
      </c>
      <c r="E44" s="133">
        <v>4211988.58</v>
      </c>
      <c r="F44" s="133">
        <v>104605.51999999999</v>
      </c>
      <c r="G44" s="133">
        <v>1776193.46</v>
      </c>
      <c r="H44" s="133">
        <v>482574.59999999992</v>
      </c>
      <c r="I44" s="132">
        <f t="shared" si="4"/>
        <v>101835245.79999998</v>
      </c>
      <c r="J44" s="132">
        <f t="shared" si="5"/>
        <v>99270352.947264388</v>
      </c>
      <c r="K44" s="132">
        <f>+'COEF Art 14 F I'!AH45</f>
        <v>93149134.685340032</v>
      </c>
      <c r="L44" s="132">
        <f t="shared" si="0"/>
        <v>6121218.2619243562</v>
      </c>
      <c r="M44" s="132">
        <f t="shared" si="1"/>
        <v>0</v>
      </c>
      <c r="N44" s="132">
        <f t="shared" si="6"/>
        <v>0</v>
      </c>
      <c r="O44" s="132">
        <f t="shared" si="2"/>
        <v>99270352.947264388</v>
      </c>
      <c r="P44" s="134">
        <f t="shared" si="3"/>
        <v>-2.5186690841527821E-2</v>
      </c>
      <c r="Q44" s="135">
        <f t="shared" si="7"/>
        <v>1.2711147131339024E-2</v>
      </c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  <c r="AN44" s="117"/>
      <c r="AO44" s="117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117"/>
      <c r="BA44" s="117"/>
      <c r="BB44" s="117"/>
      <c r="BC44" s="117"/>
      <c r="BD44" s="117"/>
      <c r="BE44" s="117"/>
      <c r="BF44" s="117"/>
      <c r="BG44" s="117"/>
      <c r="BH44" s="117"/>
      <c r="BI44" s="117"/>
      <c r="BJ44" s="117"/>
      <c r="BK44" s="117"/>
    </row>
    <row r="45" spans="1:63" ht="12.75" customHeight="1">
      <c r="A45" s="110" t="s">
        <v>39</v>
      </c>
      <c r="B45" s="132">
        <v>1673093482.5799999</v>
      </c>
      <c r="C45" s="133">
        <v>247170974.37999997</v>
      </c>
      <c r="D45" s="133">
        <v>51158902.350000001</v>
      </c>
      <c r="E45" s="133">
        <v>87167991.600000009</v>
      </c>
      <c r="F45" s="133">
        <v>2164833.0099999998</v>
      </c>
      <c r="G45" s="133">
        <v>36758697.729999997</v>
      </c>
      <c r="H45" s="133">
        <v>9986982.0399999991</v>
      </c>
      <c r="I45" s="132">
        <f t="shared" si="4"/>
        <v>2107501863.6899996</v>
      </c>
      <c r="J45" s="132">
        <f t="shared" si="5"/>
        <v>2054420865.8012958</v>
      </c>
      <c r="K45" s="132">
        <f>+'COEF Art 14 F I'!AH46</f>
        <v>2023965556.2977769</v>
      </c>
      <c r="L45" s="132">
        <f t="shared" si="0"/>
        <v>30455309.50351882</v>
      </c>
      <c r="M45" s="132">
        <f t="shared" si="1"/>
        <v>0</v>
      </c>
      <c r="N45" s="132">
        <f t="shared" si="6"/>
        <v>0</v>
      </c>
      <c r="O45" s="132">
        <f t="shared" si="2"/>
        <v>2054420865.8012958</v>
      </c>
      <c r="P45" s="134">
        <f t="shared" si="3"/>
        <v>-2.5186690841527866E-2</v>
      </c>
      <c r="Q45" s="135">
        <f t="shared" si="7"/>
        <v>0.2630598675192159</v>
      </c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  <c r="AN45" s="117"/>
      <c r="AO45" s="117"/>
      <c r="AP45" s="117"/>
      <c r="AQ45" s="117"/>
      <c r="AR45" s="117"/>
      <c r="AS45" s="117"/>
      <c r="AT45" s="117"/>
      <c r="AU45" s="117"/>
      <c r="AV45" s="117"/>
      <c r="AW45" s="117"/>
      <c r="AX45" s="117"/>
      <c r="AY45" s="117"/>
      <c r="AZ45" s="117"/>
      <c r="BA45" s="117"/>
      <c r="BB45" s="117"/>
      <c r="BC45" s="117"/>
      <c r="BD45" s="117"/>
      <c r="BE45" s="117"/>
      <c r="BF45" s="117"/>
      <c r="BG45" s="117"/>
      <c r="BH45" s="117"/>
      <c r="BI45" s="117"/>
      <c r="BJ45" s="117"/>
      <c r="BK45" s="117"/>
    </row>
    <row r="46" spans="1:63" ht="12.75" customHeight="1">
      <c r="A46" s="110" t="s">
        <v>40</v>
      </c>
      <c r="B46" s="132">
        <v>8640862.4000000004</v>
      </c>
      <c r="C46" s="133">
        <v>1276539.7600000002</v>
      </c>
      <c r="D46" s="133">
        <v>264215.39</v>
      </c>
      <c r="E46" s="133">
        <v>450188.04</v>
      </c>
      <c r="F46" s="133">
        <v>11180.5</v>
      </c>
      <c r="G46" s="133">
        <v>189844.06</v>
      </c>
      <c r="H46" s="133">
        <v>51578.75999999998</v>
      </c>
      <c r="I46" s="132">
        <f t="shared" si="4"/>
        <v>10884408.91</v>
      </c>
      <c r="J46" s="132">
        <f t="shared" si="5"/>
        <v>10610266.667791059</v>
      </c>
      <c r="K46" s="132">
        <f>+'COEF Art 14 F I'!AH47</f>
        <v>8033334.8949729176</v>
      </c>
      <c r="L46" s="132">
        <f t="shared" si="0"/>
        <v>2576931.7728181416</v>
      </c>
      <c r="M46" s="132">
        <f t="shared" si="1"/>
        <v>0</v>
      </c>
      <c r="N46" s="132">
        <f t="shared" si="6"/>
        <v>0</v>
      </c>
      <c r="O46" s="132">
        <f t="shared" si="2"/>
        <v>10610266.667791059</v>
      </c>
      <c r="P46" s="134">
        <f t="shared" si="3"/>
        <v>-2.5186690841527828E-2</v>
      </c>
      <c r="Q46" s="135">
        <f t="shared" si="7"/>
        <v>1.3585995890301808E-3</v>
      </c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117"/>
      <c r="AH46" s="117"/>
      <c r="AI46" s="117"/>
      <c r="AJ46" s="117"/>
      <c r="AK46" s="117"/>
      <c r="AL46" s="117"/>
      <c r="AM46" s="117"/>
      <c r="AN46" s="117"/>
      <c r="AO46" s="117"/>
      <c r="AP46" s="117"/>
      <c r="AQ46" s="117"/>
      <c r="AR46" s="117"/>
      <c r="AS46" s="117"/>
      <c r="AT46" s="117"/>
      <c r="AU46" s="117"/>
      <c r="AV46" s="117"/>
      <c r="AW46" s="117"/>
      <c r="AX46" s="117"/>
      <c r="AY46" s="117"/>
      <c r="AZ46" s="117"/>
      <c r="BA46" s="117"/>
      <c r="BB46" s="117"/>
      <c r="BC46" s="117"/>
      <c r="BD46" s="117"/>
      <c r="BE46" s="117"/>
      <c r="BF46" s="117"/>
      <c r="BG46" s="117"/>
      <c r="BH46" s="117"/>
      <c r="BI46" s="117"/>
      <c r="BJ46" s="117"/>
      <c r="BK46" s="117"/>
    </row>
    <row r="47" spans="1:63" s="1" customFormat="1" ht="12.75" customHeight="1">
      <c r="A47" s="110" t="s">
        <v>41</v>
      </c>
      <c r="B47" s="132">
        <v>36380011.600000001</v>
      </c>
      <c r="C47" s="133">
        <v>5374525.1199999992</v>
      </c>
      <c r="D47" s="133">
        <v>1112407.3199999998</v>
      </c>
      <c r="E47" s="133">
        <v>1895394.74</v>
      </c>
      <c r="F47" s="133">
        <v>47072.480000000003</v>
      </c>
      <c r="G47" s="133">
        <v>799286.98999999987</v>
      </c>
      <c r="H47" s="133">
        <v>217158.48000000007</v>
      </c>
      <c r="I47" s="132">
        <f t="shared" si="4"/>
        <v>45825856.729999997</v>
      </c>
      <c r="J47" s="132">
        <f t="shared" si="5"/>
        <v>44671655.043993339</v>
      </c>
      <c r="K47" s="132">
        <f>+'COEF Art 14 F I'!AH48</f>
        <v>65683959.931114569</v>
      </c>
      <c r="L47" s="132">
        <f t="shared" si="0"/>
        <v>0</v>
      </c>
      <c r="M47" s="132">
        <f t="shared" si="1"/>
        <v>21012304.88712123</v>
      </c>
      <c r="N47" s="132">
        <f t="shared" si="6"/>
        <v>21012304.887121338</v>
      </c>
      <c r="O47" s="132">
        <f t="shared" si="2"/>
        <v>44671655.043993235</v>
      </c>
      <c r="P47" s="134">
        <f t="shared" si="3"/>
        <v>-2.5186690841530114E-2</v>
      </c>
      <c r="Q47" s="135">
        <f t="shared" si="7"/>
        <v>5.7200157247982147E-3</v>
      </c>
      <c r="R47" s="117"/>
      <c r="S47" s="117"/>
      <c r="T47" s="117"/>
      <c r="U47" s="117"/>
      <c r="V47" s="117"/>
      <c r="W47" s="117"/>
      <c r="X47" s="117"/>
      <c r="Y47" s="117"/>
      <c r="Z47" s="117"/>
      <c r="AA47" s="117"/>
      <c r="AB47" s="117"/>
      <c r="AC47" s="117"/>
      <c r="AD47" s="117"/>
      <c r="AE47" s="117"/>
      <c r="AF47" s="117"/>
      <c r="AG47" s="117"/>
      <c r="AH47" s="117"/>
      <c r="AI47" s="117"/>
      <c r="AJ47" s="117"/>
      <c r="AK47" s="117"/>
      <c r="AL47" s="117"/>
      <c r="AM47" s="117"/>
      <c r="AN47" s="117"/>
      <c r="AO47" s="117"/>
      <c r="AP47" s="117"/>
      <c r="AQ47" s="117"/>
      <c r="AR47" s="117"/>
      <c r="AS47" s="117"/>
      <c r="AT47" s="117"/>
      <c r="AU47" s="117"/>
      <c r="AV47" s="117"/>
      <c r="AW47" s="117"/>
      <c r="AX47" s="117"/>
      <c r="AY47" s="117"/>
      <c r="AZ47" s="117"/>
      <c r="BA47" s="117"/>
      <c r="BB47" s="117"/>
      <c r="BC47" s="117"/>
      <c r="BD47" s="117"/>
      <c r="BE47" s="117"/>
      <c r="BF47" s="117"/>
      <c r="BG47" s="117"/>
      <c r="BH47" s="117"/>
      <c r="BI47" s="117"/>
      <c r="BJ47" s="117"/>
      <c r="BK47" s="117"/>
    </row>
    <row r="48" spans="1:63" ht="12.75" customHeight="1">
      <c r="A48" s="110" t="s">
        <v>42</v>
      </c>
      <c r="B48" s="132">
        <v>18327006.490000002</v>
      </c>
      <c r="C48" s="133">
        <v>2707502.0599999996</v>
      </c>
      <c r="D48" s="133">
        <v>560392.80000000005</v>
      </c>
      <c r="E48" s="133">
        <v>954835.08000000007</v>
      </c>
      <c r="F48" s="133">
        <v>23713.5</v>
      </c>
      <c r="G48" s="133">
        <v>402653.45</v>
      </c>
      <c r="H48" s="133">
        <v>109397.04</v>
      </c>
      <c r="I48" s="132">
        <f t="shared" si="4"/>
        <v>23085500.419999998</v>
      </c>
      <c r="J48" s="132">
        <f t="shared" si="5"/>
        <v>22504053.057999495</v>
      </c>
      <c r="K48" s="132">
        <f>+'COEF Art 14 F I'!AH49</f>
        <v>15160360.293933954</v>
      </c>
      <c r="L48" s="132">
        <f t="shared" si="0"/>
        <v>7343692.7640655413</v>
      </c>
      <c r="M48" s="132">
        <f t="shared" si="1"/>
        <v>0</v>
      </c>
      <c r="N48" s="132">
        <f t="shared" si="6"/>
        <v>0</v>
      </c>
      <c r="O48" s="132">
        <f t="shared" si="2"/>
        <v>22504053.057999495</v>
      </c>
      <c r="P48" s="134">
        <f t="shared" si="3"/>
        <v>-2.5186690841527908E-2</v>
      </c>
      <c r="Q48" s="135">
        <f t="shared" si="7"/>
        <v>2.8815484278941943E-3</v>
      </c>
      <c r="R48" s="117"/>
      <c r="S48" s="117"/>
      <c r="T48" s="117"/>
      <c r="U48" s="117"/>
      <c r="V48" s="117"/>
      <c r="W48" s="117"/>
      <c r="X48" s="117"/>
      <c r="Y48" s="117"/>
      <c r="Z48" s="117"/>
      <c r="AA48" s="117"/>
      <c r="AB48" s="117"/>
      <c r="AC48" s="117"/>
      <c r="AD48" s="117"/>
      <c r="AE48" s="117"/>
      <c r="AF48" s="117"/>
      <c r="AG48" s="117"/>
      <c r="AH48" s="117"/>
      <c r="AI48" s="117"/>
      <c r="AJ48" s="117"/>
      <c r="AK48" s="117"/>
      <c r="AL48" s="117"/>
      <c r="AM48" s="117"/>
      <c r="AN48" s="117"/>
      <c r="AO48" s="117"/>
      <c r="AP48" s="117"/>
      <c r="AQ48" s="117"/>
      <c r="AR48" s="117"/>
      <c r="AS48" s="117"/>
      <c r="AT48" s="117"/>
      <c r="AU48" s="117"/>
      <c r="AV48" s="117"/>
      <c r="AW48" s="117"/>
      <c r="AX48" s="117"/>
      <c r="AY48" s="117"/>
      <c r="AZ48" s="117"/>
      <c r="BA48" s="117"/>
      <c r="BB48" s="117"/>
      <c r="BC48" s="117"/>
      <c r="BD48" s="117"/>
      <c r="BE48" s="117"/>
      <c r="BF48" s="117"/>
      <c r="BG48" s="117"/>
      <c r="BH48" s="117"/>
      <c r="BI48" s="117"/>
      <c r="BJ48" s="117"/>
      <c r="BK48" s="117"/>
    </row>
    <row r="49" spans="1:63" ht="12.75" customHeight="1">
      <c r="A49" s="110" t="s">
        <v>43</v>
      </c>
      <c r="B49" s="132">
        <v>20536773.130000003</v>
      </c>
      <c r="C49" s="133">
        <v>3033957.3300000005</v>
      </c>
      <c r="D49" s="133">
        <v>627961.79000000015</v>
      </c>
      <c r="E49" s="133">
        <v>1069963.7</v>
      </c>
      <c r="F49" s="133">
        <v>26572.749999999996</v>
      </c>
      <c r="G49" s="133">
        <v>451203.14000000007</v>
      </c>
      <c r="H49" s="133">
        <v>122587.56000000001</v>
      </c>
      <c r="I49" s="132">
        <f t="shared" si="4"/>
        <v>25869019.400000002</v>
      </c>
      <c r="J49" s="132">
        <f t="shared" si="5"/>
        <v>25217464.405998714</v>
      </c>
      <c r="K49" s="132">
        <f>+'COEF Art 14 F I'!AH50</f>
        <v>25494546.490899809</v>
      </c>
      <c r="L49" s="132">
        <f t="shared" si="0"/>
        <v>0</v>
      </c>
      <c r="M49" s="132">
        <f t="shared" si="1"/>
        <v>277082.08490109444</v>
      </c>
      <c r="N49" s="132">
        <f t="shared" si="6"/>
        <v>277082.08490109583</v>
      </c>
      <c r="O49" s="132">
        <f t="shared" si="2"/>
        <v>25217464.405998714</v>
      </c>
      <c r="P49" s="134">
        <f t="shared" si="3"/>
        <v>-2.5186690841527914E-2</v>
      </c>
      <c r="Q49" s="135">
        <f t="shared" si="7"/>
        <v>3.2289892281760824E-3</v>
      </c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117"/>
      <c r="AH49" s="117"/>
      <c r="AI49" s="117"/>
      <c r="AJ49" s="117"/>
      <c r="AK49" s="117"/>
      <c r="AL49" s="117"/>
      <c r="AM49" s="117"/>
      <c r="AN49" s="117"/>
      <c r="AO49" s="117"/>
      <c r="AP49" s="117"/>
      <c r="AQ49" s="117"/>
      <c r="AR49" s="117"/>
      <c r="AS49" s="117"/>
      <c r="AT49" s="117"/>
      <c r="AU49" s="117"/>
      <c r="AV49" s="117"/>
      <c r="AW49" s="117"/>
      <c r="AX49" s="117"/>
      <c r="AY49" s="117"/>
      <c r="AZ49" s="117"/>
      <c r="BA49" s="117"/>
      <c r="BB49" s="117"/>
      <c r="BC49" s="117"/>
      <c r="BD49" s="117"/>
      <c r="BE49" s="117"/>
      <c r="BF49" s="117"/>
      <c r="BG49" s="117"/>
      <c r="BH49" s="117"/>
      <c r="BI49" s="117"/>
      <c r="BJ49" s="117"/>
      <c r="BK49" s="117"/>
    </row>
    <row r="50" spans="1:63" ht="12.75" customHeight="1">
      <c r="A50" s="110" t="s">
        <v>44</v>
      </c>
      <c r="B50" s="132">
        <v>59087516.599999994</v>
      </c>
      <c r="C50" s="133">
        <v>8729170.9900000002</v>
      </c>
      <c r="D50" s="133">
        <v>1806744.53</v>
      </c>
      <c r="E50" s="133">
        <v>3078453.2899999996</v>
      </c>
      <c r="F50" s="133">
        <v>76453.959999999992</v>
      </c>
      <c r="G50" s="133">
        <v>1298182.18</v>
      </c>
      <c r="H50" s="133">
        <v>352703.52</v>
      </c>
      <c r="I50" s="132">
        <f t="shared" si="4"/>
        <v>74429225.069999993</v>
      </c>
      <c r="J50" s="132">
        <f t="shared" si="5"/>
        <v>72554599.188587412</v>
      </c>
      <c r="K50" s="132">
        <f>+'COEF Art 14 F I'!AH51</f>
        <v>47541415.257813409</v>
      </c>
      <c r="L50" s="132">
        <f t="shared" si="0"/>
        <v>25013183.930774003</v>
      </c>
      <c r="M50" s="132">
        <f t="shared" si="1"/>
        <v>0</v>
      </c>
      <c r="N50" s="132">
        <f t="shared" si="6"/>
        <v>0</v>
      </c>
      <c r="O50" s="132">
        <f t="shared" si="2"/>
        <v>72554599.188587412</v>
      </c>
      <c r="P50" s="134">
        <f t="shared" si="3"/>
        <v>-2.5186690841527807E-2</v>
      </c>
      <c r="Q50" s="135">
        <f t="shared" si="7"/>
        <v>9.2903083142194098E-3</v>
      </c>
      <c r="R50" s="117"/>
      <c r="S50" s="117"/>
      <c r="T50" s="117"/>
      <c r="U50" s="117"/>
      <c r="V50" s="117"/>
      <c r="W50" s="117"/>
      <c r="X50" s="117"/>
      <c r="Y50" s="117"/>
      <c r="Z50" s="117"/>
      <c r="AA50" s="117"/>
      <c r="AB50" s="117"/>
      <c r="AC50" s="117"/>
      <c r="AD50" s="117"/>
      <c r="AE50" s="117"/>
      <c r="AF50" s="117"/>
      <c r="AG50" s="117"/>
      <c r="AH50" s="117"/>
      <c r="AI50" s="117"/>
      <c r="AJ50" s="117"/>
      <c r="AK50" s="117"/>
      <c r="AL50" s="117"/>
      <c r="AM50" s="117"/>
      <c r="AN50" s="117"/>
      <c r="AO50" s="117"/>
      <c r="AP50" s="117"/>
      <c r="AQ50" s="117"/>
      <c r="AR50" s="117"/>
      <c r="AS50" s="117"/>
      <c r="AT50" s="117"/>
      <c r="AU50" s="117"/>
      <c r="AV50" s="117"/>
      <c r="AW50" s="117"/>
      <c r="AX50" s="117"/>
      <c r="AY50" s="117"/>
      <c r="AZ50" s="117"/>
      <c r="BA50" s="117"/>
      <c r="BB50" s="117"/>
      <c r="BC50" s="117"/>
      <c r="BD50" s="117"/>
      <c r="BE50" s="117"/>
      <c r="BF50" s="117"/>
      <c r="BG50" s="117"/>
      <c r="BH50" s="117"/>
      <c r="BI50" s="117"/>
      <c r="BJ50" s="117"/>
      <c r="BK50" s="117"/>
    </row>
    <row r="51" spans="1:63" ht="12.75" customHeight="1">
      <c r="A51" s="110" t="s">
        <v>45</v>
      </c>
      <c r="B51" s="132">
        <v>50847905.830000006</v>
      </c>
      <c r="C51" s="133">
        <v>7511909.2699999977</v>
      </c>
      <c r="D51" s="133">
        <v>1554798.39</v>
      </c>
      <c r="E51" s="133">
        <v>2649170.4499999993</v>
      </c>
      <c r="F51" s="133">
        <v>65792.62</v>
      </c>
      <c r="G51" s="133">
        <v>1117153.83</v>
      </c>
      <c r="H51" s="133">
        <v>303519.84000000003</v>
      </c>
      <c r="I51" s="132">
        <f t="shared" si="4"/>
        <v>64050250.229999997</v>
      </c>
      <c r="J51" s="132">
        <f t="shared" si="5"/>
        <v>62437036.379134491</v>
      </c>
      <c r="K51" s="132">
        <f>+'COEF Art 14 F I'!AH52</f>
        <v>69961887.908214182</v>
      </c>
      <c r="L51" s="132">
        <f t="shared" si="0"/>
        <v>0</v>
      </c>
      <c r="M51" s="132">
        <f t="shared" si="1"/>
        <v>7524851.5290796906</v>
      </c>
      <c r="N51" s="132">
        <f t="shared" si="6"/>
        <v>7524851.5290797288</v>
      </c>
      <c r="O51" s="132">
        <f t="shared" si="2"/>
        <v>62437036.379134454</v>
      </c>
      <c r="P51" s="134">
        <f t="shared" si="3"/>
        <v>-2.5186690841528393E-2</v>
      </c>
      <c r="Q51" s="135">
        <f t="shared" si="7"/>
        <v>7.9947973619229062E-3</v>
      </c>
      <c r="R51" s="117"/>
      <c r="S51" s="117"/>
      <c r="T51" s="117"/>
      <c r="U51" s="117"/>
      <c r="V51" s="117"/>
      <c r="W51" s="117"/>
      <c r="X51" s="117"/>
      <c r="Y51" s="117"/>
      <c r="Z51" s="117"/>
      <c r="AA51" s="117"/>
      <c r="AB51" s="117"/>
      <c r="AC51" s="117"/>
      <c r="AD51" s="117"/>
      <c r="AE51" s="117"/>
      <c r="AF51" s="117"/>
      <c r="AG51" s="117"/>
      <c r="AH51" s="117"/>
      <c r="AI51" s="117"/>
      <c r="AJ51" s="117"/>
      <c r="AK51" s="117"/>
      <c r="AL51" s="117"/>
      <c r="AM51" s="117"/>
      <c r="AN51" s="117"/>
      <c r="AO51" s="117"/>
      <c r="AP51" s="117"/>
      <c r="AQ51" s="117"/>
      <c r="AR51" s="117"/>
      <c r="AS51" s="117"/>
      <c r="AT51" s="117"/>
      <c r="AU51" s="117"/>
      <c r="AV51" s="117"/>
      <c r="AW51" s="117"/>
      <c r="AX51" s="117"/>
      <c r="AY51" s="117"/>
      <c r="AZ51" s="117"/>
      <c r="BA51" s="117"/>
      <c r="BB51" s="117"/>
      <c r="BC51" s="117"/>
      <c r="BD51" s="117"/>
      <c r="BE51" s="117"/>
      <c r="BF51" s="117"/>
      <c r="BG51" s="117"/>
      <c r="BH51" s="117"/>
      <c r="BI51" s="117"/>
      <c r="BJ51" s="117"/>
      <c r="BK51" s="117"/>
    </row>
    <row r="52" spans="1:63" ht="12.75" customHeight="1">
      <c r="A52" s="110" t="s">
        <v>46</v>
      </c>
      <c r="B52" s="132">
        <v>460099828.91000009</v>
      </c>
      <c r="C52" s="133">
        <v>67971888.239999995</v>
      </c>
      <c r="D52" s="133">
        <v>14068671.27</v>
      </c>
      <c r="E52" s="133">
        <v>23971151.900000002</v>
      </c>
      <c r="F52" s="133">
        <v>595327.93999999994</v>
      </c>
      <c r="G52" s="133">
        <v>10108622.569999998</v>
      </c>
      <c r="H52" s="133">
        <v>2746414.7999999993</v>
      </c>
      <c r="I52" s="132">
        <f t="shared" si="4"/>
        <v>579561905.63000011</v>
      </c>
      <c r="J52" s="132">
        <f t="shared" si="5"/>
        <v>564964659.08937061</v>
      </c>
      <c r="K52" s="132">
        <f>+'COEF Art 14 F I'!AH53</f>
        <v>491116698.85858452</v>
      </c>
      <c r="L52" s="132">
        <f t="shared" si="0"/>
        <v>73847960.230786085</v>
      </c>
      <c r="M52" s="132">
        <f t="shared" si="1"/>
        <v>0</v>
      </c>
      <c r="N52" s="132">
        <f t="shared" si="6"/>
        <v>0</v>
      </c>
      <c r="O52" s="132">
        <f t="shared" si="2"/>
        <v>564964659.08937061</v>
      </c>
      <c r="P52" s="134">
        <f t="shared" si="3"/>
        <v>-2.5186690841527772E-2</v>
      </c>
      <c r="Q52" s="135">
        <f t="shared" si="7"/>
        <v>7.2341325405650039E-2</v>
      </c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  <c r="AN52" s="117"/>
      <c r="AO52" s="117"/>
      <c r="AP52" s="117"/>
      <c r="AQ52" s="117"/>
      <c r="AR52" s="117"/>
      <c r="AS52" s="117"/>
      <c r="AT52" s="117"/>
      <c r="AU52" s="117"/>
      <c r="AV52" s="117"/>
      <c r="AW52" s="117"/>
      <c r="AX52" s="117"/>
      <c r="AY52" s="117"/>
      <c r="AZ52" s="117"/>
      <c r="BA52" s="117"/>
      <c r="BB52" s="117"/>
      <c r="BC52" s="117"/>
      <c r="BD52" s="117"/>
      <c r="BE52" s="117"/>
      <c r="BF52" s="117"/>
      <c r="BG52" s="117"/>
      <c r="BH52" s="117"/>
      <c r="BI52" s="117"/>
      <c r="BJ52" s="117"/>
      <c r="BK52" s="117"/>
    </row>
    <row r="53" spans="1:63" ht="12.75" customHeight="1">
      <c r="A53" s="110" t="s">
        <v>47</v>
      </c>
      <c r="B53" s="132">
        <v>889030126.80000007</v>
      </c>
      <c r="C53" s="133">
        <v>131339010.85000001</v>
      </c>
      <c r="D53" s="133">
        <v>27184258.32</v>
      </c>
      <c r="E53" s="133">
        <v>46318374.57</v>
      </c>
      <c r="F53" s="133">
        <v>1150325.31</v>
      </c>
      <c r="G53" s="133">
        <v>19532435</v>
      </c>
      <c r="H53" s="133">
        <v>5306773.32</v>
      </c>
      <c r="I53" s="132">
        <f t="shared" si="4"/>
        <v>1119861304.1700001</v>
      </c>
      <c r="J53" s="132">
        <f t="shared" si="5"/>
        <v>1091655703.71648</v>
      </c>
      <c r="K53" s="132">
        <f>+'COEF Art 14 F I'!AH54</f>
        <v>1119946849.4521408</v>
      </c>
      <c r="L53" s="132">
        <f t="shared" si="0"/>
        <v>0</v>
      </c>
      <c r="M53" s="132">
        <f t="shared" si="1"/>
        <v>28291145.735660791</v>
      </c>
      <c r="N53" s="132">
        <f t="shared" si="6"/>
        <v>28291145.735660937</v>
      </c>
      <c r="O53" s="132">
        <f t="shared" si="2"/>
        <v>1091655703.7164798</v>
      </c>
      <c r="P53" s="134">
        <f t="shared" si="3"/>
        <v>-2.518669084152814E-2</v>
      </c>
      <c r="Q53" s="135">
        <f t="shared" si="7"/>
        <v>0.13978187701293959</v>
      </c>
      <c r="R53" s="117"/>
      <c r="S53" s="117"/>
      <c r="T53" s="117"/>
      <c r="U53" s="117"/>
      <c r="V53" s="117"/>
      <c r="W53" s="117"/>
      <c r="X53" s="117"/>
      <c r="Y53" s="117"/>
      <c r="Z53" s="117"/>
      <c r="AA53" s="117"/>
      <c r="AB53" s="117"/>
      <c r="AC53" s="117"/>
      <c r="AD53" s="117"/>
      <c r="AE53" s="117"/>
      <c r="AF53" s="117"/>
      <c r="AG53" s="117"/>
      <c r="AH53" s="117"/>
      <c r="AI53" s="117"/>
      <c r="AJ53" s="117"/>
      <c r="AK53" s="117"/>
      <c r="AL53" s="117"/>
      <c r="AM53" s="117"/>
      <c r="AN53" s="117"/>
      <c r="AO53" s="117"/>
      <c r="AP53" s="117"/>
      <c r="AQ53" s="117"/>
      <c r="AR53" s="117"/>
      <c r="AS53" s="117"/>
      <c r="AT53" s="117"/>
      <c r="AU53" s="117"/>
      <c r="AV53" s="117"/>
      <c r="AW53" s="117"/>
      <c r="AX53" s="117"/>
      <c r="AY53" s="117"/>
      <c r="AZ53" s="117"/>
      <c r="BA53" s="117"/>
      <c r="BB53" s="117"/>
      <c r="BC53" s="117"/>
      <c r="BD53" s="117"/>
      <c r="BE53" s="117"/>
      <c r="BF53" s="117"/>
      <c r="BG53" s="117"/>
      <c r="BH53" s="117"/>
      <c r="BI53" s="117"/>
      <c r="BJ53" s="117"/>
      <c r="BK53" s="117"/>
    </row>
    <row r="54" spans="1:63" s="1" customFormat="1" ht="12.75" customHeight="1">
      <c r="A54" s="110" t="s">
        <v>48</v>
      </c>
      <c r="B54" s="132">
        <v>239562344.57999995</v>
      </c>
      <c r="C54" s="133">
        <v>35391243.140000008</v>
      </c>
      <c r="D54" s="133">
        <v>7325201.3199999984</v>
      </c>
      <c r="E54" s="133">
        <v>12481172.560000001</v>
      </c>
      <c r="F54" s="133">
        <v>309972.21000000002</v>
      </c>
      <c r="G54" s="133">
        <v>5263304.1199999992</v>
      </c>
      <c r="H54" s="133">
        <v>1429988.76</v>
      </c>
      <c r="I54" s="132">
        <f t="shared" si="4"/>
        <v>301763226.68999994</v>
      </c>
      <c r="J54" s="132">
        <f t="shared" si="5"/>
        <v>294162809.59201705</v>
      </c>
      <c r="K54" s="132">
        <f>+'COEF Art 14 F I'!AH55</f>
        <v>276582205.51469731</v>
      </c>
      <c r="L54" s="132">
        <f t="shared" si="0"/>
        <v>17580604.077319741</v>
      </c>
      <c r="M54" s="132">
        <f t="shared" si="1"/>
        <v>0</v>
      </c>
      <c r="N54" s="132">
        <f t="shared" si="6"/>
        <v>0</v>
      </c>
      <c r="O54" s="132">
        <f t="shared" si="2"/>
        <v>294162809.59201705</v>
      </c>
      <c r="P54" s="134">
        <f t="shared" si="3"/>
        <v>-2.5186690841527748E-2</v>
      </c>
      <c r="Q54" s="135">
        <f t="shared" si="7"/>
        <v>3.7666298570314852E-2</v>
      </c>
      <c r="R54" s="117"/>
      <c r="S54" s="117"/>
      <c r="T54" s="117"/>
      <c r="U54" s="117"/>
      <c r="V54" s="117"/>
      <c r="W54" s="117"/>
      <c r="X54" s="117"/>
      <c r="Y54" s="117"/>
      <c r="Z54" s="117"/>
      <c r="AA54" s="117"/>
      <c r="AB54" s="117"/>
      <c r="AC54" s="117"/>
      <c r="AD54" s="117"/>
      <c r="AE54" s="117"/>
      <c r="AF54" s="117"/>
      <c r="AG54" s="117"/>
      <c r="AH54" s="117"/>
      <c r="AI54" s="117"/>
      <c r="AJ54" s="117"/>
      <c r="AK54" s="117"/>
      <c r="AL54" s="117"/>
      <c r="AM54" s="117"/>
      <c r="AN54" s="117"/>
      <c r="AO54" s="117"/>
      <c r="AP54" s="117"/>
      <c r="AQ54" s="117"/>
      <c r="AR54" s="117"/>
      <c r="AS54" s="117"/>
      <c r="AT54" s="117"/>
      <c r="AU54" s="117"/>
      <c r="AV54" s="117"/>
      <c r="AW54" s="117"/>
      <c r="AX54" s="117"/>
      <c r="AY54" s="117"/>
      <c r="AZ54" s="117"/>
      <c r="BA54" s="117"/>
      <c r="BB54" s="117"/>
      <c r="BC54" s="117"/>
      <c r="BD54" s="117"/>
      <c r="BE54" s="117"/>
      <c r="BF54" s="117"/>
      <c r="BG54" s="117"/>
      <c r="BH54" s="117"/>
      <c r="BI54" s="117"/>
      <c r="BJ54" s="117"/>
      <c r="BK54" s="117"/>
    </row>
    <row r="55" spans="1:63" s="1" customFormat="1" ht="12.75" customHeight="1">
      <c r="A55" s="110" t="s">
        <v>49</v>
      </c>
      <c r="B55" s="132">
        <v>76359741.650000021</v>
      </c>
      <c r="C55" s="133">
        <v>11280847.090000002</v>
      </c>
      <c r="D55" s="133">
        <v>2334884.8199999998</v>
      </c>
      <c r="E55" s="133">
        <v>3978334.3599999989</v>
      </c>
      <c r="F55" s="133">
        <v>98802.669999999984</v>
      </c>
      <c r="G55" s="133">
        <v>1677661.5900000003</v>
      </c>
      <c r="H55" s="133">
        <v>455804.40000000008</v>
      </c>
      <c r="I55" s="132">
        <f t="shared" si="4"/>
        <v>96186076.580000028</v>
      </c>
      <c r="J55" s="132">
        <f t="shared" si="5"/>
        <v>93763467.605920047</v>
      </c>
      <c r="K55" s="132">
        <f>+'COEF Art 14 F I'!AH56</f>
        <v>120777358.10440524</v>
      </c>
      <c r="L55" s="132">
        <f t="shared" si="0"/>
        <v>0</v>
      </c>
      <c r="M55" s="132">
        <f t="shared" si="1"/>
        <v>27013890.498485193</v>
      </c>
      <c r="N55" s="132">
        <f t="shared" si="6"/>
        <v>27013890.49848533</v>
      </c>
      <c r="O55" s="132">
        <f t="shared" si="2"/>
        <v>93763467.605919912</v>
      </c>
      <c r="P55" s="134">
        <f t="shared" si="3"/>
        <v>-2.5186690841529226E-2</v>
      </c>
      <c r="Q55" s="135">
        <f t="shared" si="7"/>
        <v>1.2006013849034393E-2</v>
      </c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117"/>
      <c r="AF55" s="117"/>
      <c r="AG55" s="117"/>
      <c r="AH55" s="117"/>
      <c r="AI55" s="117"/>
      <c r="AJ55" s="117"/>
      <c r="AK55" s="117"/>
      <c r="AL55" s="117"/>
      <c r="AM55" s="117"/>
      <c r="AN55" s="117"/>
      <c r="AO55" s="117"/>
      <c r="AP55" s="117"/>
      <c r="AQ55" s="117"/>
      <c r="AR55" s="117"/>
      <c r="AS55" s="117"/>
      <c r="AT55" s="117"/>
      <c r="AU55" s="117"/>
      <c r="AV55" s="117"/>
      <c r="AW55" s="117"/>
      <c r="AX55" s="117"/>
      <c r="AY55" s="117"/>
      <c r="AZ55" s="117"/>
      <c r="BA55" s="117"/>
      <c r="BB55" s="117"/>
      <c r="BC55" s="117"/>
      <c r="BD55" s="117"/>
      <c r="BE55" s="117"/>
      <c r="BF55" s="117"/>
      <c r="BG55" s="117"/>
      <c r="BH55" s="117"/>
      <c r="BI55" s="117"/>
      <c r="BJ55" s="117"/>
      <c r="BK55" s="117"/>
    </row>
    <row r="56" spans="1:63" ht="12.75" customHeight="1">
      <c r="A56" s="110" t="s">
        <v>50</v>
      </c>
      <c r="B56" s="132">
        <v>15342654.370000001</v>
      </c>
      <c r="C56" s="133">
        <v>2266615.0499999998</v>
      </c>
      <c r="D56" s="133">
        <v>469138.98000000004</v>
      </c>
      <c r="E56" s="133">
        <v>799350.69000000006</v>
      </c>
      <c r="F56" s="133">
        <v>19852.02</v>
      </c>
      <c r="G56" s="133">
        <v>337085.74999999994</v>
      </c>
      <c r="H56" s="133">
        <v>91582.920000000027</v>
      </c>
      <c r="I56" s="132">
        <f t="shared" si="4"/>
        <v>19326279.780000005</v>
      </c>
      <c r="J56" s="132">
        <f t="shared" si="5"/>
        <v>18839514.746064276</v>
      </c>
      <c r="K56" s="132">
        <f>+'COEF Art 14 F I'!AH57</f>
        <v>13787512.889546908</v>
      </c>
      <c r="L56" s="132">
        <f t="shared" si="0"/>
        <v>5052001.8565173671</v>
      </c>
      <c r="M56" s="132">
        <f t="shared" si="1"/>
        <v>0</v>
      </c>
      <c r="N56" s="132">
        <f t="shared" si="6"/>
        <v>0</v>
      </c>
      <c r="O56" s="132">
        <f t="shared" si="2"/>
        <v>18839514.746064276</v>
      </c>
      <c r="P56" s="134">
        <f t="shared" si="3"/>
        <v>-2.5186690841527769E-2</v>
      </c>
      <c r="Q56" s="135">
        <f t="shared" si="7"/>
        <v>2.4123198589559697E-3</v>
      </c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117"/>
      <c r="AF56" s="117"/>
      <c r="AG56" s="117"/>
      <c r="AH56" s="117"/>
      <c r="AI56" s="117"/>
      <c r="AJ56" s="117"/>
      <c r="AK56" s="117"/>
      <c r="AL56" s="117"/>
      <c r="AM56" s="117"/>
      <c r="AN56" s="117"/>
      <c r="AO56" s="117"/>
      <c r="AP56" s="117"/>
      <c r="AQ56" s="117"/>
      <c r="AR56" s="117"/>
      <c r="AS56" s="117"/>
      <c r="AT56" s="117"/>
      <c r="AU56" s="117"/>
      <c r="AV56" s="117"/>
      <c r="AW56" s="117"/>
      <c r="AX56" s="117"/>
      <c r="AY56" s="117"/>
      <c r="AZ56" s="117"/>
      <c r="BA56" s="117"/>
      <c r="BB56" s="117"/>
      <c r="BC56" s="117"/>
      <c r="BD56" s="117"/>
      <c r="BE56" s="117"/>
      <c r="BF56" s="117"/>
      <c r="BG56" s="117"/>
      <c r="BH56" s="117"/>
      <c r="BI56" s="117"/>
      <c r="BJ56" s="117"/>
      <c r="BK56" s="117"/>
    </row>
    <row r="57" spans="1:63" ht="12.75" customHeight="1">
      <c r="A57" s="110" t="s">
        <v>51</v>
      </c>
      <c r="B57" s="132">
        <v>21137744.940000005</v>
      </c>
      <c r="C57" s="133">
        <v>3122740.67</v>
      </c>
      <c r="D57" s="133">
        <v>646337.98</v>
      </c>
      <c r="E57" s="133">
        <v>1101274.25</v>
      </c>
      <c r="F57" s="133">
        <v>27350.35</v>
      </c>
      <c r="G57" s="133">
        <v>464406.77999999997</v>
      </c>
      <c r="H57" s="133">
        <v>126174.84000000003</v>
      </c>
      <c r="I57" s="132">
        <f t="shared" si="4"/>
        <v>26626029.81000001</v>
      </c>
      <c r="J57" s="132">
        <f t="shared" si="5"/>
        <v>25955408.228838235</v>
      </c>
      <c r="K57" s="132">
        <f>+'COEF Art 14 F I'!AH58</f>
        <v>9420414.8203494418</v>
      </c>
      <c r="L57" s="132">
        <f t="shared" si="0"/>
        <v>16534993.408488793</v>
      </c>
      <c r="M57" s="132">
        <f t="shared" si="1"/>
        <v>0</v>
      </c>
      <c r="N57" s="132">
        <f t="shared" si="6"/>
        <v>0</v>
      </c>
      <c r="O57" s="132">
        <f t="shared" si="2"/>
        <v>25955408.228838235</v>
      </c>
      <c r="P57" s="134">
        <f t="shared" si="3"/>
        <v>-2.5186690841527849E-2</v>
      </c>
      <c r="Q57" s="135">
        <f t="shared" si="7"/>
        <v>3.3234798009230022E-3</v>
      </c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117"/>
      <c r="AF57" s="117"/>
      <c r="AG57" s="117"/>
      <c r="AH57" s="117"/>
      <c r="AI57" s="117"/>
      <c r="AJ57" s="117"/>
      <c r="AK57" s="117"/>
      <c r="AL57" s="117"/>
      <c r="AM57" s="117"/>
      <c r="AN57" s="117"/>
      <c r="AO57" s="117"/>
      <c r="AP57" s="117"/>
      <c r="AQ57" s="117"/>
      <c r="AR57" s="117"/>
      <c r="AS57" s="117"/>
      <c r="AT57" s="117"/>
      <c r="AU57" s="117"/>
      <c r="AV57" s="117"/>
      <c r="AW57" s="117"/>
      <c r="AX57" s="117"/>
      <c r="AY57" s="117"/>
      <c r="AZ57" s="117"/>
      <c r="BA57" s="117"/>
      <c r="BB57" s="117"/>
      <c r="BC57" s="117"/>
      <c r="BD57" s="117"/>
      <c r="BE57" s="117"/>
      <c r="BF57" s="117"/>
      <c r="BG57" s="117"/>
      <c r="BH57" s="117"/>
      <c r="BI57" s="117"/>
      <c r="BJ57" s="117"/>
      <c r="BK57" s="117"/>
    </row>
    <row r="58" spans="1:63" s="28" customFormat="1" ht="16.5" customHeight="1" thickBot="1">
      <c r="A58" s="136" t="s">
        <v>52</v>
      </c>
      <c r="B58" s="137">
        <f>SUM(B7:B57)</f>
        <v>6360124401.3299999</v>
      </c>
      <c r="C58" s="137">
        <f t="shared" ref="C58:I58" si="8">SUM(C7:C57)</f>
        <v>939599707.75999987</v>
      </c>
      <c r="D58" s="137">
        <f t="shared" si="8"/>
        <v>194476272.03999993</v>
      </c>
      <c r="E58" s="137">
        <f t="shared" si="8"/>
        <v>331361801.39999998</v>
      </c>
      <c r="F58" s="137">
        <f t="shared" si="8"/>
        <v>8229430.8999999994</v>
      </c>
      <c r="G58" s="137">
        <f t="shared" si="8"/>
        <v>139735103.19000003</v>
      </c>
      <c r="H58" s="137">
        <f t="shared" si="8"/>
        <v>37964673.400000006</v>
      </c>
      <c r="I58" s="137">
        <f t="shared" si="8"/>
        <v>8011491390.0199976</v>
      </c>
      <c r="J58" s="137">
        <f t="shared" ref="J58:O58" si="9">SUM(J7:J57)</f>
        <v>7809708433.2000036</v>
      </c>
      <c r="K58" s="137">
        <f t="shared" si="9"/>
        <v>7809708433.2000017</v>
      </c>
      <c r="L58" s="137">
        <f t="shared" si="9"/>
        <v>332182832.17457277</v>
      </c>
      <c r="M58" s="137">
        <f t="shared" si="9"/>
        <v>332182832.17457104</v>
      </c>
      <c r="N58" s="137">
        <f t="shared" si="9"/>
        <v>332182832.17457277</v>
      </c>
      <c r="O58" s="137">
        <f t="shared" si="9"/>
        <v>7809708433.2000017</v>
      </c>
      <c r="P58" s="138">
        <f t="shared" si="3"/>
        <v>-2.5186690841527849E-2</v>
      </c>
      <c r="Q58" s="139">
        <f>SUM(Q7:Q57)</f>
        <v>1</v>
      </c>
      <c r="R58" s="140"/>
      <c r="S58" s="140"/>
      <c r="T58" s="140"/>
      <c r="U58" s="140"/>
      <c r="V58" s="140"/>
      <c r="W58" s="140"/>
      <c r="X58" s="140"/>
      <c r="Y58" s="140"/>
      <c r="Z58" s="140"/>
      <c r="AA58" s="140"/>
      <c r="AB58" s="140"/>
      <c r="AC58" s="140"/>
      <c r="AD58" s="140"/>
      <c r="AE58" s="140"/>
      <c r="AF58" s="140"/>
      <c r="AG58" s="140"/>
      <c r="AH58" s="140"/>
      <c r="AI58" s="140"/>
      <c r="AJ58" s="140"/>
      <c r="AK58" s="140"/>
      <c r="AL58" s="140"/>
      <c r="AM58" s="140"/>
      <c r="AN58" s="140"/>
      <c r="AO58" s="140"/>
      <c r="AP58" s="140"/>
      <c r="AQ58" s="140"/>
      <c r="AR58" s="140"/>
      <c r="AS58" s="140"/>
      <c r="AT58" s="140"/>
      <c r="AU58" s="140"/>
      <c r="AV58" s="140"/>
      <c r="AW58" s="140"/>
      <c r="AX58" s="140"/>
      <c r="AY58" s="140"/>
      <c r="AZ58" s="140"/>
      <c r="BA58" s="140"/>
      <c r="BB58" s="140"/>
      <c r="BC58" s="140"/>
      <c r="BD58" s="140"/>
      <c r="BE58" s="140"/>
      <c r="BF58" s="140"/>
      <c r="BG58" s="140"/>
      <c r="BH58" s="140"/>
      <c r="BI58" s="140"/>
      <c r="BJ58" s="140"/>
      <c r="BK58" s="140"/>
    </row>
    <row r="59" spans="1:63" ht="15" thickTop="1">
      <c r="A59" s="117"/>
      <c r="B59" s="117"/>
      <c r="C59" s="117"/>
      <c r="D59" s="117"/>
      <c r="E59" s="117"/>
      <c r="F59" s="117"/>
      <c r="G59" s="117"/>
      <c r="H59" s="117"/>
      <c r="I59" s="117"/>
      <c r="J59" s="117"/>
      <c r="K59" s="141"/>
      <c r="L59" s="142"/>
      <c r="M59" s="142"/>
      <c r="N59" s="142"/>
      <c r="O59" s="143"/>
      <c r="P59" s="142"/>
      <c r="Q59" s="144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117"/>
      <c r="AF59" s="117"/>
      <c r="AG59" s="117"/>
      <c r="AH59" s="117"/>
      <c r="AI59" s="117"/>
      <c r="AJ59" s="117"/>
      <c r="AK59" s="117"/>
      <c r="AL59" s="117"/>
      <c r="AM59" s="117"/>
      <c r="AN59" s="117"/>
      <c r="AO59" s="117"/>
      <c r="AP59" s="117"/>
      <c r="AQ59" s="117"/>
      <c r="AR59" s="117"/>
      <c r="AS59" s="117"/>
      <c r="AT59" s="117"/>
      <c r="AU59" s="117"/>
      <c r="AV59" s="117"/>
      <c r="AW59" s="117"/>
      <c r="AX59" s="117"/>
      <c r="AY59" s="117"/>
      <c r="AZ59" s="117"/>
      <c r="BA59" s="117"/>
      <c r="BB59" s="117"/>
      <c r="BC59" s="117"/>
      <c r="BD59" s="117"/>
      <c r="BE59" s="117"/>
      <c r="BF59" s="117"/>
      <c r="BG59" s="117"/>
      <c r="BH59" s="117"/>
      <c r="BI59" s="117"/>
      <c r="BJ59" s="117"/>
      <c r="BK59" s="117"/>
    </row>
    <row r="60" spans="1:63">
      <c r="A60" s="145" t="s">
        <v>190</v>
      </c>
      <c r="B60" s="145"/>
      <c r="C60" s="145"/>
      <c r="D60" s="145"/>
      <c r="E60" s="145"/>
      <c r="F60" s="145"/>
      <c r="G60" s="145"/>
      <c r="H60" s="145"/>
      <c r="I60" s="146">
        <v>3.15E-2</v>
      </c>
      <c r="J60" s="117"/>
      <c r="K60" s="147"/>
      <c r="L60" s="117"/>
      <c r="M60" s="117"/>
      <c r="N60" s="117"/>
      <c r="O60" s="117"/>
      <c r="P60" s="117"/>
      <c r="Q60" s="119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117"/>
      <c r="AH60" s="117"/>
      <c r="AI60" s="117"/>
      <c r="AJ60" s="117"/>
      <c r="AK60" s="117"/>
      <c r="AL60" s="117"/>
      <c r="AM60" s="117"/>
      <c r="AN60" s="117"/>
      <c r="AO60" s="117"/>
      <c r="AP60" s="117"/>
      <c r="AQ60" s="117"/>
      <c r="AR60" s="117"/>
      <c r="AS60" s="117"/>
      <c r="AT60" s="117"/>
      <c r="AU60" s="117"/>
      <c r="AV60" s="117"/>
      <c r="AW60" s="117"/>
      <c r="AX60" s="117"/>
      <c r="AY60" s="117"/>
      <c r="AZ60" s="117"/>
      <c r="BA60" s="117"/>
      <c r="BB60" s="117"/>
      <c r="BC60" s="117"/>
      <c r="BD60" s="117"/>
      <c r="BE60" s="117"/>
      <c r="BF60" s="117"/>
      <c r="BG60" s="117"/>
      <c r="BH60" s="117"/>
      <c r="BI60" s="117"/>
      <c r="BJ60" s="117"/>
      <c r="BK60" s="117"/>
    </row>
    <row r="61" spans="1:63">
      <c r="A61" s="145" t="s">
        <v>195</v>
      </c>
      <c r="B61" s="145"/>
      <c r="C61" s="145"/>
      <c r="D61" s="145"/>
      <c r="E61" s="145"/>
      <c r="F61" s="145"/>
      <c r="G61" s="145"/>
      <c r="H61" s="145"/>
      <c r="I61" s="146">
        <f>+(K58-I58)/I58</f>
        <v>-2.5186690841527849E-2</v>
      </c>
      <c r="J61" s="117"/>
      <c r="K61" s="148"/>
      <c r="L61" s="117"/>
      <c r="M61" s="117"/>
      <c r="N61" s="117"/>
      <c r="O61" s="117"/>
      <c r="P61" s="117"/>
      <c r="Q61" s="119"/>
      <c r="R61" s="117"/>
      <c r="S61" s="117"/>
      <c r="T61" s="117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  <c r="AE61" s="117"/>
      <c r="AF61" s="117"/>
      <c r="AG61" s="117"/>
      <c r="AH61" s="117"/>
      <c r="AI61" s="117"/>
      <c r="AJ61" s="117"/>
      <c r="AK61" s="117"/>
      <c r="AL61" s="117"/>
      <c r="AM61" s="117"/>
      <c r="AN61" s="117"/>
      <c r="AO61" s="117"/>
      <c r="AP61" s="117"/>
      <c r="AQ61" s="117"/>
      <c r="AR61" s="117"/>
      <c r="AS61" s="117"/>
      <c r="AT61" s="117"/>
      <c r="AU61" s="117"/>
      <c r="AV61" s="117"/>
      <c r="AW61" s="117"/>
      <c r="AX61" s="117"/>
      <c r="AY61" s="117"/>
      <c r="AZ61" s="117"/>
      <c r="BA61" s="117"/>
      <c r="BB61" s="117"/>
      <c r="BC61" s="117"/>
      <c r="BD61" s="117"/>
      <c r="BE61" s="117"/>
      <c r="BF61" s="117"/>
      <c r="BG61" s="117"/>
      <c r="BH61" s="117"/>
      <c r="BI61" s="117"/>
      <c r="BJ61" s="117"/>
      <c r="BK61" s="117"/>
    </row>
    <row r="62" spans="1:63">
      <c r="A62" s="117"/>
      <c r="B62" s="117"/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9"/>
      <c r="R62" s="117"/>
      <c r="S62" s="117"/>
      <c r="T62" s="117"/>
      <c r="U62" s="117"/>
      <c r="V62" s="117"/>
      <c r="W62" s="117"/>
      <c r="X62" s="117"/>
      <c r="Y62" s="117"/>
      <c r="Z62" s="117"/>
      <c r="AA62" s="117"/>
      <c r="AB62" s="117"/>
      <c r="AC62" s="117"/>
      <c r="AD62" s="117"/>
      <c r="AE62" s="117"/>
      <c r="AF62" s="117"/>
      <c r="AG62" s="117"/>
      <c r="AH62" s="117"/>
      <c r="AI62" s="117"/>
      <c r="AJ62" s="117"/>
      <c r="AK62" s="117"/>
      <c r="AL62" s="117"/>
      <c r="AM62" s="117"/>
      <c r="AN62" s="117"/>
      <c r="AO62" s="117"/>
      <c r="AP62" s="117"/>
      <c r="AQ62" s="117"/>
      <c r="AR62" s="117"/>
      <c r="AS62" s="117"/>
      <c r="AT62" s="117"/>
      <c r="AU62" s="117"/>
      <c r="AV62" s="117"/>
      <c r="AW62" s="117"/>
      <c r="AX62" s="117"/>
      <c r="AY62" s="117"/>
      <c r="AZ62" s="117"/>
      <c r="BA62" s="117"/>
      <c r="BB62" s="117"/>
      <c r="BC62" s="117"/>
      <c r="BD62" s="117"/>
      <c r="BE62" s="117"/>
      <c r="BF62" s="117"/>
      <c r="BG62" s="117"/>
      <c r="BH62" s="117"/>
      <c r="BI62" s="117"/>
      <c r="BJ62" s="117"/>
      <c r="BK62" s="117"/>
    </row>
    <row r="63" spans="1:63">
      <c r="A63" s="117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9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  <c r="AK63" s="117"/>
      <c r="AL63" s="117"/>
      <c r="AM63" s="117"/>
      <c r="AN63" s="117"/>
      <c r="AO63" s="117"/>
      <c r="AP63" s="117"/>
      <c r="AQ63" s="117"/>
      <c r="AR63" s="117"/>
      <c r="AS63" s="117"/>
      <c r="AT63" s="117"/>
      <c r="AU63" s="117"/>
      <c r="AV63" s="117"/>
      <c r="AW63" s="117"/>
      <c r="AX63" s="117"/>
      <c r="AY63" s="117"/>
      <c r="AZ63" s="117"/>
      <c r="BA63" s="117"/>
      <c r="BB63" s="117"/>
      <c r="BC63" s="117"/>
      <c r="BD63" s="117"/>
      <c r="BE63" s="117"/>
      <c r="BF63" s="117"/>
      <c r="BG63" s="117"/>
      <c r="BH63" s="117"/>
      <c r="BI63" s="117"/>
      <c r="BJ63" s="117"/>
      <c r="BK63" s="117"/>
    </row>
    <row r="64" spans="1:63">
      <c r="A64" s="117"/>
      <c r="B64" s="117"/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9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117"/>
      <c r="AF64" s="117"/>
      <c r="AG64" s="117"/>
      <c r="AH64" s="117"/>
      <c r="AI64" s="117"/>
      <c r="AJ64" s="117"/>
      <c r="AK64" s="117"/>
      <c r="AL64" s="117"/>
      <c r="AM64" s="117"/>
      <c r="AN64" s="117"/>
      <c r="AO64" s="117"/>
      <c r="AP64" s="117"/>
      <c r="AQ64" s="117"/>
      <c r="AR64" s="117"/>
      <c r="AS64" s="117"/>
      <c r="AT64" s="117"/>
      <c r="AU64" s="117"/>
      <c r="AV64" s="117"/>
      <c r="AW64" s="117"/>
      <c r="AX64" s="117"/>
      <c r="AY64" s="117"/>
      <c r="AZ64" s="117"/>
      <c r="BA64" s="117"/>
      <c r="BB64" s="117"/>
      <c r="BC64" s="117"/>
      <c r="BD64" s="117"/>
      <c r="BE64" s="117"/>
      <c r="BF64" s="117"/>
      <c r="BG64" s="117"/>
      <c r="BH64" s="117"/>
      <c r="BI64" s="117"/>
      <c r="BJ64" s="117"/>
      <c r="BK64" s="117"/>
    </row>
    <row r="65" spans="1:63">
      <c r="A65" s="117"/>
      <c r="B65" s="117"/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49"/>
      <c r="O65" s="117"/>
      <c r="P65" s="117"/>
      <c r="Q65" s="119"/>
      <c r="R65" s="117"/>
      <c r="S65" s="117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  <c r="AE65" s="117"/>
      <c r="AF65" s="117"/>
      <c r="AG65" s="117"/>
      <c r="AH65" s="117"/>
      <c r="AI65" s="117"/>
      <c r="AJ65" s="117"/>
      <c r="AK65" s="117"/>
      <c r="AL65" s="117"/>
      <c r="AM65" s="117"/>
      <c r="AN65" s="117"/>
      <c r="AO65" s="117"/>
      <c r="AP65" s="117"/>
      <c r="AQ65" s="117"/>
      <c r="AR65" s="117"/>
      <c r="AS65" s="117"/>
      <c r="AT65" s="117"/>
      <c r="AU65" s="117"/>
      <c r="AV65" s="117"/>
      <c r="AW65" s="117"/>
      <c r="AX65" s="117"/>
      <c r="AY65" s="117"/>
      <c r="AZ65" s="117"/>
      <c r="BA65" s="117"/>
      <c r="BB65" s="117"/>
      <c r="BC65" s="117"/>
      <c r="BD65" s="117"/>
      <c r="BE65" s="117"/>
      <c r="BF65" s="117"/>
      <c r="BG65" s="117"/>
      <c r="BH65" s="117"/>
      <c r="BI65" s="117"/>
      <c r="BJ65" s="117"/>
      <c r="BK65" s="117"/>
    </row>
    <row r="66" spans="1:63">
      <c r="A66" s="117"/>
      <c r="B66" s="117"/>
      <c r="C66" s="117"/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9"/>
      <c r="R66" s="117"/>
      <c r="S66" s="117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  <c r="AE66" s="117"/>
      <c r="AF66" s="117"/>
      <c r="AG66" s="117"/>
      <c r="AH66" s="117"/>
      <c r="AI66" s="117"/>
      <c r="AJ66" s="117"/>
      <c r="AK66" s="117"/>
      <c r="AL66" s="117"/>
      <c r="AM66" s="117"/>
      <c r="AN66" s="117"/>
      <c r="AO66" s="117"/>
      <c r="AP66" s="117"/>
      <c r="AQ66" s="117"/>
      <c r="AR66" s="117"/>
      <c r="AS66" s="117"/>
      <c r="AT66" s="117"/>
      <c r="AU66" s="117"/>
      <c r="AV66" s="117"/>
      <c r="AW66" s="117"/>
      <c r="AX66" s="117"/>
      <c r="AY66" s="117"/>
      <c r="AZ66" s="117"/>
      <c r="BA66" s="117"/>
      <c r="BB66" s="117"/>
      <c r="BC66" s="117"/>
      <c r="BD66" s="117"/>
      <c r="BE66" s="117"/>
      <c r="BF66" s="117"/>
      <c r="BG66" s="117"/>
      <c r="BH66" s="117"/>
      <c r="BI66" s="117"/>
      <c r="BJ66" s="117"/>
      <c r="BK66" s="117"/>
    </row>
    <row r="67" spans="1:63">
      <c r="A67" s="117"/>
      <c r="B67" s="117"/>
      <c r="C67" s="117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9"/>
      <c r="R67" s="117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117"/>
      <c r="AF67" s="117"/>
      <c r="AG67" s="117"/>
      <c r="AH67" s="117"/>
      <c r="AI67" s="117"/>
      <c r="AJ67" s="117"/>
      <c r="AK67" s="117"/>
      <c r="AL67" s="117"/>
      <c r="AM67" s="117"/>
      <c r="AN67" s="117"/>
      <c r="AO67" s="117"/>
      <c r="AP67" s="117"/>
      <c r="AQ67" s="117"/>
      <c r="AR67" s="117"/>
      <c r="AS67" s="117"/>
      <c r="AT67" s="117"/>
      <c r="AU67" s="117"/>
      <c r="AV67" s="117"/>
      <c r="AW67" s="117"/>
      <c r="AX67" s="117"/>
      <c r="AY67" s="117"/>
      <c r="AZ67" s="117"/>
      <c r="BA67" s="117"/>
      <c r="BB67" s="117"/>
      <c r="BC67" s="117"/>
      <c r="BD67" s="117"/>
      <c r="BE67" s="117"/>
      <c r="BF67" s="117"/>
      <c r="BG67" s="117"/>
      <c r="BH67" s="117"/>
      <c r="BI67" s="117"/>
      <c r="BJ67" s="117"/>
      <c r="BK67" s="117"/>
    </row>
    <row r="68" spans="1:63">
      <c r="A68" s="117"/>
      <c r="B68" s="117"/>
      <c r="C68" s="117"/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9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117"/>
      <c r="AH68" s="117"/>
      <c r="AI68" s="117"/>
      <c r="AJ68" s="117"/>
      <c r="AK68" s="117"/>
      <c r="AL68" s="117"/>
      <c r="AM68" s="117"/>
      <c r="AN68" s="117"/>
      <c r="AO68" s="117"/>
      <c r="AP68" s="117"/>
      <c r="AQ68" s="117"/>
      <c r="AR68" s="117"/>
      <c r="AS68" s="117"/>
      <c r="AT68" s="117"/>
      <c r="AU68" s="117"/>
      <c r="AV68" s="117"/>
      <c r="AW68" s="117"/>
      <c r="AX68" s="117"/>
      <c r="AY68" s="117"/>
      <c r="AZ68" s="117"/>
      <c r="BA68" s="117"/>
      <c r="BB68" s="117"/>
      <c r="BC68" s="117"/>
      <c r="BD68" s="117"/>
      <c r="BE68" s="117"/>
      <c r="BF68" s="117"/>
      <c r="BG68" s="117"/>
      <c r="BH68" s="117"/>
      <c r="BI68" s="117"/>
      <c r="BJ68" s="117"/>
      <c r="BK68" s="117"/>
    </row>
    <row r="69" spans="1:63">
      <c r="A69" s="117"/>
      <c r="B69" s="117"/>
      <c r="C69" s="117"/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9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  <c r="AE69" s="117"/>
      <c r="AF69" s="117"/>
      <c r="AG69" s="117"/>
      <c r="AH69" s="117"/>
      <c r="AI69" s="117"/>
      <c r="AJ69" s="117"/>
      <c r="AK69" s="117"/>
      <c r="AL69" s="117"/>
      <c r="AM69" s="117"/>
      <c r="AN69" s="117"/>
      <c r="AO69" s="117"/>
      <c r="AP69" s="117"/>
      <c r="AQ69" s="117"/>
      <c r="AR69" s="117"/>
      <c r="AS69" s="117"/>
      <c r="AT69" s="117"/>
      <c r="AU69" s="117"/>
      <c r="AV69" s="117"/>
      <c r="AW69" s="117"/>
      <c r="AX69" s="117"/>
      <c r="AY69" s="117"/>
      <c r="AZ69" s="117"/>
      <c r="BA69" s="117"/>
      <c r="BB69" s="117"/>
      <c r="BC69" s="117"/>
      <c r="BD69" s="117"/>
      <c r="BE69" s="117"/>
      <c r="BF69" s="117"/>
      <c r="BG69" s="117"/>
      <c r="BH69" s="117"/>
      <c r="BI69" s="117"/>
      <c r="BJ69" s="117"/>
      <c r="BK69" s="117"/>
    </row>
    <row r="70" spans="1:63">
      <c r="A70" s="117"/>
      <c r="B70" s="117"/>
      <c r="C70" s="117"/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9"/>
      <c r="R70" s="117"/>
      <c r="S70" s="117"/>
      <c r="T70" s="117"/>
      <c r="U70" s="117"/>
      <c r="V70" s="117"/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117"/>
      <c r="AQ70" s="117"/>
      <c r="AR70" s="117"/>
      <c r="AS70" s="117"/>
      <c r="AT70" s="117"/>
      <c r="AU70" s="117"/>
      <c r="AV70" s="117"/>
      <c r="AW70" s="117"/>
      <c r="AX70" s="117"/>
      <c r="AY70" s="117"/>
      <c r="AZ70" s="117"/>
      <c r="BA70" s="117"/>
      <c r="BB70" s="117"/>
      <c r="BC70" s="117"/>
      <c r="BD70" s="117"/>
      <c r="BE70" s="117"/>
      <c r="BF70" s="117"/>
      <c r="BG70" s="117"/>
      <c r="BH70" s="117"/>
      <c r="BI70" s="117"/>
      <c r="BJ70" s="117"/>
      <c r="BK70" s="117"/>
    </row>
    <row r="71" spans="1:63">
      <c r="A71" s="117"/>
      <c r="B71" s="117"/>
      <c r="C71" s="117"/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9"/>
      <c r="R71" s="117"/>
      <c r="S71" s="117"/>
      <c r="T71" s="117"/>
      <c r="U71" s="117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117"/>
      <c r="AQ71" s="117"/>
      <c r="AR71" s="117"/>
      <c r="AS71" s="117"/>
      <c r="AT71" s="117"/>
      <c r="AU71" s="117"/>
      <c r="AV71" s="117"/>
      <c r="AW71" s="117"/>
      <c r="AX71" s="117"/>
      <c r="AY71" s="117"/>
      <c r="AZ71" s="117"/>
      <c r="BA71" s="117"/>
      <c r="BB71" s="117"/>
      <c r="BC71" s="117"/>
      <c r="BD71" s="117"/>
      <c r="BE71" s="117"/>
      <c r="BF71" s="117"/>
      <c r="BG71" s="117"/>
      <c r="BH71" s="117"/>
      <c r="BI71" s="117"/>
      <c r="BJ71" s="117"/>
      <c r="BK71" s="117"/>
    </row>
    <row r="72" spans="1:63">
      <c r="A72" s="117"/>
      <c r="B72" s="117"/>
      <c r="C72" s="117"/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9"/>
      <c r="R72" s="117"/>
      <c r="S72" s="117"/>
      <c r="T72" s="117"/>
      <c r="U72" s="117"/>
      <c r="V72" s="117"/>
      <c r="W72" s="117"/>
      <c r="X72" s="117"/>
      <c r="Y72" s="117"/>
      <c r="Z72" s="117"/>
      <c r="AA72" s="117"/>
      <c r="AB72" s="117"/>
      <c r="AC72" s="117"/>
      <c r="AD72" s="117"/>
      <c r="AE72" s="117"/>
      <c r="AF72" s="117"/>
      <c r="AG72" s="117"/>
      <c r="AH72" s="117"/>
      <c r="AI72" s="117"/>
      <c r="AJ72" s="117"/>
      <c r="AK72" s="117"/>
      <c r="AL72" s="117"/>
      <c r="AM72" s="117"/>
      <c r="AN72" s="117"/>
      <c r="AO72" s="117"/>
      <c r="AP72" s="117"/>
      <c r="AQ72" s="117"/>
      <c r="AR72" s="117"/>
      <c r="AS72" s="117"/>
      <c r="AT72" s="117"/>
      <c r="AU72" s="117"/>
      <c r="AV72" s="117"/>
      <c r="AW72" s="117"/>
      <c r="AX72" s="117"/>
      <c r="AY72" s="117"/>
      <c r="AZ72" s="117"/>
      <c r="BA72" s="117"/>
      <c r="BB72" s="117"/>
      <c r="BC72" s="117"/>
      <c r="BD72" s="117"/>
      <c r="BE72" s="117"/>
      <c r="BF72" s="117"/>
      <c r="BG72" s="117"/>
      <c r="BH72" s="117"/>
      <c r="BI72" s="117"/>
      <c r="BJ72" s="117"/>
      <c r="BK72" s="117"/>
    </row>
    <row r="73" spans="1:63">
      <c r="A73" s="117"/>
      <c r="B73" s="117"/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9"/>
      <c r="R73" s="117"/>
      <c r="S73" s="117"/>
      <c r="T73" s="117"/>
      <c r="U73" s="117"/>
      <c r="V73" s="117"/>
      <c r="W73" s="117"/>
      <c r="X73" s="117"/>
      <c r="Y73" s="117"/>
      <c r="Z73" s="117"/>
      <c r="AA73" s="117"/>
      <c r="AB73" s="117"/>
      <c r="AC73" s="117"/>
      <c r="AD73" s="117"/>
      <c r="AE73" s="117"/>
      <c r="AF73" s="117"/>
      <c r="AG73" s="117"/>
      <c r="AH73" s="117"/>
      <c r="AI73" s="117"/>
      <c r="AJ73" s="117"/>
      <c r="AK73" s="117"/>
      <c r="AL73" s="117"/>
      <c r="AM73" s="117"/>
      <c r="AN73" s="117"/>
      <c r="AO73" s="117"/>
      <c r="AP73" s="117"/>
      <c r="AQ73" s="117"/>
      <c r="AR73" s="117"/>
      <c r="AS73" s="117"/>
      <c r="AT73" s="117"/>
      <c r="AU73" s="117"/>
      <c r="AV73" s="117"/>
      <c r="AW73" s="117"/>
      <c r="AX73" s="117"/>
      <c r="AY73" s="117"/>
      <c r="AZ73" s="117"/>
      <c r="BA73" s="117"/>
      <c r="BB73" s="117"/>
      <c r="BC73" s="117"/>
      <c r="BD73" s="117"/>
      <c r="BE73" s="117"/>
      <c r="BF73" s="117"/>
      <c r="BG73" s="117"/>
      <c r="BH73" s="117"/>
      <c r="BI73" s="117"/>
      <c r="BJ73" s="117"/>
      <c r="BK73" s="117"/>
    </row>
    <row r="74" spans="1:63">
      <c r="A74" s="117"/>
      <c r="B74" s="117"/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9"/>
      <c r="R74" s="117"/>
      <c r="S74" s="117"/>
      <c r="T74" s="117"/>
      <c r="U74" s="117"/>
      <c r="V74" s="117"/>
      <c r="W74" s="117"/>
      <c r="X74" s="117"/>
      <c r="Y74" s="117"/>
      <c r="Z74" s="117"/>
      <c r="AA74" s="117"/>
      <c r="AB74" s="117"/>
      <c r="AC74" s="117"/>
      <c r="AD74" s="117"/>
      <c r="AE74" s="117"/>
      <c r="AF74" s="117"/>
      <c r="AG74" s="117"/>
      <c r="AH74" s="117"/>
      <c r="AI74" s="117"/>
      <c r="AJ74" s="117"/>
      <c r="AK74" s="117"/>
      <c r="AL74" s="117"/>
      <c r="AM74" s="117"/>
      <c r="AN74" s="117"/>
      <c r="AO74" s="117"/>
      <c r="AP74" s="117"/>
      <c r="AQ74" s="117"/>
      <c r="AR74" s="117"/>
      <c r="AS74" s="117"/>
      <c r="AT74" s="117"/>
      <c r="AU74" s="117"/>
      <c r="AV74" s="117"/>
      <c r="AW74" s="117"/>
      <c r="AX74" s="117"/>
      <c r="AY74" s="117"/>
      <c r="AZ74" s="117"/>
      <c r="BA74" s="117"/>
      <c r="BB74" s="117"/>
      <c r="BC74" s="117"/>
      <c r="BD74" s="117"/>
      <c r="BE74" s="117"/>
      <c r="BF74" s="117"/>
      <c r="BG74" s="117"/>
      <c r="BH74" s="117"/>
      <c r="BI74" s="117"/>
      <c r="BJ74" s="117"/>
      <c r="BK74" s="117"/>
    </row>
    <row r="75" spans="1:63">
      <c r="A75" s="117"/>
      <c r="B75" s="117"/>
      <c r="C75" s="117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9"/>
      <c r="R75" s="117"/>
      <c r="S75" s="117"/>
      <c r="T75" s="117"/>
      <c r="U75" s="117"/>
      <c r="V75" s="117"/>
      <c r="W75" s="117"/>
      <c r="X75" s="117"/>
      <c r="Y75" s="117"/>
      <c r="Z75" s="117"/>
      <c r="AA75" s="117"/>
      <c r="AB75" s="117"/>
      <c r="AC75" s="117"/>
      <c r="AD75" s="117"/>
      <c r="AE75" s="117"/>
      <c r="AF75" s="117"/>
      <c r="AG75" s="117"/>
      <c r="AH75" s="117"/>
      <c r="AI75" s="117"/>
      <c r="AJ75" s="117"/>
      <c r="AK75" s="117"/>
      <c r="AL75" s="117"/>
      <c r="AM75" s="117"/>
      <c r="AN75" s="117"/>
      <c r="AO75" s="117"/>
      <c r="AP75" s="117"/>
      <c r="AQ75" s="117"/>
      <c r="AR75" s="117"/>
      <c r="AS75" s="117"/>
      <c r="AT75" s="117"/>
      <c r="AU75" s="117"/>
      <c r="AV75" s="117"/>
      <c r="AW75" s="117"/>
      <c r="AX75" s="117"/>
      <c r="AY75" s="117"/>
      <c r="AZ75" s="117"/>
      <c r="BA75" s="117"/>
      <c r="BB75" s="117"/>
      <c r="BC75" s="117"/>
      <c r="BD75" s="117"/>
      <c r="BE75" s="117"/>
      <c r="BF75" s="117"/>
      <c r="BG75" s="117"/>
      <c r="BH75" s="117"/>
      <c r="BI75" s="117"/>
      <c r="BJ75" s="117"/>
      <c r="BK75" s="117"/>
    </row>
    <row r="76" spans="1:63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9"/>
      <c r="R76" s="117"/>
      <c r="S76" s="117"/>
      <c r="T76" s="117"/>
      <c r="U76" s="117"/>
      <c r="V76" s="117"/>
      <c r="W76" s="117"/>
      <c r="X76" s="117"/>
      <c r="Y76" s="117"/>
      <c r="Z76" s="117"/>
      <c r="AA76" s="117"/>
      <c r="AB76" s="117"/>
      <c r="AC76" s="117"/>
      <c r="AD76" s="117"/>
      <c r="AE76" s="117"/>
      <c r="AF76" s="117"/>
      <c r="AG76" s="117"/>
      <c r="AH76" s="117"/>
      <c r="AI76" s="117"/>
      <c r="AJ76" s="117"/>
      <c r="AK76" s="117"/>
      <c r="AL76" s="117"/>
      <c r="AM76" s="117"/>
      <c r="AN76" s="117"/>
      <c r="AO76" s="117"/>
      <c r="AP76" s="117"/>
      <c r="AQ76" s="117"/>
      <c r="AR76" s="117"/>
      <c r="AS76" s="117"/>
      <c r="AT76" s="117"/>
      <c r="AU76" s="117"/>
      <c r="AV76" s="117"/>
      <c r="AW76" s="117"/>
      <c r="AX76" s="117"/>
      <c r="AY76" s="117"/>
      <c r="AZ76" s="117"/>
      <c r="BA76" s="117"/>
      <c r="BB76" s="117"/>
      <c r="BC76" s="117"/>
      <c r="BD76" s="117"/>
      <c r="BE76" s="117"/>
      <c r="BF76" s="117"/>
      <c r="BG76" s="117"/>
      <c r="BH76" s="117"/>
      <c r="BI76" s="117"/>
      <c r="BJ76" s="117"/>
      <c r="BK76" s="117"/>
    </row>
    <row r="77" spans="1:63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9"/>
      <c r="R77" s="117"/>
      <c r="S77" s="117"/>
      <c r="T77" s="117"/>
      <c r="U77" s="117"/>
      <c r="V77" s="117"/>
      <c r="W77" s="117"/>
      <c r="X77" s="117"/>
      <c r="Y77" s="117"/>
      <c r="Z77" s="117"/>
      <c r="AA77" s="117"/>
      <c r="AB77" s="117"/>
      <c r="AC77" s="117"/>
      <c r="AD77" s="117"/>
      <c r="AE77" s="117"/>
      <c r="AF77" s="117"/>
      <c r="AG77" s="117"/>
      <c r="AH77" s="117"/>
      <c r="AI77" s="117"/>
      <c r="AJ77" s="117"/>
      <c r="AK77" s="117"/>
      <c r="AL77" s="117"/>
      <c r="AM77" s="117"/>
      <c r="AN77" s="117"/>
      <c r="AO77" s="117"/>
      <c r="AP77" s="117"/>
      <c r="AQ77" s="117"/>
      <c r="AR77" s="117"/>
      <c r="AS77" s="117"/>
      <c r="AT77" s="117"/>
      <c r="AU77" s="117"/>
      <c r="AV77" s="117"/>
      <c r="AW77" s="117"/>
      <c r="AX77" s="117"/>
      <c r="AY77" s="117"/>
      <c r="AZ77" s="117"/>
      <c r="BA77" s="117"/>
      <c r="BB77" s="117"/>
      <c r="BC77" s="117"/>
      <c r="BD77" s="117"/>
      <c r="BE77" s="117"/>
      <c r="BF77" s="117"/>
      <c r="BG77" s="117"/>
      <c r="BH77" s="117"/>
      <c r="BI77" s="117"/>
      <c r="BJ77" s="117"/>
      <c r="BK77" s="117"/>
    </row>
    <row r="78" spans="1:63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9"/>
      <c r="R78" s="117"/>
      <c r="S78" s="117"/>
      <c r="T78" s="117"/>
      <c r="U78" s="117"/>
      <c r="V78" s="117"/>
      <c r="W78" s="117"/>
      <c r="X78" s="117"/>
      <c r="Y78" s="117"/>
      <c r="Z78" s="117"/>
      <c r="AA78" s="117"/>
      <c r="AB78" s="117"/>
      <c r="AC78" s="117"/>
      <c r="AD78" s="117"/>
      <c r="AE78" s="117"/>
      <c r="AF78" s="117"/>
      <c r="AG78" s="117"/>
      <c r="AH78" s="117"/>
      <c r="AI78" s="117"/>
      <c r="AJ78" s="117"/>
      <c r="AK78" s="117"/>
      <c r="AL78" s="117"/>
      <c r="AM78" s="117"/>
      <c r="AN78" s="117"/>
      <c r="AO78" s="117"/>
      <c r="AP78" s="117"/>
      <c r="AQ78" s="117"/>
      <c r="AR78" s="117"/>
      <c r="AS78" s="117"/>
      <c r="AT78" s="117"/>
      <c r="AU78" s="117"/>
      <c r="AV78" s="117"/>
      <c r="AW78" s="117"/>
      <c r="AX78" s="117"/>
      <c r="AY78" s="117"/>
      <c r="AZ78" s="117"/>
      <c r="BA78" s="117"/>
      <c r="BB78" s="117"/>
      <c r="BC78" s="117"/>
      <c r="BD78" s="117"/>
      <c r="BE78" s="117"/>
      <c r="BF78" s="117"/>
      <c r="BG78" s="117"/>
      <c r="BH78" s="117"/>
      <c r="BI78" s="117"/>
      <c r="BJ78" s="117"/>
      <c r="BK78" s="117"/>
    </row>
    <row r="79" spans="1:63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9"/>
      <c r="R79" s="117"/>
      <c r="S79" s="117"/>
      <c r="T79" s="117"/>
      <c r="U79" s="117"/>
      <c r="V79" s="117"/>
      <c r="W79" s="117"/>
      <c r="X79" s="117"/>
      <c r="Y79" s="117"/>
      <c r="Z79" s="117"/>
      <c r="AA79" s="117"/>
      <c r="AB79" s="117"/>
      <c r="AC79" s="117"/>
      <c r="AD79" s="117"/>
      <c r="AE79" s="117"/>
      <c r="AF79" s="117"/>
      <c r="AG79" s="117"/>
      <c r="AH79" s="117"/>
      <c r="AI79" s="117"/>
      <c r="AJ79" s="117"/>
      <c r="AK79" s="117"/>
      <c r="AL79" s="117"/>
      <c r="AM79" s="117"/>
      <c r="AN79" s="117"/>
      <c r="AO79" s="117"/>
      <c r="AP79" s="117"/>
      <c r="AQ79" s="117"/>
      <c r="AR79" s="117"/>
      <c r="AS79" s="117"/>
      <c r="AT79" s="117"/>
      <c r="AU79" s="117"/>
      <c r="AV79" s="117"/>
      <c r="AW79" s="117"/>
      <c r="AX79" s="117"/>
      <c r="AY79" s="117"/>
      <c r="AZ79" s="117"/>
      <c r="BA79" s="117"/>
      <c r="BB79" s="117"/>
      <c r="BC79" s="117"/>
      <c r="BD79" s="117"/>
      <c r="BE79" s="117"/>
      <c r="BF79" s="117"/>
      <c r="BG79" s="117"/>
      <c r="BH79" s="117"/>
      <c r="BI79" s="117"/>
      <c r="BJ79" s="117"/>
      <c r="BK79" s="117"/>
    </row>
    <row r="80" spans="1:63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9"/>
      <c r="R80" s="117"/>
      <c r="S80" s="117"/>
      <c r="T80" s="117"/>
      <c r="U80" s="117"/>
      <c r="V80" s="117"/>
      <c r="W80" s="117"/>
      <c r="X80" s="117"/>
      <c r="Y80" s="117"/>
      <c r="Z80" s="117"/>
      <c r="AA80" s="117"/>
      <c r="AB80" s="117"/>
      <c r="AC80" s="117"/>
      <c r="AD80" s="117"/>
      <c r="AE80" s="117"/>
      <c r="AF80" s="117"/>
      <c r="AG80" s="117"/>
      <c r="AH80" s="117"/>
      <c r="AI80" s="117"/>
      <c r="AJ80" s="117"/>
      <c r="AK80" s="117"/>
      <c r="AL80" s="117"/>
      <c r="AM80" s="117"/>
      <c r="AN80" s="117"/>
      <c r="AO80" s="117"/>
      <c r="AP80" s="117"/>
      <c r="AQ80" s="117"/>
      <c r="AR80" s="117"/>
      <c r="AS80" s="117"/>
      <c r="AT80" s="117"/>
      <c r="AU80" s="117"/>
      <c r="AV80" s="117"/>
      <c r="AW80" s="117"/>
      <c r="AX80" s="117"/>
      <c r="AY80" s="117"/>
      <c r="AZ80" s="117"/>
      <c r="BA80" s="117"/>
      <c r="BB80" s="117"/>
      <c r="BC80" s="117"/>
      <c r="BD80" s="117"/>
      <c r="BE80" s="117"/>
      <c r="BF80" s="117"/>
      <c r="BG80" s="117"/>
      <c r="BH80" s="117"/>
      <c r="BI80" s="117"/>
      <c r="BJ80" s="117"/>
      <c r="BK80" s="117"/>
    </row>
    <row r="81" spans="1:63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9"/>
      <c r="R81" s="117"/>
      <c r="S81" s="117"/>
      <c r="T81" s="117"/>
      <c r="U81" s="117"/>
      <c r="V81" s="117"/>
      <c r="W81" s="117"/>
      <c r="X81" s="117"/>
      <c r="Y81" s="117"/>
      <c r="Z81" s="117"/>
      <c r="AA81" s="117"/>
      <c r="AB81" s="117"/>
      <c r="AC81" s="117"/>
      <c r="AD81" s="117"/>
      <c r="AE81" s="117"/>
      <c r="AF81" s="117"/>
      <c r="AG81" s="117"/>
      <c r="AH81" s="117"/>
      <c r="AI81" s="117"/>
      <c r="AJ81" s="117"/>
      <c r="AK81" s="117"/>
      <c r="AL81" s="117"/>
      <c r="AM81" s="117"/>
      <c r="AN81" s="117"/>
      <c r="AO81" s="117"/>
      <c r="AP81" s="117"/>
      <c r="AQ81" s="117"/>
      <c r="AR81" s="117"/>
      <c r="AS81" s="117"/>
      <c r="AT81" s="117"/>
      <c r="AU81" s="117"/>
      <c r="AV81" s="117"/>
      <c r="AW81" s="117"/>
      <c r="AX81" s="117"/>
      <c r="AY81" s="117"/>
      <c r="AZ81" s="117"/>
      <c r="BA81" s="117"/>
      <c r="BB81" s="117"/>
      <c r="BC81" s="117"/>
      <c r="BD81" s="117"/>
      <c r="BE81" s="117"/>
      <c r="BF81" s="117"/>
      <c r="BG81" s="117"/>
      <c r="BH81" s="117"/>
      <c r="BI81" s="117"/>
      <c r="BJ81" s="117"/>
      <c r="BK81" s="117"/>
    </row>
    <row r="82" spans="1:63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9"/>
      <c r="R82" s="117"/>
      <c r="S82" s="117"/>
      <c r="T82" s="117"/>
      <c r="U82" s="117"/>
      <c r="V82" s="117"/>
      <c r="W82" s="117"/>
      <c r="X82" s="117"/>
      <c r="Y82" s="117"/>
      <c r="Z82" s="117"/>
      <c r="AA82" s="117"/>
      <c r="AB82" s="117"/>
      <c r="AC82" s="117"/>
      <c r="AD82" s="117"/>
      <c r="AE82" s="117"/>
      <c r="AF82" s="117"/>
      <c r="AG82" s="117"/>
      <c r="AH82" s="117"/>
      <c r="AI82" s="117"/>
      <c r="AJ82" s="117"/>
      <c r="AK82" s="117"/>
      <c r="AL82" s="117"/>
      <c r="AM82" s="117"/>
      <c r="AN82" s="117"/>
      <c r="AO82" s="117"/>
      <c r="AP82" s="117"/>
      <c r="AQ82" s="117"/>
      <c r="AR82" s="117"/>
      <c r="AS82" s="117"/>
      <c r="AT82" s="117"/>
      <c r="AU82" s="117"/>
      <c r="AV82" s="117"/>
      <c r="AW82" s="117"/>
      <c r="AX82" s="117"/>
      <c r="AY82" s="117"/>
      <c r="AZ82" s="117"/>
      <c r="BA82" s="117"/>
      <c r="BB82" s="117"/>
      <c r="BC82" s="117"/>
      <c r="BD82" s="117"/>
      <c r="BE82" s="117"/>
      <c r="BF82" s="117"/>
      <c r="BG82" s="117"/>
      <c r="BH82" s="117"/>
      <c r="BI82" s="117"/>
      <c r="BJ82" s="117"/>
      <c r="BK82" s="117"/>
    </row>
    <row r="83" spans="1:63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9"/>
      <c r="R83" s="117"/>
      <c r="S83" s="117"/>
      <c r="T83" s="117"/>
      <c r="U83" s="117"/>
      <c r="V83" s="117"/>
      <c r="W83" s="117"/>
      <c r="X83" s="117"/>
      <c r="Y83" s="117"/>
      <c r="Z83" s="117"/>
      <c r="AA83" s="117"/>
      <c r="AB83" s="117"/>
      <c r="AC83" s="117"/>
      <c r="AD83" s="117"/>
      <c r="AE83" s="117"/>
      <c r="AF83" s="117"/>
      <c r="AG83" s="117"/>
      <c r="AH83" s="117"/>
      <c r="AI83" s="117"/>
      <c r="AJ83" s="117"/>
      <c r="AK83" s="117"/>
      <c r="AL83" s="117"/>
      <c r="AM83" s="117"/>
      <c r="AN83" s="117"/>
      <c r="AO83" s="117"/>
      <c r="AP83" s="117"/>
      <c r="AQ83" s="117"/>
      <c r="AR83" s="117"/>
      <c r="AS83" s="117"/>
      <c r="AT83" s="117"/>
      <c r="AU83" s="117"/>
      <c r="AV83" s="117"/>
      <c r="AW83" s="117"/>
      <c r="AX83" s="117"/>
      <c r="AY83" s="117"/>
      <c r="AZ83" s="117"/>
      <c r="BA83" s="117"/>
      <c r="BB83" s="117"/>
      <c r="BC83" s="117"/>
      <c r="BD83" s="117"/>
      <c r="BE83" s="117"/>
      <c r="BF83" s="117"/>
      <c r="BG83" s="117"/>
      <c r="BH83" s="117"/>
      <c r="BI83" s="117"/>
      <c r="BJ83" s="117"/>
      <c r="BK83" s="117"/>
    </row>
    <row r="84" spans="1:63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9"/>
      <c r="R84" s="117"/>
      <c r="S84" s="117"/>
      <c r="T84" s="117"/>
      <c r="U84" s="117"/>
      <c r="V84" s="117"/>
      <c r="W84" s="117"/>
      <c r="X84" s="117"/>
      <c r="Y84" s="117"/>
      <c r="Z84" s="117"/>
      <c r="AA84" s="117"/>
      <c r="AB84" s="117"/>
      <c r="AC84" s="117"/>
      <c r="AD84" s="117"/>
      <c r="AE84" s="117"/>
      <c r="AF84" s="117"/>
      <c r="AG84" s="117"/>
      <c r="AH84" s="117"/>
      <c r="AI84" s="117"/>
      <c r="AJ84" s="117"/>
      <c r="AK84" s="117"/>
      <c r="AL84" s="117"/>
      <c r="AM84" s="117"/>
      <c r="AN84" s="117"/>
      <c r="AO84" s="117"/>
      <c r="AP84" s="117"/>
      <c r="AQ84" s="117"/>
      <c r="AR84" s="117"/>
      <c r="AS84" s="117"/>
      <c r="AT84" s="117"/>
      <c r="AU84" s="117"/>
      <c r="AV84" s="117"/>
      <c r="AW84" s="117"/>
      <c r="AX84" s="117"/>
      <c r="AY84" s="117"/>
      <c r="AZ84" s="117"/>
      <c r="BA84" s="117"/>
      <c r="BB84" s="117"/>
      <c r="BC84" s="117"/>
      <c r="BD84" s="117"/>
      <c r="BE84" s="117"/>
      <c r="BF84" s="117"/>
      <c r="BG84" s="117"/>
      <c r="BH84" s="117"/>
      <c r="BI84" s="117"/>
      <c r="BJ84" s="117"/>
      <c r="BK84" s="117"/>
    </row>
    <row r="85" spans="1:63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9"/>
      <c r="R85" s="117"/>
      <c r="S85" s="117"/>
      <c r="T85" s="117"/>
      <c r="U85" s="117"/>
      <c r="V85" s="117"/>
      <c r="W85" s="117"/>
      <c r="X85" s="117"/>
      <c r="Y85" s="117"/>
      <c r="Z85" s="117"/>
      <c r="AA85" s="117"/>
      <c r="AB85" s="117"/>
      <c r="AC85" s="117"/>
      <c r="AD85" s="117"/>
      <c r="AE85" s="117"/>
      <c r="AF85" s="117"/>
      <c r="AG85" s="117"/>
      <c r="AH85" s="117"/>
      <c r="AI85" s="117"/>
      <c r="AJ85" s="117"/>
      <c r="AK85" s="117"/>
      <c r="AL85" s="117"/>
      <c r="AM85" s="117"/>
      <c r="AN85" s="117"/>
      <c r="AO85" s="117"/>
      <c r="AP85" s="117"/>
      <c r="AQ85" s="117"/>
      <c r="AR85" s="117"/>
      <c r="AS85" s="117"/>
      <c r="AT85" s="117"/>
      <c r="AU85" s="117"/>
      <c r="AV85" s="117"/>
      <c r="AW85" s="117"/>
      <c r="AX85" s="117"/>
      <c r="AY85" s="117"/>
      <c r="AZ85" s="117"/>
      <c r="BA85" s="117"/>
      <c r="BB85" s="117"/>
      <c r="BC85" s="117"/>
      <c r="BD85" s="117"/>
      <c r="BE85" s="117"/>
      <c r="BF85" s="117"/>
      <c r="BG85" s="117"/>
      <c r="BH85" s="117"/>
      <c r="BI85" s="117"/>
      <c r="BJ85" s="117"/>
      <c r="BK85" s="117"/>
    </row>
    <row r="86" spans="1:63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9"/>
      <c r="R86" s="117"/>
      <c r="S86" s="117"/>
      <c r="T86" s="117"/>
      <c r="U86" s="117"/>
      <c r="V86" s="117"/>
      <c r="W86" s="117"/>
      <c r="X86" s="117"/>
      <c r="Y86" s="117"/>
      <c r="Z86" s="117"/>
      <c r="AA86" s="117"/>
      <c r="AB86" s="117"/>
      <c r="AC86" s="117"/>
      <c r="AD86" s="117"/>
      <c r="AE86" s="117"/>
      <c r="AF86" s="117"/>
      <c r="AG86" s="117"/>
      <c r="AH86" s="117"/>
      <c r="AI86" s="117"/>
      <c r="AJ86" s="117"/>
      <c r="AK86" s="117"/>
      <c r="AL86" s="117"/>
      <c r="AM86" s="117"/>
      <c r="AN86" s="117"/>
      <c r="AO86" s="117"/>
      <c r="AP86" s="117"/>
      <c r="AQ86" s="117"/>
      <c r="AR86" s="117"/>
      <c r="AS86" s="117"/>
      <c r="AT86" s="117"/>
      <c r="AU86" s="117"/>
      <c r="AV86" s="117"/>
      <c r="AW86" s="117"/>
      <c r="AX86" s="117"/>
      <c r="AY86" s="117"/>
      <c r="AZ86" s="117"/>
      <c r="BA86" s="117"/>
      <c r="BB86" s="117"/>
      <c r="BC86" s="117"/>
      <c r="BD86" s="117"/>
      <c r="BE86" s="117"/>
      <c r="BF86" s="117"/>
      <c r="BG86" s="117"/>
      <c r="BH86" s="117"/>
      <c r="BI86" s="117"/>
      <c r="BJ86" s="117"/>
      <c r="BK86" s="117"/>
    </row>
    <row r="87" spans="1:63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9"/>
      <c r="R87" s="117"/>
      <c r="S87" s="117"/>
      <c r="T87" s="117"/>
      <c r="U87" s="117"/>
      <c r="V87" s="117"/>
      <c r="W87" s="117"/>
      <c r="X87" s="117"/>
      <c r="Y87" s="117"/>
      <c r="Z87" s="117"/>
      <c r="AA87" s="117"/>
      <c r="AB87" s="117"/>
      <c r="AC87" s="117"/>
      <c r="AD87" s="117"/>
      <c r="AE87" s="117"/>
      <c r="AF87" s="117"/>
      <c r="AG87" s="117"/>
      <c r="AH87" s="117"/>
      <c r="AI87" s="117"/>
      <c r="AJ87" s="117"/>
      <c r="AK87" s="117"/>
      <c r="AL87" s="117"/>
      <c r="AM87" s="117"/>
      <c r="AN87" s="117"/>
      <c r="AO87" s="117"/>
      <c r="AP87" s="117"/>
      <c r="AQ87" s="117"/>
      <c r="AR87" s="117"/>
      <c r="AS87" s="117"/>
      <c r="AT87" s="117"/>
      <c r="AU87" s="117"/>
      <c r="AV87" s="117"/>
      <c r="AW87" s="117"/>
      <c r="AX87" s="117"/>
      <c r="AY87" s="117"/>
      <c r="AZ87" s="117"/>
      <c r="BA87" s="117"/>
      <c r="BB87" s="117"/>
      <c r="BC87" s="117"/>
      <c r="BD87" s="117"/>
      <c r="BE87" s="117"/>
      <c r="BF87" s="117"/>
      <c r="BG87" s="117"/>
      <c r="BH87" s="117"/>
      <c r="BI87" s="117"/>
      <c r="BJ87" s="117"/>
      <c r="BK87" s="117"/>
    </row>
    <row r="88" spans="1:63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9"/>
      <c r="R88" s="117"/>
      <c r="S88" s="117"/>
      <c r="T88" s="117"/>
      <c r="U88" s="117"/>
      <c r="V88" s="117"/>
      <c r="W88" s="117"/>
      <c r="X88" s="117"/>
      <c r="Y88" s="117"/>
      <c r="Z88" s="117"/>
      <c r="AA88" s="117"/>
      <c r="AB88" s="117"/>
      <c r="AC88" s="117"/>
      <c r="AD88" s="117"/>
      <c r="AE88" s="117"/>
      <c r="AF88" s="117"/>
      <c r="AG88" s="117"/>
      <c r="AH88" s="117"/>
      <c r="AI88" s="117"/>
      <c r="AJ88" s="117"/>
      <c r="AK88" s="117"/>
      <c r="AL88" s="117"/>
      <c r="AM88" s="117"/>
      <c r="AN88" s="117"/>
      <c r="AO88" s="117"/>
      <c r="AP88" s="117"/>
      <c r="AQ88" s="117"/>
      <c r="AR88" s="117"/>
      <c r="AS88" s="117"/>
      <c r="AT88" s="117"/>
      <c r="AU88" s="117"/>
      <c r="AV88" s="117"/>
      <c r="AW88" s="117"/>
      <c r="AX88" s="117"/>
      <c r="AY88" s="117"/>
      <c r="AZ88" s="117"/>
      <c r="BA88" s="117"/>
      <c r="BB88" s="117"/>
      <c r="BC88" s="117"/>
      <c r="BD88" s="117"/>
      <c r="BE88" s="117"/>
      <c r="BF88" s="117"/>
      <c r="BG88" s="117"/>
      <c r="BH88" s="117"/>
      <c r="BI88" s="117"/>
      <c r="BJ88" s="117"/>
      <c r="BK88" s="117"/>
    </row>
    <row r="89" spans="1:63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9"/>
      <c r="R89" s="117"/>
      <c r="S89" s="117"/>
      <c r="T89" s="117"/>
      <c r="U89" s="117"/>
      <c r="V89" s="117"/>
      <c r="W89" s="117"/>
      <c r="X89" s="117"/>
      <c r="Y89" s="117"/>
      <c r="Z89" s="117"/>
      <c r="AA89" s="117"/>
      <c r="AB89" s="117"/>
      <c r="AC89" s="117"/>
      <c r="AD89" s="117"/>
      <c r="AE89" s="117"/>
      <c r="AF89" s="117"/>
      <c r="AG89" s="117"/>
      <c r="AH89" s="117"/>
      <c r="AI89" s="117"/>
      <c r="AJ89" s="117"/>
      <c r="AK89" s="117"/>
      <c r="AL89" s="117"/>
      <c r="AM89" s="117"/>
      <c r="AN89" s="117"/>
      <c r="AO89" s="117"/>
      <c r="AP89" s="117"/>
      <c r="AQ89" s="117"/>
      <c r="AR89" s="117"/>
      <c r="AS89" s="117"/>
      <c r="AT89" s="117"/>
      <c r="AU89" s="117"/>
      <c r="AV89" s="117"/>
      <c r="AW89" s="117"/>
      <c r="AX89" s="117"/>
      <c r="AY89" s="117"/>
      <c r="AZ89" s="117"/>
      <c r="BA89" s="117"/>
      <c r="BB89" s="117"/>
      <c r="BC89" s="117"/>
      <c r="BD89" s="117"/>
      <c r="BE89" s="117"/>
      <c r="BF89" s="117"/>
      <c r="BG89" s="117"/>
      <c r="BH89" s="117"/>
      <c r="BI89" s="117"/>
      <c r="BJ89" s="117"/>
      <c r="BK89" s="117"/>
    </row>
    <row r="90" spans="1:63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9"/>
      <c r="R90" s="117"/>
      <c r="S90" s="117"/>
      <c r="T90" s="117"/>
      <c r="U90" s="117"/>
      <c r="V90" s="117"/>
      <c r="W90" s="117"/>
      <c r="X90" s="117"/>
      <c r="Y90" s="117"/>
      <c r="Z90" s="117"/>
      <c r="AA90" s="117"/>
      <c r="AB90" s="117"/>
      <c r="AC90" s="117"/>
      <c r="AD90" s="117"/>
      <c r="AE90" s="117"/>
      <c r="AF90" s="117"/>
      <c r="AG90" s="117"/>
      <c r="AH90" s="117"/>
      <c r="AI90" s="117"/>
      <c r="AJ90" s="117"/>
      <c r="AK90" s="117"/>
      <c r="AL90" s="117"/>
      <c r="AM90" s="117"/>
      <c r="AN90" s="117"/>
      <c r="AO90" s="117"/>
      <c r="AP90" s="117"/>
      <c r="AQ90" s="117"/>
      <c r="AR90" s="117"/>
      <c r="AS90" s="117"/>
      <c r="AT90" s="117"/>
      <c r="AU90" s="117"/>
      <c r="AV90" s="117"/>
      <c r="AW90" s="117"/>
      <c r="AX90" s="117"/>
      <c r="AY90" s="117"/>
      <c r="AZ90" s="117"/>
      <c r="BA90" s="117"/>
      <c r="BB90" s="117"/>
      <c r="BC90" s="117"/>
      <c r="BD90" s="117"/>
      <c r="BE90" s="117"/>
      <c r="BF90" s="117"/>
      <c r="BG90" s="117"/>
      <c r="BH90" s="117"/>
      <c r="BI90" s="117"/>
      <c r="BJ90" s="117"/>
      <c r="BK90" s="117"/>
    </row>
    <row r="91" spans="1:63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9"/>
      <c r="R91" s="117"/>
      <c r="S91" s="117"/>
      <c r="T91" s="117"/>
      <c r="U91" s="117"/>
      <c r="V91" s="117"/>
      <c r="W91" s="117"/>
      <c r="X91" s="117"/>
      <c r="Y91" s="117"/>
      <c r="Z91" s="117"/>
      <c r="AA91" s="117"/>
      <c r="AB91" s="117"/>
      <c r="AC91" s="117"/>
      <c r="AD91" s="117"/>
      <c r="AE91" s="117"/>
      <c r="AF91" s="117"/>
      <c r="AG91" s="117"/>
      <c r="AH91" s="117"/>
      <c r="AI91" s="117"/>
      <c r="AJ91" s="117"/>
      <c r="AK91" s="117"/>
      <c r="AL91" s="117"/>
      <c r="AM91" s="117"/>
      <c r="AN91" s="117"/>
      <c r="AO91" s="117"/>
      <c r="AP91" s="117"/>
      <c r="AQ91" s="117"/>
      <c r="AR91" s="117"/>
      <c r="AS91" s="117"/>
      <c r="AT91" s="117"/>
      <c r="AU91" s="117"/>
      <c r="AV91" s="117"/>
      <c r="AW91" s="117"/>
      <c r="AX91" s="117"/>
      <c r="AY91" s="117"/>
      <c r="AZ91" s="117"/>
      <c r="BA91" s="117"/>
      <c r="BB91" s="117"/>
      <c r="BC91" s="117"/>
      <c r="BD91" s="117"/>
      <c r="BE91" s="117"/>
      <c r="BF91" s="117"/>
      <c r="BG91" s="117"/>
      <c r="BH91" s="117"/>
      <c r="BI91" s="117"/>
      <c r="BJ91" s="117"/>
      <c r="BK91" s="117"/>
    </row>
    <row r="92" spans="1:63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9"/>
      <c r="R92" s="117"/>
      <c r="S92" s="117"/>
      <c r="T92" s="117"/>
      <c r="U92" s="117"/>
      <c r="V92" s="117"/>
      <c r="W92" s="117"/>
      <c r="X92" s="117"/>
      <c r="Y92" s="117"/>
      <c r="Z92" s="117"/>
      <c r="AA92" s="117"/>
      <c r="AB92" s="117"/>
      <c r="AC92" s="117"/>
      <c r="AD92" s="117"/>
      <c r="AE92" s="117"/>
      <c r="AF92" s="117"/>
      <c r="AG92" s="117"/>
      <c r="AH92" s="117"/>
      <c r="AI92" s="117"/>
      <c r="AJ92" s="117"/>
      <c r="AK92" s="117"/>
      <c r="AL92" s="117"/>
      <c r="AM92" s="117"/>
      <c r="AN92" s="117"/>
      <c r="AO92" s="117"/>
      <c r="AP92" s="117"/>
      <c r="AQ92" s="117"/>
      <c r="AR92" s="117"/>
      <c r="AS92" s="117"/>
      <c r="AT92" s="117"/>
      <c r="AU92" s="117"/>
      <c r="AV92" s="117"/>
      <c r="AW92" s="117"/>
      <c r="AX92" s="117"/>
      <c r="AY92" s="117"/>
      <c r="AZ92" s="117"/>
      <c r="BA92" s="117"/>
      <c r="BB92" s="117"/>
      <c r="BC92" s="117"/>
      <c r="BD92" s="117"/>
      <c r="BE92" s="117"/>
      <c r="BF92" s="117"/>
      <c r="BG92" s="117"/>
      <c r="BH92" s="117"/>
      <c r="BI92" s="117"/>
      <c r="BJ92" s="117"/>
      <c r="BK92" s="117"/>
    </row>
    <row r="93" spans="1:63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9"/>
      <c r="R93" s="117"/>
      <c r="S93" s="117"/>
      <c r="T93" s="117"/>
      <c r="U93" s="117"/>
      <c r="V93" s="117"/>
      <c r="W93" s="117"/>
      <c r="X93" s="117"/>
      <c r="Y93" s="117"/>
      <c r="Z93" s="117"/>
      <c r="AA93" s="117"/>
      <c r="AB93" s="117"/>
      <c r="AC93" s="117"/>
      <c r="AD93" s="117"/>
      <c r="AE93" s="117"/>
      <c r="AF93" s="117"/>
      <c r="AG93" s="117"/>
      <c r="AH93" s="117"/>
      <c r="AI93" s="117"/>
      <c r="AJ93" s="117"/>
      <c r="AK93" s="117"/>
      <c r="AL93" s="117"/>
      <c r="AM93" s="117"/>
      <c r="AN93" s="117"/>
      <c r="AO93" s="117"/>
      <c r="AP93" s="117"/>
      <c r="AQ93" s="117"/>
      <c r="AR93" s="117"/>
      <c r="AS93" s="117"/>
      <c r="AT93" s="117"/>
      <c r="AU93" s="117"/>
      <c r="AV93" s="117"/>
      <c r="AW93" s="117"/>
      <c r="AX93" s="117"/>
      <c r="AY93" s="117"/>
      <c r="AZ93" s="117"/>
      <c r="BA93" s="117"/>
      <c r="BB93" s="117"/>
      <c r="BC93" s="117"/>
      <c r="BD93" s="117"/>
      <c r="BE93" s="117"/>
      <c r="BF93" s="117"/>
      <c r="BG93" s="117"/>
      <c r="BH93" s="117"/>
      <c r="BI93" s="117"/>
      <c r="BJ93" s="117"/>
      <c r="BK93" s="117"/>
    </row>
    <row r="94" spans="1:63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9"/>
      <c r="R94" s="117"/>
      <c r="S94" s="117"/>
      <c r="T94" s="117"/>
      <c r="U94" s="117"/>
      <c r="V94" s="117"/>
      <c r="W94" s="117"/>
      <c r="X94" s="117"/>
      <c r="Y94" s="117"/>
      <c r="Z94" s="117"/>
      <c r="AA94" s="117"/>
      <c r="AB94" s="117"/>
      <c r="AC94" s="117"/>
      <c r="AD94" s="117"/>
      <c r="AE94" s="117"/>
      <c r="AF94" s="117"/>
      <c r="AG94" s="117"/>
      <c r="AH94" s="117"/>
      <c r="AI94" s="117"/>
      <c r="AJ94" s="117"/>
      <c r="AK94" s="117"/>
      <c r="AL94" s="117"/>
      <c r="AM94" s="117"/>
      <c r="AN94" s="117"/>
      <c r="AO94" s="117"/>
      <c r="AP94" s="117"/>
      <c r="AQ94" s="117"/>
      <c r="AR94" s="117"/>
      <c r="AS94" s="117"/>
      <c r="AT94" s="117"/>
      <c r="AU94" s="117"/>
      <c r="AV94" s="117"/>
      <c r="AW94" s="117"/>
      <c r="AX94" s="117"/>
      <c r="AY94" s="117"/>
      <c r="AZ94" s="117"/>
      <c r="BA94" s="117"/>
      <c r="BB94" s="117"/>
      <c r="BC94" s="117"/>
      <c r="BD94" s="117"/>
      <c r="BE94" s="117"/>
      <c r="BF94" s="117"/>
      <c r="BG94" s="117"/>
      <c r="BH94" s="117"/>
      <c r="BI94" s="117"/>
      <c r="BJ94" s="117"/>
      <c r="BK94" s="117"/>
    </row>
    <row r="95" spans="1:63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9"/>
      <c r="R95" s="117"/>
      <c r="S95" s="117"/>
      <c r="T95" s="117"/>
      <c r="U95" s="117"/>
      <c r="V95" s="117"/>
      <c r="W95" s="117"/>
      <c r="X95" s="117"/>
      <c r="Y95" s="117"/>
      <c r="Z95" s="117"/>
      <c r="AA95" s="117"/>
      <c r="AB95" s="117"/>
      <c r="AC95" s="117"/>
      <c r="AD95" s="117"/>
      <c r="AE95" s="117"/>
      <c r="AF95" s="117"/>
      <c r="AG95" s="117"/>
      <c r="AH95" s="117"/>
      <c r="AI95" s="117"/>
      <c r="AJ95" s="117"/>
      <c r="AK95" s="117"/>
      <c r="AL95" s="117"/>
      <c r="AM95" s="117"/>
      <c r="AN95" s="117"/>
      <c r="AO95" s="117"/>
      <c r="AP95" s="117"/>
      <c r="AQ95" s="117"/>
      <c r="AR95" s="117"/>
      <c r="AS95" s="117"/>
      <c r="AT95" s="117"/>
      <c r="AU95" s="117"/>
      <c r="AV95" s="117"/>
      <c r="AW95" s="117"/>
      <c r="AX95" s="117"/>
      <c r="AY95" s="117"/>
      <c r="AZ95" s="117"/>
      <c r="BA95" s="117"/>
      <c r="BB95" s="117"/>
      <c r="BC95" s="117"/>
      <c r="BD95" s="117"/>
      <c r="BE95" s="117"/>
      <c r="BF95" s="117"/>
      <c r="BG95" s="117"/>
      <c r="BH95" s="117"/>
      <c r="BI95" s="117"/>
      <c r="BJ95" s="117"/>
      <c r="BK95" s="117"/>
    </row>
    <row r="96" spans="1:63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9"/>
      <c r="R96" s="117"/>
      <c r="S96" s="117"/>
      <c r="T96" s="117"/>
      <c r="U96" s="117"/>
      <c r="V96" s="117"/>
      <c r="W96" s="117"/>
      <c r="X96" s="117"/>
      <c r="Y96" s="117"/>
      <c r="Z96" s="117"/>
      <c r="AA96" s="117"/>
      <c r="AB96" s="117"/>
      <c r="AC96" s="117"/>
      <c r="AD96" s="117"/>
      <c r="AE96" s="117"/>
      <c r="AF96" s="117"/>
      <c r="AG96" s="117"/>
      <c r="AH96" s="117"/>
      <c r="AI96" s="117"/>
      <c r="AJ96" s="117"/>
      <c r="AK96" s="117"/>
      <c r="AL96" s="117"/>
      <c r="AM96" s="117"/>
      <c r="AN96" s="117"/>
      <c r="AO96" s="117"/>
      <c r="AP96" s="117"/>
      <c r="AQ96" s="117"/>
      <c r="AR96" s="117"/>
      <c r="AS96" s="117"/>
      <c r="AT96" s="117"/>
      <c r="AU96" s="117"/>
      <c r="AV96" s="117"/>
      <c r="AW96" s="117"/>
      <c r="AX96" s="117"/>
      <c r="AY96" s="117"/>
      <c r="AZ96" s="117"/>
      <c r="BA96" s="117"/>
      <c r="BB96" s="117"/>
      <c r="BC96" s="117"/>
      <c r="BD96" s="117"/>
      <c r="BE96" s="117"/>
      <c r="BF96" s="117"/>
      <c r="BG96" s="117"/>
      <c r="BH96" s="117"/>
      <c r="BI96" s="117"/>
      <c r="BJ96" s="117"/>
      <c r="BK96" s="117"/>
    </row>
    <row r="97" spans="1:63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9"/>
      <c r="R97" s="117"/>
      <c r="S97" s="117"/>
      <c r="T97" s="117"/>
      <c r="U97" s="117"/>
      <c r="V97" s="117"/>
      <c r="W97" s="117"/>
      <c r="X97" s="117"/>
      <c r="Y97" s="117"/>
      <c r="Z97" s="117"/>
      <c r="AA97" s="117"/>
      <c r="AB97" s="117"/>
      <c r="AC97" s="117"/>
      <c r="AD97" s="117"/>
      <c r="AE97" s="117"/>
      <c r="AF97" s="117"/>
      <c r="AG97" s="117"/>
      <c r="AH97" s="117"/>
      <c r="AI97" s="117"/>
      <c r="AJ97" s="117"/>
      <c r="AK97" s="117"/>
      <c r="AL97" s="117"/>
      <c r="AM97" s="117"/>
      <c r="AN97" s="117"/>
      <c r="AO97" s="117"/>
      <c r="AP97" s="117"/>
      <c r="AQ97" s="117"/>
      <c r="AR97" s="117"/>
      <c r="AS97" s="117"/>
      <c r="AT97" s="117"/>
      <c r="AU97" s="117"/>
      <c r="AV97" s="117"/>
      <c r="AW97" s="117"/>
      <c r="AX97" s="117"/>
      <c r="AY97" s="117"/>
      <c r="AZ97" s="117"/>
      <c r="BA97" s="117"/>
      <c r="BB97" s="117"/>
      <c r="BC97" s="117"/>
      <c r="BD97" s="117"/>
      <c r="BE97" s="117"/>
      <c r="BF97" s="117"/>
      <c r="BG97" s="117"/>
      <c r="BH97" s="117"/>
      <c r="BI97" s="117"/>
      <c r="BJ97" s="117"/>
      <c r="BK97" s="117"/>
    </row>
    <row r="98" spans="1:63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9"/>
      <c r="R98" s="117"/>
      <c r="S98" s="117"/>
      <c r="T98" s="117"/>
      <c r="U98" s="117"/>
      <c r="V98" s="117"/>
      <c r="W98" s="117"/>
      <c r="X98" s="117"/>
      <c r="Y98" s="117"/>
      <c r="Z98" s="117"/>
      <c r="AA98" s="117"/>
      <c r="AB98" s="117"/>
      <c r="AC98" s="117"/>
      <c r="AD98" s="117"/>
      <c r="AE98" s="117"/>
      <c r="AF98" s="117"/>
      <c r="AG98" s="117"/>
      <c r="AH98" s="117"/>
      <c r="AI98" s="117"/>
      <c r="AJ98" s="117"/>
      <c r="AK98" s="117"/>
      <c r="AL98" s="117"/>
      <c r="AM98" s="117"/>
      <c r="AN98" s="117"/>
      <c r="AO98" s="117"/>
      <c r="AP98" s="117"/>
      <c r="AQ98" s="117"/>
      <c r="AR98" s="117"/>
      <c r="AS98" s="117"/>
      <c r="AT98" s="117"/>
      <c r="AU98" s="117"/>
      <c r="AV98" s="117"/>
      <c r="AW98" s="117"/>
      <c r="AX98" s="117"/>
      <c r="AY98" s="117"/>
      <c r="AZ98" s="117"/>
      <c r="BA98" s="117"/>
      <c r="BB98" s="117"/>
      <c r="BC98" s="117"/>
      <c r="BD98" s="117"/>
      <c r="BE98" s="117"/>
      <c r="BF98" s="117"/>
      <c r="BG98" s="117"/>
      <c r="BH98" s="117"/>
      <c r="BI98" s="117"/>
      <c r="BJ98" s="117"/>
      <c r="BK98" s="117"/>
    </row>
    <row r="99" spans="1:63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9"/>
      <c r="R99" s="117"/>
      <c r="S99" s="117"/>
      <c r="T99" s="117"/>
      <c r="U99" s="117"/>
      <c r="V99" s="117"/>
      <c r="W99" s="117"/>
      <c r="X99" s="117"/>
      <c r="Y99" s="117"/>
      <c r="Z99" s="117"/>
      <c r="AA99" s="117"/>
      <c r="AB99" s="117"/>
      <c r="AC99" s="117"/>
      <c r="AD99" s="117"/>
      <c r="AE99" s="117"/>
      <c r="AF99" s="117"/>
      <c r="AG99" s="117"/>
      <c r="AH99" s="117"/>
      <c r="AI99" s="117"/>
      <c r="AJ99" s="117"/>
      <c r="AK99" s="117"/>
      <c r="AL99" s="117"/>
      <c r="AM99" s="117"/>
      <c r="AN99" s="117"/>
      <c r="AO99" s="117"/>
      <c r="AP99" s="117"/>
      <c r="AQ99" s="117"/>
      <c r="AR99" s="117"/>
      <c r="AS99" s="117"/>
      <c r="AT99" s="117"/>
      <c r="AU99" s="117"/>
      <c r="AV99" s="117"/>
      <c r="AW99" s="117"/>
      <c r="AX99" s="117"/>
      <c r="AY99" s="117"/>
      <c r="AZ99" s="117"/>
      <c r="BA99" s="117"/>
      <c r="BB99" s="117"/>
      <c r="BC99" s="117"/>
      <c r="BD99" s="117"/>
      <c r="BE99" s="117"/>
      <c r="BF99" s="117"/>
      <c r="BG99" s="117"/>
      <c r="BH99" s="117"/>
      <c r="BI99" s="117"/>
      <c r="BJ99" s="117"/>
      <c r="BK99" s="117"/>
    </row>
    <row r="100" spans="1:63">
      <c r="A100" s="117"/>
      <c r="B100" s="117"/>
      <c r="C100" s="117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9"/>
      <c r="R100" s="117"/>
      <c r="S100" s="117"/>
      <c r="T100" s="117"/>
      <c r="U100" s="117"/>
      <c r="V100" s="117"/>
      <c r="W100" s="117"/>
      <c r="X100" s="117"/>
      <c r="Y100" s="117"/>
      <c r="Z100" s="117"/>
      <c r="AA100" s="117"/>
      <c r="AB100" s="117"/>
      <c r="AC100" s="117"/>
      <c r="AD100" s="117"/>
      <c r="AE100" s="117"/>
      <c r="AF100" s="117"/>
      <c r="AG100" s="117"/>
      <c r="AH100" s="117"/>
      <c r="AI100" s="117"/>
      <c r="AJ100" s="117"/>
      <c r="AK100" s="117"/>
      <c r="AL100" s="117"/>
      <c r="AM100" s="117"/>
      <c r="AN100" s="117"/>
      <c r="AO100" s="117"/>
      <c r="AP100" s="117"/>
      <c r="AQ100" s="117"/>
      <c r="AR100" s="117"/>
      <c r="AS100" s="117"/>
      <c r="AT100" s="117"/>
      <c r="AU100" s="117"/>
      <c r="AV100" s="117"/>
      <c r="AW100" s="117"/>
      <c r="AX100" s="117"/>
      <c r="AY100" s="117"/>
      <c r="AZ100" s="117"/>
      <c r="BA100" s="117"/>
      <c r="BB100" s="117"/>
      <c r="BC100" s="117"/>
      <c r="BD100" s="117"/>
      <c r="BE100" s="117"/>
      <c r="BF100" s="117"/>
      <c r="BG100" s="117"/>
      <c r="BH100" s="117"/>
      <c r="BI100" s="117"/>
      <c r="BJ100" s="117"/>
      <c r="BK100" s="117"/>
    </row>
    <row r="101" spans="1:63">
      <c r="A101" s="117"/>
      <c r="B101" s="117"/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9"/>
      <c r="R101" s="117"/>
      <c r="S101" s="117"/>
      <c r="T101" s="117"/>
      <c r="U101" s="117"/>
      <c r="V101" s="117"/>
      <c r="W101" s="117"/>
      <c r="X101" s="117"/>
      <c r="Y101" s="117"/>
      <c r="Z101" s="117"/>
      <c r="AA101" s="117"/>
      <c r="AB101" s="117"/>
      <c r="AC101" s="117"/>
      <c r="AD101" s="117"/>
      <c r="AE101" s="117"/>
      <c r="AF101" s="117"/>
      <c r="AG101" s="117"/>
      <c r="AH101" s="117"/>
      <c r="AI101" s="117"/>
      <c r="AJ101" s="117"/>
      <c r="AK101" s="117"/>
      <c r="AL101" s="117"/>
      <c r="AM101" s="117"/>
      <c r="AN101" s="117"/>
      <c r="AO101" s="117"/>
      <c r="AP101" s="117"/>
      <c r="AQ101" s="117"/>
      <c r="AR101" s="117"/>
      <c r="AS101" s="117"/>
      <c r="AT101" s="117"/>
      <c r="AU101" s="117"/>
      <c r="AV101" s="117"/>
      <c r="AW101" s="117"/>
      <c r="AX101" s="117"/>
      <c r="AY101" s="117"/>
      <c r="AZ101" s="117"/>
      <c r="BA101" s="117"/>
      <c r="BB101" s="117"/>
      <c r="BC101" s="117"/>
      <c r="BD101" s="117"/>
      <c r="BE101" s="117"/>
      <c r="BF101" s="117"/>
      <c r="BG101" s="117"/>
      <c r="BH101" s="117"/>
      <c r="BI101" s="117"/>
      <c r="BJ101" s="117"/>
      <c r="BK101" s="117"/>
    </row>
    <row r="102" spans="1:63">
      <c r="A102" s="117"/>
      <c r="B102" s="117"/>
      <c r="C102" s="117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119"/>
      <c r="R102" s="117"/>
      <c r="S102" s="117"/>
      <c r="T102" s="117"/>
      <c r="U102" s="117"/>
      <c r="V102" s="117"/>
      <c r="W102" s="117"/>
      <c r="X102" s="117"/>
      <c r="Y102" s="117"/>
      <c r="Z102" s="117"/>
      <c r="AA102" s="117"/>
      <c r="AB102" s="117"/>
      <c r="AC102" s="117"/>
      <c r="AD102" s="117"/>
      <c r="AE102" s="117"/>
      <c r="AF102" s="117"/>
      <c r="AG102" s="117"/>
      <c r="AH102" s="117"/>
      <c r="AI102" s="117"/>
      <c r="AJ102" s="117"/>
      <c r="AK102" s="117"/>
      <c r="AL102" s="117"/>
      <c r="AM102" s="117"/>
      <c r="AN102" s="117"/>
      <c r="AO102" s="117"/>
      <c r="AP102" s="117"/>
      <c r="AQ102" s="117"/>
      <c r="AR102" s="117"/>
      <c r="AS102" s="117"/>
      <c r="AT102" s="117"/>
      <c r="AU102" s="117"/>
      <c r="AV102" s="117"/>
      <c r="AW102" s="117"/>
      <c r="AX102" s="117"/>
      <c r="AY102" s="117"/>
      <c r="AZ102" s="117"/>
      <c r="BA102" s="117"/>
      <c r="BB102" s="117"/>
      <c r="BC102" s="117"/>
      <c r="BD102" s="117"/>
      <c r="BE102" s="117"/>
      <c r="BF102" s="117"/>
      <c r="BG102" s="117"/>
      <c r="BH102" s="117"/>
      <c r="BI102" s="117"/>
      <c r="BJ102" s="117"/>
      <c r="BK102" s="117"/>
    </row>
    <row r="103" spans="1:63">
      <c r="A103" s="117"/>
      <c r="B103" s="117"/>
      <c r="C103" s="117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9"/>
      <c r="R103" s="117"/>
      <c r="S103" s="117"/>
      <c r="T103" s="117"/>
      <c r="U103" s="117"/>
      <c r="V103" s="117"/>
      <c r="W103" s="117"/>
      <c r="X103" s="117"/>
      <c r="Y103" s="117"/>
      <c r="Z103" s="117"/>
      <c r="AA103" s="117"/>
      <c r="AB103" s="117"/>
      <c r="AC103" s="117"/>
      <c r="AD103" s="117"/>
      <c r="AE103" s="117"/>
      <c r="AF103" s="117"/>
      <c r="AG103" s="117"/>
      <c r="AH103" s="117"/>
      <c r="AI103" s="117"/>
      <c r="AJ103" s="117"/>
      <c r="AK103" s="117"/>
      <c r="AL103" s="117"/>
      <c r="AM103" s="117"/>
      <c r="AN103" s="117"/>
      <c r="AO103" s="117"/>
      <c r="AP103" s="117"/>
      <c r="AQ103" s="117"/>
      <c r="AR103" s="117"/>
      <c r="AS103" s="117"/>
      <c r="AT103" s="117"/>
      <c r="AU103" s="117"/>
      <c r="AV103" s="117"/>
      <c r="AW103" s="117"/>
      <c r="AX103" s="117"/>
      <c r="AY103" s="117"/>
      <c r="AZ103" s="117"/>
      <c r="BA103" s="117"/>
      <c r="BB103" s="117"/>
      <c r="BC103" s="117"/>
      <c r="BD103" s="117"/>
      <c r="BE103" s="117"/>
      <c r="BF103" s="117"/>
      <c r="BG103" s="117"/>
      <c r="BH103" s="117"/>
      <c r="BI103" s="117"/>
      <c r="BJ103" s="117"/>
      <c r="BK103" s="117"/>
    </row>
    <row r="104" spans="1:63">
      <c r="A104" s="117"/>
      <c r="B104" s="117"/>
      <c r="C104" s="117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9"/>
      <c r="R104" s="117"/>
      <c r="S104" s="117"/>
      <c r="T104" s="117"/>
      <c r="U104" s="117"/>
      <c r="V104" s="117"/>
      <c r="W104" s="117"/>
      <c r="X104" s="117"/>
      <c r="Y104" s="117"/>
      <c r="Z104" s="117"/>
      <c r="AA104" s="117"/>
      <c r="AB104" s="117"/>
      <c r="AC104" s="117"/>
      <c r="AD104" s="117"/>
      <c r="AE104" s="117"/>
      <c r="AF104" s="117"/>
      <c r="AG104" s="117"/>
      <c r="AH104" s="117"/>
      <c r="AI104" s="117"/>
      <c r="AJ104" s="117"/>
      <c r="AK104" s="117"/>
      <c r="AL104" s="117"/>
      <c r="AM104" s="117"/>
      <c r="AN104" s="117"/>
      <c r="AO104" s="117"/>
      <c r="AP104" s="117"/>
      <c r="AQ104" s="117"/>
      <c r="AR104" s="117"/>
      <c r="AS104" s="117"/>
      <c r="AT104" s="117"/>
      <c r="AU104" s="117"/>
      <c r="AV104" s="117"/>
      <c r="AW104" s="117"/>
      <c r="AX104" s="117"/>
      <c r="AY104" s="117"/>
      <c r="AZ104" s="117"/>
      <c r="BA104" s="117"/>
      <c r="BB104" s="117"/>
      <c r="BC104" s="117"/>
      <c r="BD104" s="117"/>
      <c r="BE104" s="117"/>
      <c r="BF104" s="117"/>
      <c r="BG104" s="117"/>
      <c r="BH104" s="117"/>
      <c r="BI104" s="117"/>
      <c r="BJ104" s="117"/>
      <c r="BK104" s="117"/>
    </row>
    <row r="105" spans="1:63">
      <c r="A105" s="117"/>
      <c r="B105" s="117"/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9"/>
      <c r="R105" s="117"/>
      <c r="S105" s="117"/>
      <c r="T105" s="117"/>
      <c r="U105" s="117"/>
      <c r="V105" s="117"/>
      <c r="W105" s="117"/>
      <c r="X105" s="117"/>
      <c r="Y105" s="117"/>
      <c r="Z105" s="117"/>
      <c r="AA105" s="117"/>
      <c r="AB105" s="117"/>
      <c r="AC105" s="117"/>
      <c r="AD105" s="117"/>
      <c r="AE105" s="117"/>
      <c r="AF105" s="117"/>
      <c r="AG105" s="117"/>
      <c r="AH105" s="117"/>
      <c r="AI105" s="117"/>
      <c r="AJ105" s="117"/>
      <c r="AK105" s="117"/>
      <c r="AL105" s="117"/>
      <c r="AM105" s="117"/>
      <c r="AN105" s="117"/>
      <c r="AO105" s="117"/>
      <c r="AP105" s="117"/>
      <c r="AQ105" s="117"/>
      <c r="AR105" s="117"/>
      <c r="AS105" s="117"/>
      <c r="AT105" s="117"/>
      <c r="AU105" s="117"/>
      <c r="AV105" s="117"/>
      <c r="AW105" s="117"/>
      <c r="AX105" s="117"/>
      <c r="AY105" s="117"/>
      <c r="AZ105" s="117"/>
      <c r="BA105" s="117"/>
      <c r="BB105" s="117"/>
      <c r="BC105" s="117"/>
      <c r="BD105" s="117"/>
      <c r="BE105" s="117"/>
      <c r="BF105" s="117"/>
      <c r="BG105" s="117"/>
      <c r="BH105" s="117"/>
      <c r="BI105" s="117"/>
      <c r="BJ105" s="117"/>
      <c r="BK105" s="117"/>
    </row>
    <row r="106" spans="1:63">
      <c r="A106" s="117"/>
      <c r="B106" s="117"/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9"/>
      <c r="R106" s="117"/>
      <c r="S106" s="117"/>
      <c r="T106" s="117"/>
      <c r="U106" s="117"/>
      <c r="V106" s="117"/>
      <c r="W106" s="117"/>
      <c r="X106" s="117"/>
      <c r="Y106" s="117"/>
      <c r="Z106" s="117"/>
      <c r="AA106" s="117"/>
      <c r="AB106" s="117"/>
      <c r="AC106" s="117"/>
      <c r="AD106" s="117"/>
      <c r="AE106" s="117"/>
      <c r="AF106" s="117"/>
      <c r="AG106" s="117"/>
      <c r="AH106" s="117"/>
      <c r="AI106" s="117"/>
      <c r="AJ106" s="117"/>
      <c r="AK106" s="117"/>
      <c r="AL106" s="117"/>
      <c r="AM106" s="117"/>
      <c r="AN106" s="117"/>
      <c r="AO106" s="117"/>
      <c r="AP106" s="117"/>
      <c r="AQ106" s="117"/>
      <c r="AR106" s="117"/>
      <c r="AS106" s="117"/>
      <c r="AT106" s="117"/>
      <c r="AU106" s="117"/>
      <c r="AV106" s="117"/>
      <c r="AW106" s="117"/>
      <c r="AX106" s="117"/>
      <c r="AY106" s="117"/>
      <c r="AZ106" s="117"/>
      <c r="BA106" s="117"/>
      <c r="BB106" s="117"/>
      <c r="BC106" s="117"/>
      <c r="BD106" s="117"/>
      <c r="BE106" s="117"/>
      <c r="BF106" s="117"/>
      <c r="BG106" s="117"/>
      <c r="BH106" s="117"/>
      <c r="BI106" s="117"/>
      <c r="BJ106" s="117"/>
      <c r="BK106" s="117"/>
    </row>
    <row r="107" spans="1:63">
      <c r="A107" s="117"/>
      <c r="B107" s="117"/>
      <c r="C107" s="117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9"/>
      <c r="R107" s="117"/>
      <c r="S107" s="117"/>
      <c r="T107" s="117"/>
      <c r="U107" s="117"/>
      <c r="V107" s="117"/>
      <c r="W107" s="117"/>
      <c r="X107" s="117"/>
      <c r="Y107" s="117"/>
      <c r="Z107" s="117"/>
      <c r="AA107" s="117"/>
      <c r="AB107" s="117"/>
      <c r="AC107" s="117"/>
      <c r="AD107" s="117"/>
      <c r="AE107" s="117"/>
      <c r="AF107" s="117"/>
      <c r="AG107" s="117"/>
      <c r="AH107" s="117"/>
      <c r="AI107" s="117"/>
      <c r="AJ107" s="117"/>
      <c r="AK107" s="117"/>
      <c r="AL107" s="117"/>
      <c r="AM107" s="117"/>
      <c r="AN107" s="117"/>
      <c r="AO107" s="117"/>
      <c r="AP107" s="117"/>
      <c r="AQ107" s="117"/>
      <c r="AR107" s="117"/>
      <c r="AS107" s="117"/>
      <c r="AT107" s="117"/>
      <c r="AU107" s="117"/>
      <c r="AV107" s="117"/>
      <c r="AW107" s="117"/>
      <c r="AX107" s="117"/>
      <c r="AY107" s="117"/>
      <c r="AZ107" s="117"/>
      <c r="BA107" s="117"/>
      <c r="BB107" s="117"/>
      <c r="BC107" s="117"/>
      <c r="BD107" s="117"/>
      <c r="BE107" s="117"/>
      <c r="BF107" s="117"/>
      <c r="BG107" s="117"/>
      <c r="BH107" s="117"/>
      <c r="BI107" s="117"/>
      <c r="BJ107" s="117"/>
      <c r="BK107" s="117"/>
    </row>
    <row r="108" spans="1:63">
      <c r="A108" s="117"/>
      <c r="B108" s="117"/>
      <c r="C108" s="117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9"/>
      <c r="R108" s="117"/>
      <c r="S108" s="117"/>
      <c r="T108" s="117"/>
      <c r="U108" s="117"/>
      <c r="V108" s="117"/>
      <c r="W108" s="117"/>
      <c r="X108" s="117"/>
      <c r="Y108" s="117"/>
      <c r="Z108" s="117"/>
      <c r="AA108" s="117"/>
      <c r="AB108" s="117"/>
      <c r="AC108" s="117"/>
      <c r="AD108" s="117"/>
      <c r="AE108" s="117"/>
      <c r="AF108" s="117"/>
      <c r="AG108" s="117"/>
      <c r="AH108" s="117"/>
      <c r="AI108" s="117"/>
      <c r="AJ108" s="117"/>
      <c r="AK108" s="117"/>
      <c r="AL108" s="117"/>
      <c r="AM108" s="117"/>
      <c r="AN108" s="117"/>
      <c r="AO108" s="117"/>
      <c r="AP108" s="117"/>
      <c r="AQ108" s="117"/>
      <c r="AR108" s="117"/>
      <c r="AS108" s="117"/>
      <c r="AT108" s="117"/>
      <c r="AU108" s="117"/>
      <c r="AV108" s="117"/>
      <c r="AW108" s="117"/>
      <c r="AX108" s="117"/>
      <c r="AY108" s="117"/>
      <c r="AZ108" s="117"/>
      <c r="BA108" s="117"/>
      <c r="BB108" s="117"/>
      <c r="BC108" s="117"/>
      <c r="BD108" s="117"/>
      <c r="BE108" s="117"/>
      <c r="BF108" s="117"/>
      <c r="BG108" s="117"/>
      <c r="BH108" s="117"/>
      <c r="BI108" s="117"/>
      <c r="BJ108" s="117"/>
      <c r="BK108" s="117"/>
    </row>
    <row r="109" spans="1:63">
      <c r="A109" s="117"/>
      <c r="B109" s="117"/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9"/>
      <c r="R109" s="117"/>
      <c r="S109" s="117"/>
      <c r="T109" s="117"/>
      <c r="U109" s="117"/>
      <c r="V109" s="117"/>
      <c r="W109" s="117"/>
      <c r="X109" s="117"/>
      <c r="Y109" s="117"/>
      <c r="Z109" s="117"/>
      <c r="AA109" s="117"/>
      <c r="AB109" s="117"/>
      <c r="AC109" s="117"/>
      <c r="AD109" s="117"/>
      <c r="AE109" s="117"/>
      <c r="AF109" s="117"/>
      <c r="AG109" s="117"/>
      <c r="AH109" s="117"/>
      <c r="AI109" s="117"/>
      <c r="AJ109" s="117"/>
      <c r="AK109" s="117"/>
      <c r="AL109" s="117"/>
      <c r="AM109" s="117"/>
      <c r="AN109" s="117"/>
      <c r="AO109" s="117"/>
      <c r="AP109" s="117"/>
      <c r="AQ109" s="117"/>
      <c r="AR109" s="117"/>
      <c r="AS109" s="117"/>
      <c r="AT109" s="117"/>
      <c r="AU109" s="117"/>
      <c r="AV109" s="117"/>
      <c r="AW109" s="117"/>
      <c r="AX109" s="117"/>
      <c r="AY109" s="117"/>
      <c r="AZ109" s="117"/>
      <c r="BA109" s="117"/>
      <c r="BB109" s="117"/>
      <c r="BC109" s="117"/>
      <c r="BD109" s="117"/>
      <c r="BE109" s="117"/>
      <c r="BF109" s="117"/>
      <c r="BG109" s="117"/>
      <c r="BH109" s="117"/>
      <c r="BI109" s="117"/>
      <c r="BJ109" s="117"/>
      <c r="BK109" s="117"/>
    </row>
    <row r="110" spans="1:63">
      <c r="A110" s="117"/>
      <c r="B110" s="117"/>
      <c r="C110" s="117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9"/>
      <c r="R110" s="117"/>
      <c r="S110" s="117"/>
      <c r="T110" s="117"/>
      <c r="U110" s="117"/>
      <c r="V110" s="117"/>
      <c r="W110" s="117"/>
      <c r="X110" s="117"/>
      <c r="Y110" s="117"/>
      <c r="Z110" s="117"/>
      <c r="AA110" s="117"/>
      <c r="AB110" s="117"/>
      <c r="AC110" s="117"/>
      <c r="AD110" s="117"/>
      <c r="AE110" s="117"/>
      <c r="AF110" s="117"/>
      <c r="AG110" s="117"/>
      <c r="AH110" s="117"/>
      <c r="AI110" s="117"/>
      <c r="AJ110" s="117"/>
      <c r="AK110" s="117"/>
      <c r="AL110" s="117"/>
      <c r="AM110" s="117"/>
      <c r="AN110" s="117"/>
      <c r="AO110" s="117"/>
      <c r="AP110" s="117"/>
      <c r="AQ110" s="117"/>
      <c r="AR110" s="117"/>
      <c r="AS110" s="117"/>
      <c r="AT110" s="117"/>
      <c r="AU110" s="117"/>
      <c r="AV110" s="117"/>
      <c r="AW110" s="117"/>
      <c r="AX110" s="117"/>
      <c r="AY110" s="117"/>
      <c r="AZ110" s="117"/>
      <c r="BA110" s="117"/>
      <c r="BB110" s="117"/>
      <c r="BC110" s="117"/>
      <c r="BD110" s="117"/>
      <c r="BE110" s="117"/>
      <c r="BF110" s="117"/>
      <c r="BG110" s="117"/>
      <c r="BH110" s="117"/>
      <c r="BI110" s="117"/>
      <c r="BJ110" s="117"/>
      <c r="BK110" s="117"/>
    </row>
    <row r="111" spans="1:63">
      <c r="A111" s="117"/>
      <c r="B111" s="117"/>
      <c r="C111" s="117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9"/>
      <c r="R111" s="117"/>
      <c r="S111" s="117"/>
      <c r="T111" s="117"/>
      <c r="U111" s="117"/>
      <c r="V111" s="117"/>
      <c r="W111" s="117"/>
      <c r="X111" s="117"/>
      <c r="Y111" s="117"/>
      <c r="Z111" s="117"/>
      <c r="AA111" s="117"/>
      <c r="AB111" s="117"/>
      <c r="AC111" s="117"/>
      <c r="AD111" s="117"/>
      <c r="AE111" s="117"/>
      <c r="AF111" s="117"/>
      <c r="AG111" s="117"/>
      <c r="AH111" s="117"/>
      <c r="AI111" s="117"/>
      <c r="AJ111" s="117"/>
      <c r="AK111" s="117"/>
      <c r="AL111" s="117"/>
      <c r="AM111" s="117"/>
      <c r="AN111" s="117"/>
      <c r="AO111" s="117"/>
      <c r="AP111" s="117"/>
      <c r="AQ111" s="117"/>
      <c r="AR111" s="117"/>
      <c r="AS111" s="117"/>
      <c r="AT111" s="117"/>
      <c r="AU111" s="117"/>
      <c r="AV111" s="117"/>
      <c r="AW111" s="117"/>
      <c r="AX111" s="117"/>
      <c r="AY111" s="117"/>
      <c r="AZ111" s="117"/>
      <c r="BA111" s="117"/>
      <c r="BB111" s="117"/>
      <c r="BC111" s="117"/>
      <c r="BD111" s="117"/>
      <c r="BE111" s="117"/>
      <c r="BF111" s="117"/>
      <c r="BG111" s="117"/>
      <c r="BH111" s="117"/>
      <c r="BI111" s="117"/>
      <c r="BJ111" s="117"/>
      <c r="BK111" s="117"/>
    </row>
    <row r="112" spans="1:63">
      <c r="A112" s="117"/>
      <c r="B112" s="117"/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9"/>
      <c r="R112" s="117"/>
      <c r="S112" s="117"/>
      <c r="T112" s="117"/>
      <c r="U112" s="117"/>
      <c r="V112" s="117"/>
      <c r="W112" s="117"/>
      <c r="X112" s="117"/>
      <c r="Y112" s="117"/>
      <c r="Z112" s="117"/>
      <c r="AA112" s="117"/>
      <c r="AB112" s="117"/>
      <c r="AC112" s="117"/>
      <c r="AD112" s="117"/>
      <c r="AE112" s="117"/>
      <c r="AF112" s="117"/>
      <c r="AG112" s="117"/>
      <c r="AH112" s="117"/>
      <c r="AI112" s="117"/>
      <c r="AJ112" s="117"/>
      <c r="AK112" s="117"/>
      <c r="AL112" s="117"/>
      <c r="AM112" s="117"/>
      <c r="AN112" s="117"/>
      <c r="AO112" s="117"/>
      <c r="AP112" s="117"/>
      <c r="AQ112" s="117"/>
      <c r="AR112" s="117"/>
      <c r="AS112" s="117"/>
      <c r="AT112" s="117"/>
      <c r="AU112" s="117"/>
      <c r="AV112" s="117"/>
      <c r="AW112" s="117"/>
      <c r="AX112" s="117"/>
      <c r="AY112" s="117"/>
      <c r="AZ112" s="117"/>
      <c r="BA112" s="117"/>
      <c r="BB112" s="117"/>
      <c r="BC112" s="117"/>
      <c r="BD112" s="117"/>
      <c r="BE112" s="117"/>
      <c r="BF112" s="117"/>
      <c r="BG112" s="117"/>
      <c r="BH112" s="117"/>
      <c r="BI112" s="117"/>
      <c r="BJ112" s="117"/>
      <c r="BK112" s="117"/>
    </row>
    <row r="113" spans="1:63">
      <c r="A113" s="117"/>
      <c r="B113" s="117"/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9"/>
      <c r="R113" s="117"/>
      <c r="S113" s="117"/>
      <c r="T113" s="117"/>
      <c r="U113" s="117"/>
      <c r="V113" s="117"/>
      <c r="W113" s="117"/>
      <c r="X113" s="117"/>
      <c r="Y113" s="117"/>
      <c r="Z113" s="117"/>
      <c r="AA113" s="117"/>
      <c r="AB113" s="117"/>
      <c r="AC113" s="117"/>
      <c r="AD113" s="117"/>
      <c r="AE113" s="117"/>
      <c r="AF113" s="117"/>
      <c r="AG113" s="117"/>
      <c r="AH113" s="117"/>
      <c r="AI113" s="117"/>
      <c r="AJ113" s="117"/>
      <c r="AK113" s="117"/>
      <c r="AL113" s="117"/>
      <c r="AM113" s="117"/>
      <c r="AN113" s="117"/>
      <c r="AO113" s="117"/>
      <c r="AP113" s="117"/>
      <c r="AQ113" s="117"/>
      <c r="AR113" s="117"/>
      <c r="AS113" s="117"/>
      <c r="AT113" s="117"/>
      <c r="AU113" s="117"/>
      <c r="AV113" s="117"/>
      <c r="AW113" s="117"/>
      <c r="AX113" s="117"/>
      <c r="AY113" s="117"/>
      <c r="AZ113" s="117"/>
      <c r="BA113" s="117"/>
      <c r="BB113" s="117"/>
      <c r="BC113" s="117"/>
      <c r="BD113" s="117"/>
      <c r="BE113" s="117"/>
      <c r="BF113" s="117"/>
      <c r="BG113" s="117"/>
      <c r="BH113" s="117"/>
      <c r="BI113" s="117"/>
      <c r="BJ113" s="117"/>
      <c r="BK113" s="117"/>
    </row>
    <row r="114" spans="1:63">
      <c r="A114" s="117"/>
      <c r="B114" s="117"/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9"/>
      <c r="R114" s="117"/>
      <c r="S114" s="117"/>
      <c r="T114" s="117"/>
      <c r="U114" s="117"/>
      <c r="V114" s="117"/>
      <c r="W114" s="117"/>
      <c r="X114" s="117"/>
      <c r="Y114" s="117"/>
      <c r="Z114" s="117"/>
      <c r="AA114" s="117"/>
      <c r="AB114" s="117"/>
      <c r="AC114" s="117"/>
      <c r="AD114" s="117"/>
      <c r="AE114" s="117"/>
      <c r="AF114" s="117"/>
      <c r="AG114" s="117"/>
      <c r="AH114" s="117"/>
      <c r="AI114" s="117"/>
      <c r="AJ114" s="117"/>
      <c r="AK114" s="117"/>
      <c r="AL114" s="117"/>
      <c r="AM114" s="117"/>
      <c r="AN114" s="117"/>
      <c r="AO114" s="117"/>
      <c r="AP114" s="117"/>
      <c r="AQ114" s="117"/>
      <c r="AR114" s="117"/>
      <c r="AS114" s="117"/>
      <c r="AT114" s="117"/>
      <c r="AU114" s="117"/>
      <c r="AV114" s="117"/>
      <c r="AW114" s="117"/>
      <c r="AX114" s="117"/>
      <c r="AY114" s="117"/>
      <c r="AZ114" s="117"/>
      <c r="BA114" s="117"/>
      <c r="BB114" s="117"/>
      <c r="BC114" s="117"/>
      <c r="BD114" s="117"/>
      <c r="BE114" s="117"/>
      <c r="BF114" s="117"/>
      <c r="BG114" s="117"/>
      <c r="BH114" s="117"/>
      <c r="BI114" s="117"/>
      <c r="BJ114" s="117"/>
      <c r="BK114" s="117"/>
    </row>
    <row r="115" spans="1:63">
      <c r="A115" s="117"/>
      <c r="B115" s="117"/>
      <c r="C115" s="117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9"/>
      <c r="R115" s="117"/>
      <c r="S115" s="117"/>
      <c r="T115" s="117"/>
      <c r="U115" s="117"/>
      <c r="V115" s="117"/>
      <c r="W115" s="117"/>
      <c r="X115" s="117"/>
      <c r="Y115" s="117"/>
      <c r="Z115" s="117"/>
      <c r="AA115" s="117"/>
      <c r="AB115" s="117"/>
      <c r="AC115" s="117"/>
      <c r="AD115" s="117"/>
      <c r="AE115" s="117"/>
      <c r="AF115" s="117"/>
      <c r="AG115" s="117"/>
      <c r="AH115" s="117"/>
      <c r="AI115" s="117"/>
      <c r="AJ115" s="117"/>
      <c r="AK115" s="117"/>
      <c r="AL115" s="117"/>
      <c r="AM115" s="117"/>
      <c r="AN115" s="117"/>
      <c r="AO115" s="117"/>
      <c r="AP115" s="117"/>
      <c r="AQ115" s="117"/>
      <c r="AR115" s="117"/>
      <c r="AS115" s="117"/>
      <c r="AT115" s="117"/>
      <c r="AU115" s="117"/>
      <c r="AV115" s="117"/>
      <c r="AW115" s="117"/>
      <c r="AX115" s="117"/>
      <c r="AY115" s="117"/>
      <c r="AZ115" s="117"/>
      <c r="BA115" s="117"/>
      <c r="BB115" s="117"/>
      <c r="BC115" s="117"/>
      <c r="BD115" s="117"/>
      <c r="BE115" s="117"/>
      <c r="BF115" s="117"/>
      <c r="BG115" s="117"/>
      <c r="BH115" s="117"/>
      <c r="BI115" s="117"/>
      <c r="BJ115" s="117"/>
      <c r="BK115" s="117"/>
    </row>
    <row r="116" spans="1:63">
      <c r="A116" s="117"/>
      <c r="B116" s="117"/>
      <c r="C116" s="117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9"/>
      <c r="R116" s="117"/>
      <c r="S116" s="117"/>
      <c r="T116" s="117"/>
      <c r="U116" s="117"/>
      <c r="V116" s="117"/>
      <c r="W116" s="117"/>
      <c r="X116" s="117"/>
      <c r="Y116" s="117"/>
      <c r="Z116" s="117"/>
      <c r="AA116" s="117"/>
      <c r="AB116" s="117"/>
      <c r="AC116" s="117"/>
      <c r="AD116" s="117"/>
      <c r="AE116" s="117"/>
      <c r="AF116" s="117"/>
      <c r="AG116" s="117"/>
      <c r="AH116" s="117"/>
      <c r="AI116" s="117"/>
      <c r="AJ116" s="117"/>
      <c r="AK116" s="117"/>
      <c r="AL116" s="117"/>
      <c r="AM116" s="117"/>
      <c r="AN116" s="117"/>
      <c r="AO116" s="117"/>
      <c r="AP116" s="117"/>
      <c r="AQ116" s="117"/>
      <c r="AR116" s="117"/>
      <c r="AS116" s="117"/>
      <c r="AT116" s="117"/>
      <c r="AU116" s="117"/>
      <c r="AV116" s="117"/>
      <c r="AW116" s="117"/>
      <c r="AX116" s="117"/>
      <c r="AY116" s="117"/>
      <c r="AZ116" s="117"/>
      <c r="BA116" s="117"/>
      <c r="BB116" s="117"/>
      <c r="BC116" s="117"/>
      <c r="BD116" s="117"/>
      <c r="BE116" s="117"/>
      <c r="BF116" s="117"/>
      <c r="BG116" s="117"/>
      <c r="BH116" s="117"/>
      <c r="BI116" s="117"/>
      <c r="BJ116" s="117"/>
      <c r="BK116" s="117"/>
    </row>
    <row r="117" spans="1:63">
      <c r="A117" s="117"/>
      <c r="B117" s="117"/>
      <c r="C117" s="117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9"/>
      <c r="R117" s="117"/>
      <c r="S117" s="117"/>
      <c r="T117" s="117"/>
      <c r="U117" s="117"/>
      <c r="V117" s="117"/>
      <c r="W117" s="117"/>
      <c r="X117" s="117"/>
      <c r="Y117" s="117"/>
      <c r="Z117" s="117"/>
      <c r="AA117" s="117"/>
      <c r="AB117" s="117"/>
      <c r="AC117" s="117"/>
      <c r="AD117" s="117"/>
      <c r="AE117" s="117"/>
      <c r="AF117" s="117"/>
      <c r="AG117" s="117"/>
      <c r="AH117" s="117"/>
      <c r="AI117" s="117"/>
      <c r="AJ117" s="117"/>
      <c r="AK117" s="117"/>
      <c r="AL117" s="117"/>
      <c r="AM117" s="117"/>
      <c r="AN117" s="117"/>
      <c r="AO117" s="117"/>
      <c r="AP117" s="117"/>
      <c r="AQ117" s="117"/>
      <c r="AR117" s="117"/>
      <c r="AS117" s="117"/>
      <c r="AT117" s="117"/>
      <c r="AU117" s="117"/>
      <c r="AV117" s="117"/>
      <c r="AW117" s="117"/>
      <c r="AX117" s="117"/>
      <c r="AY117" s="117"/>
      <c r="AZ117" s="117"/>
      <c r="BA117" s="117"/>
      <c r="BB117" s="117"/>
      <c r="BC117" s="117"/>
      <c r="BD117" s="117"/>
      <c r="BE117" s="117"/>
      <c r="BF117" s="117"/>
      <c r="BG117" s="117"/>
      <c r="BH117" s="117"/>
      <c r="BI117" s="117"/>
      <c r="BJ117" s="117"/>
      <c r="BK117" s="117"/>
    </row>
    <row r="118" spans="1:63">
      <c r="A118" s="117"/>
      <c r="B118" s="117"/>
      <c r="C118" s="117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9"/>
      <c r="R118" s="117"/>
      <c r="S118" s="117"/>
      <c r="T118" s="117"/>
      <c r="U118" s="117"/>
      <c r="V118" s="117"/>
      <c r="W118" s="117"/>
      <c r="X118" s="117"/>
      <c r="Y118" s="117"/>
      <c r="Z118" s="117"/>
      <c r="AA118" s="117"/>
      <c r="AB118" s="117"/>
      <c r="AC118" s="117"/>
      <c r="AD118" s="117"/>
      <c r="AE118" s="117"/>
      <c r="AF118" s="117"/>
      <c r="AG118" s="117"/>
      <c r="AH118" s="117"/>
      <c r="AI118" s="117"/>
      <c r="AJ118" s="117"/>
      <c r="AK118" s="117"/>
      <c r="AL118" s="117"/>
      <c r="AM118" s="117"/>
      <c r="AN118" s="117"/>
      <c r="AO118" s="117"/>
      <c r="AP118" s="117"/>
      <c r="AQ118" s="117"/>
      <c r="AR118" s="117"/>
      <c r="AS118" s="117"/>
      <c r="AT118" s="117"/>
      <c r="AU118" s="117"/>
      <c r="AV118" s="117"/>
      <c r="AW118" s="117"/>
      <c r="AX118" s="117"/>
      <c r="AY118" s="117"/>
      <c r="AZ118" s="117"/>
      <c r="BA118" s="117"/>
      <c r="BB118" s="117"/>
      <c r="BC118" s="117"/>
      <c r="BD118" s="117"/>
      <c r="BE118" s="117"/>
      <c r="BF118" s="117"/>
      <c r="BG118" s="117"/>
      <c r="BH118" s="117"/>
      <c r="BI118" s="117"/>
      <c r="BJ118" s="117"/>
      <c r="BK118" s="117"/>
    </row>
    <row r="119" spans="1:63">
      <c r="A119" s="117"/>
      <c r="B119" s="117"/>
      <c r="C119" s="117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9"/>
      <c r="R119" s="117"/>
      <c r="S119" s="117"/>
      <c r="T119" s="117"/>
      <c r="U119" s="117"/>
      <c r="V119" s="117"/>
      <c r="W119" s="117"/>
      <c r="X119" s="117"/>
      <c r="Y119" s="117"/>
      <c r="Z119" s="117"/>
      <c r="AA119" s="117"/>
      <c r="AB119" s="117"/>
      <c r="AC119" s="117"/>
      <c r="AD119" s="117"/>
      <c r="AE119" s="117"/>
      <c r="AF119" s="117"/>
      <c r="AG119" s="117"/>
      <c r="AH119" s="117"/>
      <c r="AI119" s="117"/>
      <c r="AJ119" s="117"/>
      <c r="AK119" s="117"/>
      <c r="AL119" s="117"/>
      <c r="AM119" s="117"/>
      <c r="AN119" s="117"/>
      <c r="AO119" s="117"/>
      <c r="AP119" s="117"/>
      <c r="AQ119" s="117"/>
      <c r="AR119" s="117"/>
      <c r="AS119" s="117"/>
      <c r="AT119" s="117"/>
      <c r="AU119" s="117"/>
      <c r="AV119" s="117"/>
      <c r="AW119" s="117"/>
      <c r="AX119" s="117"/>
      <c r="AY119" s="117"/>
      <c r="AZ119" s="117"/>
      <c r="BA119" s="117"/>
      <c r="BB119" s="117"/>
      <c r="BC119" s="117"/>
      <c r="BD119" s="117"/>
      <c r="BE119" s="117"/>
      <c r="BF119" s="117"/>
      <c r="BG119" s="117"/>
      <c r="BH119" s="117"/>
      <c r="BI119" s="117"/>
      <c r="BJ119" s="117"/>
      <c r="BK119" s="117"/>
    </row>
    <row r="120" spans="1:63">
      <c r="A120" s="117"/>
      <c r="B120" s="117"/>
      <c r="C120" s="117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9"/>
      <c r="R120" s="117"/>
      <c r="S120" s="117"/>
      <c r="T120" s="117"/>
      <c r="U120" s="117"/>
      <c r="V120" s="117"/>
      <c r="W120" s="117"/>
      <c r="X120" s="117"/>
      <c r="Y120" s="117"/>
      <c r="Z120" s="117"/>
      <c r="AA120" s="117"/>
      <c r="AB120" s="117"/>
      <c r="AC120" s="117"/>
      <c r="AD120" s="117"/>
      <c r="AE120" s="117"/>
      <c r="AF120" s="117"/>
      <c r="AG120" s="117"/>
      <c r="AH120" s="117"/>
      <c r="AI120" s="117"/>
      <c r="AJ120" s="117"/>
      <c r="AK120" s="117"/>
      <c r="AL120" s="117"/>
      <c r="AM120" s="117"/>
      <c r="AN120" s="117"/>
      <c r="AO120" s="117"/>
      <c r="AP120" s="117"/>
      <c r="AQ120" s="117"/>
      <c r="AR120" s="117"/>
      <c r="AS120" s="117"/>
      <c r="AT120" s="117"/>
      <c r="AU120" s="117"/>
      <c r="AV120" s="117"/>
      <c r="AW120" s="117"/>
      <c r="AX120" s="117"/>
      <c r="AY120" s="117"/>
      <c r="AZ120" s="117"/>
      <c r="BA120" s="117"/>
      <c r="BB120" s="117"/>
      <c r="BC120" s="117"/>
      <c r="BD120" s="117"/>
      <c r="BE120" s="117"/>
      <c r="BF120" s="117"/>
      <c r="BG120" s="117"/>
      <c r="BH120" s="117"/>
      <c r="BI120" s="117"/>
      <c r="BJ120" s="117"/>
      <c r="BK120" s="117"/>
    </row>
    <row r="121" spans="1:63">
      <c r="A121" s="117"/>
      <c r="B121" s="117"/>
      <c r="C121" s="117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9"/>
      <c r="R121" s="117"/>
      <c r="S121" s="117"/>
      <c r="T121" s="117"/>
      <c r="U121" s="117"/>
      <c r="V121" s="117"/>
      <c r="W121" s="117"/>
      <c r="X121" s="117"/>
      <c r="Y121" s="117"/>
      <c r="Z121" s="117"/>
      <c r="AA121" s="117"/>
      <c r="AB121" s="117"/>
      <c r="AC121" s="117"/>
      <c r="AD121" s="117"/>
      <c r="AE121" s="117"/>
      <c r="AF121" s="117"/>
      <c r="AG121" s="117"/>
      <c r="AH121" s="117"/>
      <c r="AI121" s="117"/>
      <c r="AJ121" s="117"/>
      <c r="AK121" s="117"/>
      <c r="AL121" s="117"/>
      <c r="AM121" s="117"/>
      <c r="AN121" s="117"/>
      <c r="AO121" s="117"/>
      <c r="AP121" s="117"/>
      <c r="AQ121" s="117"/>
      <c r="AR121" s="117"/>
      <c r="AS121" s="117"/>
      <c r="AT121" s="117"/>
      <c r="AU121" s="117"/>
      <c r="AV121" s="117"/>
      <c r="AW121" s="117"/>
      <c r="AX121" s="117"/>
      <c r="AY121" s="117"/>
      <c r="AZ121" s="117"/>
      <c r="BA121" s="117"/>
      <c r="BB121" s="117"/>
      <c r="BC121" s="117"/>
      <c r="BD121" s="117"/>
      <c r="BE121" s="117"/>
      <c r="BF121" s="117"/>
      <c r="BG121" s="117"/>
      <c r="BH121" s="117"/>
      <c r="BI121" s="117"/>
      <c r="BJ121" s="117"/>
      <c r="BK121" s="117"/>
    </row>
    <row r="122" spans="1:63">
      <c r="A122" s="117"/>
      <c r="B122" s="117"/>
      <c r="C122" s="117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9"/>
      <c r="R122" s="117"/>
      <c r="S122" s="117"/>
      <c r="T122" s="117"/>
      <c r="U122" s="117"/>
      <c r="V122" s="117"/>
      <c r="W122" s="117"/>
      <c r="X122" s="117"/>
      <c r="Y122" s="117"/>
      <c r="Z122" s="117"/>
      <c r="AA122" s="117"/>
      <c r="AB122" s="117"/>
      <c r="AC122" s="117"/>
      <c r="AD122" s="117"/>
      <c r="AE122" s="117"/>
      <c r="AF122" s="117"/>
      <c r="AG122" s="117"/>
      <c r="AH122" s="117"/>
      <c r="AI122" s="117"/>
      <c r="AJ122" s="117"/>
      <c r="AK122" s="117"/>
      <c r="AL122" s="117"/>
      <c r="AM122" s="117"/>
      <c r="AN122" s="117"/>
      <c r="AO122" s="117"/>
      <c r="AP122" s="117"/>
      <c r="AQ122" s="117"/>
      <c r="AR122" s="117"/>
      <c r="AS122" s="117"/>
      <c r="AT122" s="117"/>
      <c r="AU122" s="117"/>
      <c r="AV122" s="117"/>
      <c r="AW122" s="117"/>
      <c r="AX122" s="117"/>
      <c r="AY122" s="117"/>
      <c r="AZ122" s="117"/>
      <c r="BA122" s="117"/>
      <c r="BB122" s="117"/>
      <c r="BC122" s="117"/>
      <c r="BD122" s="117"/>
      <c r="BE122" s="117"/>
      <c r="BF122" s="117"/>
      <c r="BG122" s="117"/>
      <c r="BH122" s="117"/>
      <c r="BI122" s="117"/>
      <c r="BJ122" s="117"/>
      <c r="BK122" s="117"/>
    </row>
    <row r="123" spans="1:63">
      <c r="A123" s="117"/>
      <c r="B123" s="117"/>
      <c r="C123" s="117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9"/>
      <c r="R123" s="117"/>
      <c r="S123" s="117"/>
      <c r="T123" s="117"/>
      <c r="U123" s="117"/>
      <c r="V123" s="117"/>
      <c r="W123" s="117"/>
      <c r="X123" s="117"/>
      <c r="Y123" s="117"/>
      <c r="Z123" s="117"/>
      <c r="AA123" s="117"/>
      <c r="AB123" s="117"/>
      <c r="AC123" s="117"/>
      <c r="AD123" s="117"/>
      <c r="AE123" s="117"/>
      <c r="AF123" s="117"/>
      <c r="AG123" s="117"/>
      <c r="AH123" s="117"/>
      <c r="AI123" s="117"/>
      <c r="AJ123" s="117"/>
      <c r="AK123" s="117"/>
      <c r="AL123" s="117"/>
      <c r="AM123" s="117"/>
      <c r="AN123" s="117"/>
      <c r="AO123" s="117"/>
      <c r="AP123" s="117"/>
      <c r="AQ123" s="117"/>
      <c r="AR123" s="117"/>
      <c r="AS123" s="117"/>
      <c r="AT123" s="117"/>
      <c r="AU123" s="117"/>
      <c r="AV123" s="117"/>
      <c r="AW123" s="117"/>
      <c r="AX123" s="117"/>
      <c r="AY123" s="117"/>
      <c r="AZ123" s="117"/>
      <c r="BA123" s="117"/>
      <c r="BB123" s="117"/>
      <c r="BC123" s="117"/>
      <c r="BD123" s="117"/>
      <c r="BE123" s="117"/>
      <c r="BF123" s="117"/>
      <c r="BG123" s="117"/>
      <c r="BH123" s="117"/>
      <c r="BI123" s="117"/>
      <c r="BJ123" s="117"/>
      <c r="BK123" s="117"/>
    </row>
    <row r="124" spans="1:63">
      <c r="A124" s="117"/>
      <c r="B124" s="117"/>
      <c r="C124" s="117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9"/>
      <c r="R124" s="117"/>
      <c r="S124" s="117"/>
      <c r="T124" s="117"/>
      <c r="U124" s="117"/>
      <c r="V124" s="117"/>
      <c r="W124" s="117"/>
      <c r="X124" s="117"/>
      <c r="Y124" s="117"/>
      <c r="Z124" s="117"/>
      <c r="AA124" s="117"/>
      <c r="AB124" s="117"/>
      <c r="AC124" s="117"/>
      <c r="AD124" s="117"/>
      <c r="AE124" s="117"/>
      <c r="AF124" s="117"/>
      <c r="AG124" s="117"/>
      <c r="AH124" s="117"/>
      <c r="AI124" s="117"/>
      <c r="AJ124" s="117"/>
      <c r="AK124" s="117"/>
      <c r="AL124" s="117"/>
      <c r="AM124" s="117"/>
      <c r="AN124" s="117"/>
      <c r="AO124" s="117"/>
      <c r="AP124" s="117"/>
      <c r="AQ124" s="117"/>
      <c r="AR124" s="117"/>
      <c r="AS124" s="117"/>
      <c r="AT124" s="117"/>
      <c r="AU124" s="117"/>
      <c r="AV124" s="117"/>
      <c r="AW124" s="117"/>
      <c r="AX124" s="117"/>
      <c r="AY124" s="117"/>
      <c r="AZ124" s="117"/>
      <c r="BA124" s="117"/>
      <c r="BB124" s="117"/>
      <c r="BC124" s="117"/>
      <c r="BD124" s="117"/>
      <c r="BE124" s="117"/>
      <c r="BF124" s="117"/>
      <c r="BG124" s="117"/>
      <c r="BH124" s="117"/>
      <c r="BI124" s="117"/>
      <c r="BJ124" s="117"/>
      <c r="BK124" s="117"/>
    </row>
    <row r="125" spans="1:63">
      <c r="A125" s="117"/>
      <c r="B125" s="117"/>
      <c r="C125" s="117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9"/>
      <c r="R125" s="117"/>
      <c r="S125" s="117"/>
      <c r="T125" s="117"/>
      <c r="U125" s="117"/>
      <c r="V125" s="117"/>
      <c r="W125" s="117"/>
      <c r="X125" s="117"/>
      <c r="Y125" s="117"/>
      <c r="Z125" s="117"/>
      <c r="AA125" s="117"/>
      <c r="AB125" s="117"/>
      <c r="AC125" s="117"/>
      <c r="AD125" s="117"/>
      <c r="AE125" s="117"/>
      <c r="AF125" s="117"/>
      <c r="AG125" s="117"/>
      <c r="AH125" s="117"/>
      <c r="AI125" s="117"/>
      <c r="AJ125" s="117"/>
      <c r="AK125" s="117"/>
      <c r="AL125" s="117"/>
      <c r="AM125" s="117"/>
      <c r="AN125" s="117"/>
      <c r="AO125" s="117"/>
      <c r="AP125" s="117"/>
      <c r="AQ125" s="117"/>
      <c r="AR125" s="117"/>
      <c r="AS125" s="117"/>
      <c r="AT125" s="117"/>
      <c r="AU125" s="117"/>
      <c r="AV125" s="117"/>
      <c r="AW125" s="117"/>
      <c r="AX125" s="117"/>
      <c r="AY125" s="117"/>
      <c r="AZ125" s="117"/>
      <c r="BA125" s="117"/>
      <c r="BB125" s="117"/>
      <c r="BC125" s="117"/>
      <c r="BD125" s="117"/>
      <c r="BE125" s="117"/>
      <c r="BF125" s="117"/>
      <c r="BG125" s="117"/>
      <c r="BH125" s="117"/>
      <c r="BI125" s="117"/>
      <c r="BJ125" s="117"/>
      <c r="BK125" s="117"/>
    </row>
    <row r="126" spans="1:63">
      <c r="A126" s="117"/>
      <c r="B126" s="117"/>
      <c r="C126" s="117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9"/>
      <c r="R126" s="117"/>
      <c r="S126" s="117"/>
      <c r="T126" s="117"/>
      <c r="U126" s="117"/>
      <c r="V126" s="117"/>
      <c r="W126" s="117"/>
      <c r="X126" s="117"/>
      <c r="Y126" s="117"/>
      <c r="Z126" s="117"/>
      <c r="AA126" s="117"/>
      <c r="AB126" s="117"/>
      <c r="AC126" s="117"/>
      <c r="AD126" s="117"/>
      <c r="AE126" s="117"/>
      <c r="AF126" s="117"/>
      <c r="AG126" s="117"/>
      <c r="AH126" s="117"/>
      <c r="AI126" s="117"/>
      <c r="AJ126" s="117"/>
      <c r="AK126" s="117"/>
      <c r="AL126" s="117"/>
      <c r="AM126" s="117"/>
      <c r="AN126" s="117"/>
      <c r="AO126" s="117"/>
      <c r="AP126" s="117"/>
      <c r="AQ126" s="117"/>
      <c r="AR126" s="117"/>
      <c r="AS126" s="117"/>
      <c r="AT126" s="117"/>
      <c r="AU126" s="117"/>
      <c r="AV126" s="117"/>
      <c r="AW126" s="117"/>
      <c r="AX126" s="117"/>
      <c r="AY126" s="117"/>
      <c r="AZ126" s="117"/>
      <c r="BA126" s="117"/>
      <c r="BB126" s="117"/>
      <c r="BC126" s="117"/>
      <c r="BD126" s="117"/>
      <c r="BE126" s="117"/>
      <c r="BF126" s="117"/>
      <c r="BG126" s="117"/>
      <c r="BH126" s="117"/>
      <c r="BI126" s="117"/>
      <c r="BJ126" s="117"/>
      <c r="BK126" s="117"/>
    </row>
    <row r="127" spans="1:63">
      <c r="A127" s="117"/>
      <c r="B127" s="117"/>
      <c r="C127" s="117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119"/>
      <c r="R127" s="117"/>
      <c r="S127" s="117"/>
      <c r="T127" s="117"/>
      <c r="U127" s="117"/>
      <c r="V127" s="117"/>
      <c r="W127" s="117"/>
      <c r="X127" s="117"/>
      <c r="Y127" s="117"/>
      <c r="Z127" s="117"/>
      <c r="AA127" s="117"/>
      <c r="AB127" s="117"/>
      <c r="AC127" s="117"/>
      <c r="AD127" s="117"/>
      <c r="AE127" s="117"/>
      <c r="AF127" s="117"/>
      <c r="AG127" s="117"/>
      <c r="AH127" s="117"/>
      <c r="AI127" s="117"/>
      <c r="AJ127" s="117"/>
      <c r="AK127" s="117"/>
      <c r="AL127" s="117"/>
      <c r="AM127" s="117"/>
      <c r="AN127" s="117"/>
      <c r="AO127" s="117"/>
      <c r="AP127" s="117"/>
      <c r="AQ127" s="117"/>
      <c r="AR127" s="117"/>
      <c r="AS127" s="117"/>
      <c r="AT127" s="117"/>
      <c r="AU127" s="117"/>
      <c r="AV127" s="117"/>
      <c r="AW127" s="117"/>
      <c r="AX127" s="117"/>
      <c r="AY127" s="117"/>
      <c r="AZ127" s="117"/>
      <c r="BA127" s="117"/>
      <c r="BB127" s="117"/>
      <c r="BC127" s="117"/>
      <c r="BD127" s="117"/>
      <c r="BE127" s="117"/>
      <c r="BF127" s="117"/>
      <c r="BG127" s="117"/>
      <c r="BH127" s="117"/>
      <c r="BI127" s="117"/>
      <c r="BJ127" s="117"/>
      <c r="BK127" s="117"/>
    </row>
    <row r="128" spans="1:63">
      <c r="A128" s="117"/>
      <c r="B128" s="117"/>
      <c r="C128" s="117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9"/>
      <c r="R128" s="117"/>
      <c r="S128" s="117"/>
      <c r="T128" s="117"/>
      <c r="U128" s="117"/>
      <c r="V128" s="117"/>
      <c r="W128" s="117"/>
      <c r="X128" s="117"/>
      <c r="Y128" s="117"/>
      <c r="Z128" s="117"/>
      <c r="AA128" s="117"/>
      <c r="AB128" s="117"/>
      <c r="AC128" s="117"/>
      <c r="AD128" s="117"/>
      <c r="AE128" s="117"/>
      <c r="AF128" s="117"/>
      <c r="AG128" s="117"/>
      <c r="AH128" s="117"/>
      <c r="AI128" s="117"/>
      <c r="AJ128" s="117"/>
      <c r="AK128" s="117"/>
      <c r="AL128" s="117"/>
      <c r="AM128" s="117"/>
      <c r="AN128" s="117"/>
      <c r="AO128" s="117"/>
      <c r="AP128" s="117"/>
      <c r="AQ128" s="117"/>
      <c r="AR128" s="117"/>
      <c r="AS128" s="117"/>
      <c r="AT128" s="117"/>
      <c r="AU128" s="117"/>
      <c r="AV128" s="117"/>
      <c r="AW128" s="117"/>
      <c r="AX128" s="117"/>
      <c r="AY128" s="117"/>
      <c r="AZ128" s="117"/>
      <c r="BA128" s="117"/>
      <c r="BB128" s="117"/>
      <c r="BC128" s="117"/>
      <c r="BD128" s="117"/>
      <c r="BE128" s="117"/>
      <c r="BF128" s="117"/>
      <c r="BG128" s="117"/>
      <c r="BH128" s="117"/>
      <c r="BI128" s="117"/>
      <c r="BJ128" s="117"/>
      <c r="BK128" s="117"/>
    </row>
    <row r="129" spans="1:63">
      <c r="A129" s="117"/>
      <c r="B129" s="117"/>
      <c r="C129" s="117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9"/>
      <c r="R129" s="117"/>
      <c r="S129" s="117"/>
      <c r="T129" s="117"/>
      <c r="U129" s="117"/>
      <c r="V129" s="117"/>
      <c r="W129" s="117"/>
      <c r="X129" s="117"/>
      <c r="Y129" s="117"/>
      <c r="Z129" s="117"/>
      <c r="AA129" s="117"/>
      <c r="AB129" s="117"/>
      <c r="AC129" s="117"/>
      <c r="AD129" s="117"/>
      <c r="AE129" s="117"/>
      <c r="AF129" s="117"/>
      <c r="AG129" s="117"/>
      <c r="AH129" s="117"/>
      <c r="AI129" s="117"/>
      <c r="AJ129" s="117"/>
      <c r="AK129" s="117"/>
      <c r="AL129" s="117"/>
      <c r="AM129" s="117"/>
      <c r="AN129" s="117"/>
      <c r="AO129" s="117"/>
      <c r="AP129" s="117"/>
      <c r="AQ129" s="117"/>
      <c r="AR129" s="117"/>
      <c r="AS129" s="117"/>
      <c r="AT129" s="117"/>
      <c r="AU129" s="117"/>
      <c r="AV129" s="117"/>
      <c r="AW129" s="117"/>
      <c r="AX129" s="117"/>
      <c r="AY129" s="117"/>
      <c r="AZ129" s="117"/>
      <c r="BA129" s="117"/>
      <c r="BB129" s="117"/>
      <c r="BC129" s="117"/>
      <c r="BD129" s="117"/>
      <c r="BE129" s="117"/>
      <c r="BF129" s="117"/>
      <c r="BG129" s="117"/>
      <c r="BH129" s="117"/>
      <c r="BI129" s="117"/>
      <c r="BJ129" s="117"/>
      <c r="BK129" s="117"/>
    </row>
    <row r="130" spans="1:63">
      <c r="A130" s="117"/>
      <c r="B130" s="117"/>
      <c r="C130" s="117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9"/>
      <c r="R130" s="117"/>
      <c r="S130" s="117"/>
      <c r="T130" s="117"/>
      <c r="U130" s="117"/>
      <c r="V130" s="117"/>
      <c r="W130" s="117"/>
      <c r="X130" s="117"/>
      <c r="Y130" s="117"/>
      <c r="Z130" s="117"/>
      <c r="AA130" s="117"/>
      <c r="AB130" s="117"/>
      <c r="AC130" s="117"/>
      <c r="AD130" s="117"/>
      <c r="AE130" s="117"/>
      <c r="AF130" s="117"/>
      <c r="AG130" s="117"/>
      <c r="AH130" s="117"/>
      <c r="AI130" s="117"/>
      <c r="AJ130" s="117"/>
      <c r="AK130" s="117"/>
      <c r="AL130" s="117"/>
      <c r="AM130" s="117"/>
      <c r="AN130" s="117"/>
      <c r="AO130" s="117"/>
      <c r="AP130" s="117"/>
      <c r="AQ130" s="117"/>
      <c r="AR130" s="117"/>
      <c r="AS130" s="117"/>
      <c r="AT130" s="117"/>
      <c r="AU130" s="117"/>
      <c r="AV130" s="117"/>
      <c r="AW130" s="117"/>
      <c r="AX130" s="117"/>
      <c r="AY130" s="117"/>
      <c r="AZ130" s="117"/>
      <c r="BA130" s="117"/>
      <c r="BB130" s="117"/>
      <c r="BC130" s="117"/>
      <c r="BD130" s="117"/>
      <c r="BE130" s="117"/>
      <c r="BF130" s="117"/>
      <c r="BG130" s="117"/>
      <c r="BH130" s="117"/>
      <c r="BI130" s="117"/>
      <c r="BJ130" s="117"/>
      <c r="BK130" s="117"/>
    </row>
    <row r="131" spans="1:63">
      <c r="A131" s="117"/>
      <c r="B131" s="117"/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  <c r="O131" s="117"/>
      <c r="P131" s="117"/>
      <c r="Q131" s="119"/>
      <c r="R131" s="117"/>
      <c r="S131" s="117"/>
      <c r="T131" s="117"/>
      <c r="U131" s="117"/>
      <c r="V131" s="117"/>
      <c r="W131" s="117"/>
      <c r="X131" s="117"/>
      <c r="Y131" s="117"/>
      <c r="Z131" s="117"/>
      <c r="AA131" s="117"/>
      <c r="AB131" s="117"/>
      <c r="AC131" s="117"/>
      <c r="AD131" s="117"/>
      <c r="AE131" s="117"/>
      <c r="AF131" s="117"/>
      <c r="AG131" s="117"/>
      <c r="AH131" s="117"/>
      <c r="AI131" s="117"/>
      <c r="AJ131" s="117"/>
      <c r="AK131" s="117"/>
      <c r="AL131" s="117"/>
      <c r="AM131" s="117"/>
      <c r="AN131" s="117"/>
      <c r="AO131" s="117"/>
      <c r="AP131" s="117"/>
      <c r="AQ131" s="117"/>
      <c r="AR131" s="117"/>
      <c r="AS131" s="117"/>
      <c r="AT131" s="117"/>
      <c r="AU131" s="117"/>
      <c r="AV131" s="117"/>
      <c r="AW131" s="117"/>
      <c r="AX131" s="117"/>
      <c r="AY131" s="117"/>
      <c r="AZ131" s="117"/>
      <c r="BA131" s="117"/>
      <c r="BB131" s="117"/>
      <c r="BC131" s="117"/>
      <c r="BD131" s="117"/>
      <c r="BE131" s="117"/>
      <c r="BF131" s="117"/>
      <c r="BG131" s="117"/>
      <c r="BH131" s="117"/>
      <c r="BI131" s="117"/>
      <c r="BJ131" s="117"/>
      <c r="BK131" s="117"/>
    </row>
    <row r="132" spans="1:63">
      <c r="A132" s="117"/>
      <c r="B132" s="117"/>
      <c r="C132" s="117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9"/>
      <c r="R132" s="117"/>
      <c r="S132" s="117"/>
      <c r="T132" s="117"/>
      <c r="U132" s="117"/>
      <c r="V132" s="117"/>
      <c r="W132" s="117"/>
      <c r="X132" s="117"/>
      <c r="Y132" s="117"/>
      <c r="Z132" s="117"/>
      <c r="AA132" s="117"/>
      <c r="AB132" s="117"/>
      <c r="AC132" s="117"/>
      <c r="AD132" s="117"/>
      <c r="AE132" s="117"/>
      <c r="AF132" s="117"/>
      <c r="AG132" s="117"/>
      <c r="AH132" s="117"/>
      <c r="AI132" s="117"/>
      <c r="AJ132" s="117"/>
      <c r="AK132" s="117"/>
      <c r="AL132" s="117"/>
      <c r="AM132" s="117"/>
      <c r="AN132" s="117"/>
      <c r="AO132" s="117"/>
      <c r="AP132" s="117"/>
      <c r="AQ132" s="117"/>
      <c r="AR132" s="117"/>
      <c r="AS132" s="117"/>
      <c r="AT132" s="117"/>
      <c r="AU132" s="117"/>
      <c r="AV132" s="117"/>
      <c r="AW132" s="117"/>
      <c r="AX132" s="117"/>
      <c r="AY132" s="117"/>
      <c r="AZ132" s="117"/>
      <c r="BA132" s="117"/>
      <c r="BB132" s="117"/>
      <c r="BC132" s="117"/>
      <c r="BD132" s="117"/>
      <c r="BE132" s="117"/>
      <c r="BF132" s="117"/>
      <c r="BG132" s="117"/>
      <c r="BH132" s="117"/>
      <c r="BI132" s="117"/>
      <c r="BJ132" s="117"/>
      <c r="BK132" s="117"/>
    </row>
    <row r="133" spans="1:63">
      <c r="A133" s="117"/>
      <c r="B133" s="117"/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9"/>
      <c r="R133" s="117"/>
      <c r="S133" s="117"/>
      <c r="T133" s="117"/>
      <c r="U133" s="117"/>
      <c r="V133" s="117"/>
      <c r="W133" s="117"/>
      <c r="X133" s="117"/>
      <c r="Y133" s="117"/>
      <c r="Z133" s="117"/>
      <c r="AA133" s="117"/>
      <c r="AB133" s="117"/>
      <c r="AC133" s="117"/>
      <c r="AD133" s="117"/>
      <c r="AE133" s="117"/>
      <c r="AF133" s="117"/>
      <c r="AG133" s="117"/>
      <c r="AH133" s="117"/>
      <c r="AI133" s="117"/>
      <c r="AJ133" s="117"/>
      <c r="AK133" s="117"/>
      <c r="AL133" s="117"/>
      <c r="AM133" s="117"/>
      <c r="AN133" s="117"/>
      <c r="AO133" s="117"/>
      <c r="AP133" s="117"/>
      <c r="AQ133" s="117"/>
      <c r="AR133" s="117"/>
      <c r="AS133" s="117"/>
      <c r="AT133" s="117"/>
      <c r="AU133" s="117"/>
      <c r="AV133" s="117"/>
      <c r="AW133" s="117"/>
      <c r="AX133" s="117"/>
      <c r="AY133" s="117"/>
      <c r="AZ133" s="117"/>
      <c r="BA133" s="117"/>
      <c r="BB133" s="117"/>
      <c r="BC133" s="117"/>
      <c r="BD133" s="117"/>
      <c r="BE133" s="117"/>
      <c r="BF133" s="117"/>
      <c r="BG133" s="117"/>
      <c r="BH133" s="117"/>
      <c r="BI133" s="117"/>
      <c r="BJ133" s="117"/>
      <c r="BK133" s="117"/>
    </row>
    <row r="134" spans="1:63">
      <c r="A134" s="117"/>
      <c r="B134" s="117"/>
      <c r="C134" s="117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9"/>
      <c r="R134" s="117"/>
      <c r="S134" s="117"/>
      <c r="T134" s="117"/>
      <c r="U134" s="117"/>
      <c r="V134" s="117"/>
      <c r="W134" s="117"/>
      <c r="X134" s="117"/>
      <c r="Y134" s="117"/>
      <c r="Z134" s="117"/>
      <c r="AA134" s="117"/>
      <c r="AB134" s="117"/>
      <c r="AC134" s="117"/>
      <c r="AD134" s="117"/>
      <c r="AE134" s="117"/>
      <c r="AF134" s="117"/>
      <c r="AG134" s="117"/>
      <c r="AH134" s="117"/>
      <c r="AI134" s="117"/>
      <c r="AJ134" s="117"/>
      <c r="AK134" s="117"/>
      <c r="AL134" s="117"/>
      <c r="AM134" s="117"/>
      <c r="AN134" s="117"/>
      <c r="AO134" s="117"/>
      <c r="AP134" s="117"/>
      <c r="AQ134" s="117"/>
      <c r="AR134" s="117"/>
      <c r="AS134" s="117"/>
      <c r="AT134" s="117"/>
      <c r="AU134" s="117"/>
      <c r="AV134" s="117"/>
      <c r="AW134" s="117"/>
      <c r="AX134" s="117"/>
      <c r="AY134" s="117"/>
      <c r="AZ134" s="117"/>
      <c r="BA134" s="117"/>
      <c r="BB134" s="117"/>
      <c r="BC134" s="117"/>
      <c r="BD134" s="117"/>
      <c r="BE134" s="117"/>
      <c r="BF134" s="117"/>
      <c r="BG134" s="117"/>
      <c r="BH134" s="117"/>
      <c r="BI134" s="117"/>
      <c r="BJ134" s="117"/>
      <c r="BK134" s="117"/>
    </row>
    <row r="135" spans="1:63">
      <c r="A135" s="117"/>
      <c r="B135" s="117"/>
      <c r="C135" s="117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9"/>
      <c r="R135" s="117"/>
      <c r="S135" s="117"/>
      <c r="T135" s="117"/>
      <c r="U135" s="117"/>
      <c r="V135" s="117"/>
      <c r="W135" s="117"/>
      <c r="X135" s="117"/>
      <c r="Y135" s="117"/>
      <c r="Z135" s="117"/>
      <c r="AA135" s="117"/>
      <c r="AB135" s="117"/>
      <c r="AC135" s="117"/>
      <c r="AD135" s="117"/>
      <c r="AE135" s="117"/>
      <c r="AF135" s="117"/>
      <c r="AG135" s="117"/>
      <c r="AH135" s="117"/>
      <c r="AI135" s="117"/>
      <c r="AJ135" s="117"/>
      <c r="AK135" s="117"/>
      <c r="AL135" s="117"/>
      <c r="AM135" s="117"/>
      <c r="AN135" s="117"/>
      <c r="AO135" s="117"/>
      <c r="AP135" s="117"/>
      <c r="AQ135" s="117"/>
      <c r="AR135" s="117"/>
      <c r="AS135" s="117"/>
      <c r="AT135" s="117"/>
      <c r="AU135" s="117"/>
      <c r="AV135" s="117"/>
      <c r="AW135" s="117"/>
      <c r="AX135" s="117"/>
      <c r="AY135" s="117"/>
      <c r="AZ135" s="117"/>
      <c r="BA135" s="117"/>
      <c r="BB135" s="117"/>
      <c r="BC135" s="117"/>
      <c r="BD135" s="117"/>
      <c r="BE135" s="117"/>
      <c r="BF135" s="117"/>
      <c r="BG135" s="117"/>
      <c r="BH135" s="117"/>
      <c r="BI135" s="117"/>
      <c r="BJ135" s="117"/>
      <c r="BK135" s="117"/>
    </row>
    <row r="136" spans="1:63">
      <c r="A136" s="117"/>
      <c r="B136" s="117"/>
      <c r="C136" s="117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  <c r="O136" s="117"/>
      <c r="P136" s="117"/>
      <c r="Q136" s="119"/>
      <c r="R136" s="117"/>
      <c r="S136" s="117"/>
      <c r="T136" s="117"/>
      <c r="U136" s="117"/>
      <c r="V136" s="117"/>
      <c r="W136" s="117"/>
      <c r="X136" s="117"/>
      <c r="Y136" s="117"/>
      <c r="Z136" s="117"/>
      <c r="AA136" s="117"/>
      <c r="AB136" s="117"/>
      <c r="AC136" s="117"/>
      <c r="AD136" s="117"/>
      <c r="AE136" s="117"/>
      <c r="AF136" s="117"/>
      <c r="AG136" s="117"/>
      <c r="AH136" s="117"/>
      <c r="AI136" s="117"/>
      <c r="AJ136" s="117"/>
      <c r="AK136" s="117"/>
      <c r="AL136" s="117"/>
      <c r="AM136" s="117"/>
      <c r="AN136" s="117"/>
      <c r="AO136" s="117"/>
      <c r="AP136" s="117"/>
      <c r="AQ136" s="117"/>
      <c r="AR136" s="117"/>
      <c r="AS136" s="117"/>
      <c r="AT136" s="117"/>
      <c r="AU136" s="117"/>
      <c r="AV136" s="117"/>
      <c r="AW136" s="117"/>
      <c r="AX136" s="117"/>
      <c r="AY136" s="117"/>
      <c r="AZ136" s="117"/>
      <c r="BA136" s="117"/>
      <c r="BB136" s="117"/>
      <c r="BC136" s="117"/>
      <c r="BD136" s="117"/>
      <c r="BE136" s="117"/>
      <c r="BF136" s="117"/>
      <c r="BG136" s="117"/>
      <c r="BH136" s="117"/>
      <c r="BI136" s="117"/>
      <c r="BJ136" s="117"/>
      <c r="BK136" s="117"/>
    </row>
    <row r="137" spans="1:63">
      <c r="A137" s="117"/>
      <c r="B137" s="117"/>
      <c r="C137" s="117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9"/>
      <c r="R137" s="117"/>
      <c r="S137" s="117"/>
      <c r="T137" s="117"/>
      <c r="U137" s="117"/>
      <c r="V137" s="117"/>
      <c r="W137" s="117"/>
      <c r="X137" s="117"/>
      <c r="Y137" s="117"/>
      <c r="Z137" s="117"/>
      <c r="AA137" s="117"/>
      <c r="AB137" s="117"/>
      <c r="AC137" s="117"/>
      <c r="AD137" s="117"/>
      <c r="AE137" s="117"/>
      <c r="AF137" s="117"/>
      <c r="AG137" s="117"/>
      <c r="AH137" s="117"/>
      <c r="AI137" s="117"/>
      <c r="AJ137" s="117"/>
      <c r="AK137" s="117"/>
      <c r="AL137" s="117"/>
      <c r="AM137" s="117"/>
      <c r="AN137" s="117"/>
      <c r="AO137" s="117"/>
      <c r="AP137" s="117"/>
      <c r="AQ137" s="117"/>
      <c r="AR137" s="117"/>
      <c r="AS137" s="117"/>
      <c r="AT137" s="117"/>
      <c r="AU137" s="117"/>
      <c r="AV137" s="117"/>
      <c r="AW137" s="117"/>
      <c r="AX137" s="117"/>
      <c r="AY137" s="117"/>
      <c r="AZ137" s="117"/>
      <c r="BA137" s="117"/>
      <c r="BB137" s="117"/>
      <c r="BC137" s="117"/>
      <c r="BD137" s="117"/>
      <c r="BE137" s="117"/>
      <c r="BF137" s="117"/>
      <c r="BG137" s="117"/>
      <c r="BH137" s="117"/>
      <c r="BI137" s="117"/>
      <c r="BJ137" s="117"/>
      <c r="BK137" s="117"/>
    </row>
    <row r="138" spans="1:63">
      <c r="A138" s="117"/>
      <c r="B138" s="117"/>
      <c r="C138" s="117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119"/>
      <c r="R138" s="117"/>
      <c r="S138" s="117"/>
      <c r="T138" s="117"/>
      <c r="U138" s="117"/>
      <c r="V138" s="117"/>
      <c r="W138" s="117"/>
      <c r="X138" s="117"/>
      <c r="Y138" s="117"/>
      <c r="Z138" s="117"/>
      <c r="AA138" s="117"/>
      <c r="AB138" s="117"/>
      <c r="AC138" s="117"/>
      <c r="AD138" s="117"/>
      <c r="AE138" s="117"/>
      <c r="AF138" s="117"/>
      <c r="AG138" s="117"/>
      <c r="AH138" s="117"/>
      <c r="AI138" s="117"/>
      <c r="AJ138" s="117"/>
      <c r="AK138" s="117"/>
      <c r="AL138" s="117"/>
      <c r="AM138" s="117"/>
      <c r="AN138" s="117"/>
      <c r="AO138" s="117"/>
      <c r="AP138" s="117"/>
      <c r="AQ138" s="117"/>
      <c r="AR138" s="117"/>
      <c r="AS138" s="117"/>
      <c r="AT138" s="117"/>
      <c r="AU138" s="117"/>
      <c r="AV138" s="117"/>
      <c r="AW138" s="117"/>
      <c r="AX138" s="117"/>
      <c r="AY138" s="117"/>
      <c r="AZ138" s="117"/>
      <c r="BA138" s="117"/>
      <c r="BB138" s="117"/>
      <c r="BC138" s="117"/>
      <c r="BD138" s="117"/>
      <c r="BE138" s="117"/>
      <c r="BF138" s="117"/>
      <c r="BG138" s="117"/>
      <c r="BH138" s="117"/>
      <c r="BI138" s="117"/>
      <c r="BJ138" s="117"/>
      <c r="BK138" s="117"/>
    </row>
    <row r="139" spans="1:63">
      <c r="A139" s="117"/>
      <c r="B139" s="117"/>
      <c r="C139" s="117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  <c r="O139" s="117"/>
      <c r="P139" s="117"/>
      <c r="Q139" s="119"/>
      <c r="R139" s="117"/>
      <c r="S139" s="117"/>
      <c r="T139" s="117"/>
      <c r="U139" s="117"/>
      <c r="V139" s="117"/>
      <c r="W139" s="117"/>
      <c r="X139" s="117"/>
      <c r="Y139" s="117"/>
      <c r="Z139" s="117"/>
      <c r="AA139" s="117"/>
      <c r="AB139" s="117"/>
      <c r="AC139" s="117"/>
      <c r="AD139" s="117"/>
      <c r="AE139" s="117"/>
      <c r="AF139" s="117"/>
      <c r="AG139" s="117"/>
      <c r="AH139" s="117"/>
      <c r="AI139" s="117"/>
      <c r="AJ139" s="117"/>
      <c r="AK139" s="117"/>
      <c r="AL139" s="117"/>
      <c r="AM139" s="117"/>
      <c r="AN139" s="117"/>
      <c r="AO139" s="117"/>
      <c r="AP139" s="117"/>
      <c r="AQ139" s="117"/>
      <c r="AR139" s="117"/>
      <c r="AS139" s="117"/>
      <c r="AT139" s="117"/>
      <c r="AU139" s="117"/>
      <c r="AV139" s="117"/>
      <c r="AW139" s="117"/>
      <c r="AX139" s="117"/>
      <c r="AY139" s="117"/>
      <c r="AZ139" s="117"/>
      <c r="BA139" s="117"/>
      <c r="BB139" s="117"/>
      <c r="BC139" s="117"/>
      <c r="BD139" s="117"/>
      <c r="BE139" s="117"/>
      <c r="BF139" s="117"/>
      <c r="BG139" s="117"/>
      <c r="BH139" s="117"/>
      <c r="BI139" s="117"/>
      <c r="BJ139" s="117"/>
      <c r="BK139" s="117"/>
    </row>
    <row r="140" spans="1:63">
      <c r="A140" s="117"/>
      <c r="B140" s="117"/>
      <c r="C140" s="117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  <c r="O140" s="117"/>
      <c r="P140" s="117"/>
      <c r="Q140" s="119"/>
      <c r="R140" s="117"/>
      <c r="S140" s="117"/>
      <c r="T140" s="117"/>
      <c r="U140" s="117"/>
      <c r="V140" s="117"/>
      <c r="W140" s="117"/>
      <c r="X140" s="117"/>
      <c r="Y140" s="117"/>
      <c r="Z140" s="117"/>
      <c r="AA140" s="117"/>
      <c r="AB140" s="117"/>
      <c r="AC140" s="117"/>
      <c r="AD140" s="117"/>
      <c r="AE140" s="117"/>
      <c r="AF140" s="117"/>
      <c r="AG140" s="117"/>
      <c r="AH140" s="117"/>
      <c r="AI140" s="117"/>
      <c r="AJ140" s="117"/>
      <c r="AK140" s="117"/>
      <c r="AL140" s="117"/>
      <c r="AM140" s="117"/>
      <c r="AN140" s="117"/>
      <c r="AO140" s="117"/>
      <c r="AP140" s="117"/>
      <c r="AQ140" s="117"/>
      <c r="AR140" s="117"/>
      <c r="AS140" s="117"/>
      <c r="AT140" s="117"/>
      <c r="AU140" s="117"/>
      <c r="AV140" s="117"/>
      <c r="AW140" s="117"/>
      <c r="AX140" s="117"/>
      <c r="AY140" s="117"/>
      <c r="AZ140" s="117"/>
      <c r="BA140" s="117"/>
      <c r="BB140" s="117"/>
      <c r="BC140" s="117"/>
      <c r="BD140" s="117"/>
      <c r="BE140" s="117"/>
      <c r="BF140" s="117"/>
      <c r="BG140" s="117"/>
      <c r="BH140" s="117"/>
      <c r="BI140" s="117"/>
      <c r="BJ140" s="117"/>
      <c r="BK140" s="117"/>
    </row>
    <row r="141" spans="1:63">
      <c r="A141" s="117"/>
      <c r="B141" s="117"/>
      <c r="C141" s="117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  <c r="O141" s="117"/>
      <c r="P141" s="117"/>
      <c r="Q141" s="119"/>
      <c r="R141" s="117"/>
      <c r="S141" s="117"/>
      <c r="T141" s="117"/>
      <c r="U141" s="117"/>
      <c r="V141" s="117"/>
      <c r="W141" s="117"/>
      <c r="X141" s="117"/>
      <c r="Y141" s="117"/>
      <c r="Z141" s="117"/>
      <c r="AA141" s="117"/>
      <c r="AB141" s="117"/>
      <c r="AC141" s="117"/>
      <c r="AD141" s="117"/>
      <c r="AE141" s="117"/>
      <c r="AF141" s="117"/>
      <c r="AG141" s="117"/>
      <c r="AH141" s="117"/>
      <c r="AI141" s="117"/>
      <c r="AJ141" s="117"/>
      <c r="AK141" s="117"/>
      <c r="AL141" s="117"/>
      <c r="AM141" s="117"/>
      <c r="AN141" s="117"/>
      <c r="AO141" s="117"/>
      <c r="AP141" s="117"/>
      <c r="AQ141" s="117"/>
      <c r="AR141" s="117"/>
      <c r="AS141" s="117"/>
      <c r="AT141" s="117"/>
      <c r="AU141" s="117"/>
      <c r="AV141" s="117"/>
      <c r="AW141" s="117"/>
      <c r="AX141" s="117"/>
      <c r="AY141" s="117"/>
      <c r="AZ141" s="117"/>
      <c r="BA141" s="117"/>
      <c r="BB141" s="117"/>
      <c r="BC141" s="117"/>
      <c r="BD141" s="117"/>
      <c r="BE141" s="117"/>
      <c r="BF141" s="117"/>
      <c r="BG141" s="117"/>
      <c r="BH141" s="117"/>
      <c r="BI141" s="117"/>
      <c r="BJ141" s="117"/>
      <c r="BK141" s="117"/>
    </row>
    <row r="142" spans="1:63">
      <c r="A142" s="117"/>
      <c r="B142" s="117"/>
      <c r="C142" s="117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119"/>
      <c r="R142" s="117"/>
      <c r="S142" s="117"/>
      <c r="T142" s="117"/>
      <c r="U142" s="117"/>
      <c r="V142" s="117"/>
      <c r="W142" s="117"/>
      <c r="X142" s="117"/>
      <c r="Y142" s="117"/>
      <c r="Z142" s="117"/>
      <c r="AA142" s="117"/>
      <c r="AB142" s="117"/>
      <c r="AC142" s="117"/>
      <c r="AD142" s="117"/>
      <c r="AE142" s="117"/>
      <c r="AF142" s="117"/>
      <c r="AG142" s="117"/>
      <c r="AH142" s="117"/>
      <c r="AI142" s="117"/>
      <c r="AJ142" s="117"/>
      <c r="AK142" s="117"/>
      <c r="AL142" s="117"/>
      <c r="AM142" s="117"/>
      <c r="AN142" s="117"/>
      <c r="AO142" s="117"/>
      <c r="AP142" s="117"/>
      <c r="AQ142" s="117"/>
      <c r="AR142" s="117"/>
      <c r="AS142" s="117"/>
      <c r="AT142" s="117"/>
      <c r="AU142" s="117"/>
      <c r="AV142" s="117"/>
      <c r="AW142" s="117"/>
      <c r="AX142" s="117"/>
      <c r="AY142" s="117"/>
      <c r="AZ142" s="117"/>
      <c r="BA142" s="117"/>
      <c r="BB142" s="117"/>
      <c r="BC142" s="117"/>
      <c r="BD142" s="117"/>
      <c r="BE142" s="117"/>
      <c r="BF142" s="117"/>
      <c r="BG142" s="117"/>
      <c r="BH142" s="117"/>
      <c r="BI142" s="117"/>
      <c r="BJ142" s="117"/>
      <c r="BK142" s="117"/>
    </row>
    <row r="143" spans="1:63">
      <c r="A143" s="117"/>
      <c r="B143" s="117"/>
      <c r="C143" s="117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19"/>
      <c r="R143" s="117"/>
      <c r="S143" s="117"/>
      <c r="T143" s="117"/>
      <c r="U143" s="117"/>
      <c r="V143" s="117"/>
      <c r="W143" s="117"/>
      <c r="X143" s="117"/>
      <c r="Y143" s="117"/>
      <c r="Z143" s="117"/>
      <c r="AA143" s="117"/>
      <c r="AB143" s="117"/>
      <c r="AC143" s="117"/>
      <c r="AD143" s="117"/>
      <c r="AE143" s="117"/>
      <c r="AF143" s="117"/>
      <c r="AG143" s="117"/>
      <c r="AH143" s="117"/>
      <c r="AI143" s="117"/>
      <c r="AJ143" s="117"/>
      <c r="AK143" s="117"/>
      <c r="AL143" s="117"/>
      <c r="AM143" s="117"/>
      <c r="AN143" s="117"/>
      <c r="AO143" s="117"/>
      <c r="AP143" s="117"/>
      <c r="AQ143" s="117"/>
      <c r="AR143" s="117"/>
      <c r="AS143" s="117"/>
      <c r="AT143" s="117"/>
      <c r="AU143" s="117"/>
      <c r="AV143" s="117"/>
      <c r="AW143" s="117"/>
      <c r="AX143" s="117"/>
      <c r="AY143" s="117"/>
      <c r="AZ143" s="117"/>
      <c r="BA143" s="117"/>
      <c r="BB143" s="117"/>
      <c r="BC143" s="117"/>
      <c r="BD143" s="117"/>
      <c r="BE143" s="117"/>
      <c r="BF143" s="117"/>
      <c r="BG143" s="117"/>
      <c r="BH143" s="117"/>
      <c r="BI143" s="117"/>
      <c r="BJ143" s="117"/>
      <c r="BK143" s="117"/>
    </row>
    <row r="144" spans="1:63">
      <c r="A144" s="117"/>
      <c r="B144" s="117"/>
      <c r="C144" s="117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9"/>
      <c r="R144" s="117"/>
      <c r="S144" s="117"/>
      <c r="T144" s="117"/>
      <c r="U144" s="117"/>
      <c r="V144" s="117"/>
      <c r="W144" s="117"/>
      <c r="X144" s="117"/>
      <c r="Y144" s="117"/>
      <c r="Z144" s="117"/>
      <c r="AA144" s="117"/>
      <c r="AB144" s="117"/>
      <c r="AC144" s="117"/>
      <c r="AD144" s="117"/>
      <c r="AE144" s="117"/>
      <c r="AF144" s="117"/>
      <c r="AG144" s="117"/>
      <c r="AH144" s="117"/>
      <c r="AI144" s="117"/>
      <c r="AJ144" s="117"/>
      <c r="AK144" s="117"/>
      <c r="AL144" s="117"/>
      <c r="AM144" s="117"/>
      <c r="AN144" s="117"/>
      <c r="AO144" s="117"/>
      <c r="AP144" s="117"/>
      <c r="AQ144" s="117"/>
      <c r="AR144" s="117"/>
      <c r="AS144" s="117"/>
      <c r="AT144" s="117"/>
      <c r="AU144" s="117"/>
      <c r="AV144" s="117"/>
      <c r="AW144" s="117"/>
      <c r="AX144" s="117"/>
      <c r="AY144" s="117"/>
      <c r="AZ144" s="117"/>
      <c r="BA144" s="117"/>
      <c r="BB144" s="117"/>
      <c r="BC144" s="117"/>
      <c r="BD144" s="117"/>
      <c r="BE144" s="117"/>
      <c r="BF144" s="117"/>
      <c r="BG144" s="117"/>
      <c r="BH144" s="117"/>
      <c r="BI144" s="117"/>
      <c r="BJ144" s="117"/>
      <c r="BK144" s="117"/>
    </row>
    <row r="145" spans="1:63">
      <c r="A145" s="117"/>
      <c r="B145" s="117"/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7"/>
      <c r="Q145" s="119"/>
      <c r="R145" s="117"/>
      <c r="S145" s="117"/>
      <c r="T145" s="117"/>
      <c r="U145" s="117"/>
      <c r="V145" s="117"/>
      <c r="W145" s="117"/>
      <c r="X145" s="117"/>
      <c r="Y145" s="117"/>
      <c r="Z145" s="117"/>
      <c r="AA145" s="117"/>
      <c r="AB145" s="117"/>
      <c r="AC145" s="117"/>
      <c r="AD145" s="117"/>
      <c r="AE145" s="117"/>
      <c r="AF145" s="117"/>
      <c r="AG145" s="117"/>
      <c r="AH145" s="117"/>
      <c r="AI145" s="117"/>
      <c r="AJ145" s="117"/>
      <c r="AK145" s="117"/>
      <c r="AL145" s="117"/>
      <c r="AM145" s="117"/>
      <c r="AN145" s="117"/>
      <c r="AO145" s="117"/>
      <c r="AP145" s="117"/>
      <c r="AQ145" s="117"/>
      <c r="AR145" s="117"/>
      <c r="AS145" s="117"/>
      <c r="AT145" s="117"/>
      <c r="AU145" s="117"/>
      <c r="AV145" s="117"/>
      <c r="AW145" s="117"/>
      <c r="AX145" s="117"/>
      <c r="AY145" s="117"/>
      <c r="AZ145" s="117"/>
      <c r="BA145" s="117"/>
      <c r="BB145" s="117"/>
      <c r="BC145" s="117"/>
      <c r="BD145" s="117"/>
      <c r="BE145" s="117"/>
      <c r="BF145" s="117"/>
      <c r="BG145" s="117"/>
      <c r="BH145" s="117"/>
      <c r="BI145" s="117"/>
      <c r="BJ145" s="117"/>
      <c r="BK145" s="117"/>
    </row>
    <row r="146" spans="1:63">
      <c r="A146" s="117"/>
      <c r="B146" s="117"/>
      <c r="C146" s="117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  <c r="O146" s="117"/>
      <c r="P146" s="117"/>
      <c r="Q146" s="119"/>
      <c r="R146" s="117"/>
      <c r="S146" s="117"/>
      <c r="T146" s="117"/>
      <c r="U146" s="117"/>
      <c r="V146" s="117"/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117"/>
      <c r="AQ146" s="117"/>
      <c r="AR146" s="117"/>
      <c r="AS146" s="117"/>
      <c r="AT146" s="117"/>
      <c r="AU146" s="117"/>
      <c r="AV146" s="117"/>
      <c r="AW146" s="117"/>
      <c r="AX146" s="117"/>
      <c r="AY146" s="117"/>
      <c r="AZ146" s="117"/>
      <c r="BA146" s="117"/>
      <c r="BB146" s="117"/>
      <c r="BC146" s="117"/>
      <c r="BD146" s="117"/>
      <c r="BE146" s="117"/>
      <c r="BF146" s="117"/>
      <c r="BG146" s="117"/>
      <c r="BH146" s="117"/>
      <c r="BI146" s="117"/>
      <c r="BJ146" s="117"/>
      <c r="BK146" s="117"/>
    </row>
    <row r="147" spans="1:63">
      <c r="A147" s="117"/>
      <c r="B147" s="117"/>
      <c r="C147" s="117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19"/>
      <c r="R147" s="117"/>
      <c r="S147" s="117"/>
      <c r="T147" s="117"/>
      <c r="U147" s="117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117"/>
      <c r="AQ147" s="117"/>
      <c r="AR147" s="117"/>
      <c r="AS147" s="117"/>
      <c r="AT147" s="117"/>
      <c r="AU147" s="117"/>
      <c r="AV147" s="117"/>
      <c r="AW147" s="117"/>
      <c r="AX147" s="117"/>
      <c r="AY147" s="117"/>
      <c r="AZ147" s="117"/>
      <c r="BA147" s="117"/>
      <c r="BB147" s="117"/>
      <c r="BC147" s="117"/>
      <c r="BD147" s="117"/>
      <c r="BE147" s="117"/>
      <c r="BF147" s="117"/>
      <c r="BG147" s="117"/>
      <c r="BH147" s="117"/>
      <c r="BI147" s="117"/>
      <c r="BJ147" s="117"/>
      <c r="BK147" s="117"/>
    </row>
    <row r="148" spans="1:63">
      <c r="A148" s="117"/>
      <c r="B148" s="117"/>
      <c r="C148" s="117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  <c r="O148" s="117"/>
      <c r="P148" s="117"/>
      <c r="Q148" s="119"/>
      <c r="R148" s="117"/>
      <c r="S148" s="117"/>
      <c r="T148" s="117"/>
      <c r="U148" s="117"/>
      <c r="V148" s="117"/>
      <c r="W148" s="117"/>
      <c r="X148" s="117"/>
      <c r="Y148" s="117"/>
      <c r="Z148" s="117"/>
      <c r="AA148" s="117"/>
      <c r="AB148" s="117"/>
      <c r="AC148" s="117"/>
      <c r="AD148" s="117"/>
      <c r="AE148" s="117"/>
      <c r="AF148" s="117"/>
      <c r="AG148" s="117"/>
      <c r="AH148" s="117"/>
      <c r="AI148" s="117"/>
      <c r="AJ148" s="117"/>
      <c r="AK148" s="117"/>
      <c r="AL148" s="117"/>
      <c r="AM148" s="117"/>
      <c r="AN148" s="117"/>
      <c r="AO148" s="117"/>
      <c r="AP148" s="117"/>
      <c r="AQ148" s="117"/>
      <c r="AR148" s="117"/>
      <c r="AS148" s="117"/>
      <c r="AT148" s="117"/>
      <c r="AU148" s="117"/>
      <c r="AV148" s="117"/>
      <c r="AW148" s="117"/>
      <c r="AX148" s="117"/>
      <c r="AY148" s="117"/>
      <c r="AZ148" s="117"/>
      <c r="BA148" s="117"/>
      <c r="BB148" s="117"/>
      <c r="BC148" s="117"/>
      <c r="BD148" s="117"/>
      <c r="BE148" s="117"/>
      <c r="BF148" s="117"/>
      <c r="BG148" s="117"/>
      <c r="BH148" s="117"/>
      <c r="BI148" s="117"/>
      <c r="BJ148" s="117"/>
      <c r="BK148" s="117"/>
    </row>
    <row r="149" spans="1:63">
      <c r="A149" s="117"/>
      <c r="B149" s="117"/>
      <c r="C149" s="117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  <c r="O149" s="117"/>
      <c r="P149" s="117"/>
      <c r="Q149" s="119"/>
      <c r="R149" s="117"/>
      <c r="S149" s="117"/>
      <c r="T149" s="117"/>
      <c r="U149" s="117"/>
      <c r="V149" s="117"/>
      <c r="W149" s="117"/>
      <c r="X149" s="117"/>
      <c r="Y149" s="117"/>
      <c r="Z149" s="117"/>
      <c r="AA149" s="117"/>
      <c r="AB149" s="117"/>
      <c r="AC149" s="117"/>
      <c r="AD149" s="117"/>
      <c r="AE149" s="117"/>
      <c r="AF149" s="117"/>
      <c r="AG149" s="117"/>
      <c r="AH149" s="117"/>
      <c r="AI149" s="117"/>
      <c r="AJ149" s="117"/>
      <c r="AK149" s="117"/>
      <c r="AL149" s="117"/>
      <c r="AM149" s="117"/>
      <c r="AN149" s="117"/>
      <c r="AO149" s="117"/>
      <c r="AP149" s="117"/>
      <c r="AQ149" s="117"/>
      <c r="AR149" s="117"/>
      <c r="AS149" s="117"/>
      <c r="AT149" s="117"/>
      <c r="AU149" s="117"/>
      <c r="AV149" s="117"/>
      <c r="AW149" s="117"/>
      <c r="AX149" s="117"/>
      <c r="AY149" s="117"/>
      <c r="AZ149" s="117"/>
      <c r="BA149" s="117"/>
      <c r="BB149" s="117"/>
      <c r="BC149" s="117"/>
      <c r="BD149" s="117"/>
      <c r="BE149" s="117"/>
      <c r="BF149" s="117"/>
      <c r="BG149" s="117"/>
      <c r="BH149" s="117"/>
      <c r="BI149" s="117"/>
      <c r="BJ149" s="117"/>
      <c r="BK149" s="117"/>
    </row>
    <row r="150" spans="1:63">
      <c r="A150" s="117"/>
      <c r="B150" s="117"/>
      <c r="C150" s="117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119"/>
      <c r="R150" s="117"/>
      <c r="S150" s="117"/>
      <c r="T150" s="117"/>
      <c r="U150" s="117"/>
      <c r="V150" s="117"/>
      <c r="W150" s="117"/>
      <c r="X150" s="117"/>
      <c r="Y150" s="117"/>
      <c r="Z150" s="117"/>
      <c r="AA150" s="117"/>
      <c r="AB150" s="117"/>
      <c r="AC150" s="117"/>
      <c r="AD150" s="117"/>
      <c r="AE150" s="117"/>
      <c r="AF150" s="117"/>
      <c r="AG150" s="117"/>
      <c r="AH150" s="117"/>
      <c r="AI150" s="117"/>
      <c r="AJ150" s="117"/>
      <c r="AK150" s="117"/>
      <c r="AL150" s="117"/>
      <c r="AM150" s="117"/>
      <c r="AN150" s="117"/>
      <c r="AO150" s="117"/>
      <c r="AP150" s="117"/>
      <c r="AQ150" s="117"/>
      <c r="AR150" s="117"/>
      <c r="AS150" s="117"/>
      <c r="AT150" s="117"/>
      <c r="AU150" s="117"/>
      <c r="AV150" s="117"/>
      <c r="AW150" s="117"/>
      <c r="AX150" s="117"/>
      <c r="AY150" s="117"/>
      <c r="AZ150" s="117"/>
      <c r="BA150" s="117"/>
      <c r="BB150" s="117"/>
      <c r="BC150" s="117"/>
      <c r="BD150" s="117"/>
      <c r="BE150" s="117"/>
      <c r="BF150" s="117"/>
      <c r="BG150" s="117"/>
      <c r="BH150" s="117"/>
      <c r="BI150" s="117"/>
      <c r="BJ150" s="117"/>
      <c r="BK150" s="117"/>
    </row>
    <row r="151" spans="1:63">
      <c r="A151" s="117"/>
      <c r="B151" s="117"/>
      <c r="C151" s="117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117"/>
      <c r="O151" s="117"/>
      <c r="P151" s="117"/>
      <c r="Q151" s="119"/>
      <c r="R151" s="117"/>
      <c r="S151" s="117"/>
      <c r="T151" s="117"/>
      <c r="U151" s="117"/>
      <c r="V151" s="117"/>
      <c r="W151" s="117"/>
      <c r="X151" s="117"/>
      <c r="Y151" s="117"/>
      <c r="Z151" s="117"/>
      <c r="AA151" s="117"/>
      <c r="AB151" s="117"/>
      <c r="AC151" s="117"/>
      <c r="AD151" s="117"/>
      <c r="AE151" s="117"/>
      <c r="AF151" s="117"/>
      <c r="AG151" s="117"/>
      <c r="AH151" s="117"/>
      <c r="AI151" s="117"/>
      <c r="AJ151" s="117"/>
      <c r="AK151" s="117"/>
      <c r="AL151" s="117"/>
      <c r="AM151" s="117"/>
      <c r="AN151" s="117"/>
      <c r="AO151" s="117"/>
      <c r="AP151" s="117"/>
      <c r="AQ151" s="117"/>
      <c r="AR151" s="117"/>
      <c r="AS151" s="117"/>
      <c r="AT151" s="117"/>
      <c r="AU151" s="117"/>
      <c r="AV151" s="117"/>
      <c r="AW151" s="117"/>
      <c r="AX151" s="117"/>
      <c r="AY151" s="117"/>
      <c r="AZ151" s="117"/>
      <c r="BA151" s="117"/>
      <c r="BB151" s="117"/>
      <c r="BC151" s="117"/>
      <c r="BD151" s="117"/>
      <c r="BE151" s="117"/>
      <c r="BF151" s="117"/>
      <c r="BG151" s="117"/>
      <c r="BH151" s="117"/>
      <c r="BI151" s="117"/>
      <c r="BJ151" s="117"/>
      <c r="BK151" s="117"/>
    </row>
    <row r="152" spans="1:63">
      <c r="A152" s="117"/>
      <c r="B152" s="117"/>
      <c r="C152" s="117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9"/>
      <c r="R152" s="117"/>
      <c r="S152" s="117"/>
      <c r="T152" s="117"/>
      <c r="U152" s="117"/>
      <c r="V152" s="117"/>
      <c r="W152" s="117"/>
      <c r="X152" s="117"/>
      <c r="Y152" s="117"/>
      <c r="Z152" s="117"/>
      <c r="AA152" s="117"/>
      <c r="AB152" s="117"/>
      <c r="AC152" s="117"/>
      <c r="AD152" s="117"/>
      <c r="AE152" s="117"/>
      <c r="AF152" s="117"/>
      <c r="AG152" s="117"/>
      <c r="AH152" s="117"/>
      <c r="AI152" s="117"/>
      <c r="AJ152" s="117"/>
      <c r="AK152" s="117"/>
      <c r="AL152" s="117"/>
      <c r="AM152" s="117"/>
      <c r="AN152" s="117"/>
      <c r="AO152" s="117"/>
      <c r="AP152" s="117"/>
      <c r="AQ152" s="117"/>
      <c r="AR152" s="117"/>
      <c r="AS152" s="117"/>
      <c r="AT152" s="117"/>
      <c r="AU152" s="117"/>
      <c r="AV152" s="117"/>
      <c r="AW152" s="117"/>
      <c r="AX152" s="117"/>
      <c r="AY152" s="117"/>
      <c r="AZ152" s="117"/>
      <c r="BA152" s="117"/>
      <c r="BB152" s="117"/>
      <c r="BC152" s="117"/>
      <c r="BD152" s="117"/>
      <c r="BE152" s="117"/>
      <c r="BF152" s="117"/>
      <c r="BG152" s="117"/>
      <c r="BH152" s="117"/>
      <c r="BI152" s="117"/>
      <c r="BJ152" s="117"/>
      <c r="BK152" s="117"/>
    </row>
    <row r="153" spans="1:63">
      <c r="A153" s="117"/>
      <c r="B153" s="117"/>
      <c r="C153" s="117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119"/>
      <c r="R153" s="117"/>
      <c r="S153" s="117"/>
      <c r="T153" s="117"/>
      <c r="U153" s="117"/>
      <c r="V153" s="117"/>
      <c r="W153" s="117"/>
      <c r="X153" s="117"/>
      <c r="Y153" s="117"/>
      <c r="Z153" s="117"/>
      <c r="AA153" s="117"/>
      <c r="AB153" s="117"/>
      <c r="AC153" s="117"/>
      <c r="AD153" s="117"/>
      <c r="AE153" s="117"/>
      <c r="AF153" s="117"/>
      <c r="AG153" s="117"/>
      <c r="AH153" s="117"/>
      <c r="AI153" s="117"/>
      <c r="AJ153" s="117"/>
      <c r="AK153" s="117"/>
      <c r="AL153" s="117"/>
      <c r="AM153" s="117"/>
      <c r="AN153" s="117"/>
      <c r="AO153" s="117"/>
      <c r="AP153" s="117"/>
      <c r="AQ153" s="117"/>
      <c r="AR153" s="117"/>
      <c r="AS153" s="117"/>
      <c r="AT153" s="117"/>
      <c r="AU153" s="117"/>
      <c r="AV153" s="117"/>
      <c r="AW153" s="117"/>
      <c r="AX153" s="117"/>
      <c r="AY153" s="117"/>
      <c r="AZ153" s="117"/>
      <c r="BA153" s="117"/>
      <c r="BB153" s="117"/>
      <c r="BC153" s="117"/>
      <c r="BD153" s="117"/>
      <c r="BE153" s="117"/>
      <c r="BF153" s="117"/>
      <c r="BG153" s="117"/>
      <c r="BH153" s="117"/>
      <c r="BI153" s="117"/>
      <c r="BJ153" s="117"/>
      <c r="BK153" s="117"/>
    </row>
    <row r="154" spans="1:63">
      <c r="A154" s="117"/>
      <c r="B154" s="117"/>
      <c r="C154" s="117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119"/>
      <c r="R154" s="117"/>
      <c r="S154" s="117"/>
      <c r="T154" s="117"/>
      <c r="U154" s="117"/>
      <c r="V154" s="117"/>
      <c r="W154" s="117"/>
      <c r="X154" s="117"/>
      <c r="Y154" s="117"/>
      <c r="Z154" s="117"/>
      <c r="AA154" s="117"/>
      <c r="AB154" s="117"/>
      <c r="AC154" s="117"/>
      <c r="AD154" s="117"/>
      <c r="AE154" s="117"/>
      <c r="AF154" s="117"/>
      <c r="AG154" s="117"/>
      <c r="AH154" s="117"/>
      <c r="AI154" s="117"/>
      <c r="AJ154" s="117"/>
      <c r="AK154" s="117"/>
      <c r="AL154" s="117"/>
      <c r="AM154" s="117"/>
      <c r="AN154" s="117"/>
      <c r="AO154" s="117"/>
      <c r="AP154" s="117"/>
      <c r="AQ154" s="117"/>
      <c r="AR154" s="117"/>
      <c r="AS154" s="117"/>
      <c r="AT154" s="117"/>
      <c r="AU154" s="117"/>
      <c r="AV154" s="117"/>
      <c r="AW154" s="117"/>
      <c r="AX154" s="117"/>
      <c r="AY154" s="117"/>
      <c r="AZ154" s="117"/>
      <c r="BA154" s="117"/>
      <c r="BB154" s="117"/>
      <c r="BC154" s="117"/>
      <c r="BD154" s="117"/>
      <c r="BE154" s="117"/>
      <c r="BF154" s="117"/>
      <c r="BG154" s="117"/>
      <c r="BH154" s="117"/>
      <c r="BI154" s="117"/>
      <c r="BJ154" s="117"/>
      <c r="BK154" s="117"/>
    </row>
    <row r="155" spans="1:63">
      <c r="A155" s="117"/>
      <c r="B155" s="117"/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119"/>
      <c r="R155" s="117"/>
      <c r="S155" s="117"/>
      <c r="T155" s="117"/>
      <c r="U155" s="117"/>
      <c r="V155" s="117"/>
      <c r="W155" s="117"/>
      <c r="X155" s="117"/>
      <c r="Y155" s="117"/>
      <c r="Z155" s="117"/>
      <c r="AA155" s="117"/>
      <c r="AB155" s="117"/>
      <c r="AC155" s="117"/>
      <c r="AD155" s="117"/>
      <c r="AE155" s="117"/>
      <c r="AF155" s="117"/>
      <c r="AG155" s="117"/>
      <c r="AH155" s="117"/>
      <c r="AI155" s="117"/>
      <c r="AJ155" s="117"/>
      <c r="AK155" s="117"/>
      <c r="AL155" s="117"/>
      <c r="AM155" s="117"/>
      <c r="AN155" s="117"/>
      <c r="AO155" s="117"/>
      <c r="AP155" s="117"/>
      <c r="AQ155" s="117"/>
      <c r="AR155" s="117"/>
      <c r="AS155" s="117"/>
      <c r="AT155" s="117"/>
      <c r="AU155" s="117"/>
      <c r="AV155" s="117"/>
      <c r="AW155" s="117"/>
      <c r="AX155" s="117"/>
      <c r="AY155" s="117"/>
      <c r="AZ155" s="117"/>
      <c r="BA155" s="117"/>
      <c r="BB155" s="117"/>
      <c r="BC155" s="117"/>
      <c r="BD155" s="117"/>
      <c r="BE155" s="117"/>
      <c r="BF155" s="117"/>
      <c r="BG155" s="117"/>
      <c r="BH155" s="117"/>
      <c r="BI155" s="117"/>
      <c r="BJ155" s="117"/>
      <c r="BK155" s="117"/>
    </row>
    <row r="156" spans="1:63">
      <c r="A156" s="117"/>
      <c r="B156" s="117"/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  <c r="O156" s="117"/>
      <c r="P156" s="117"/>
      <c r="Q156" s="119"/>
      <c r="R156" s="117"/>
      <c r="S156" s="117"/>
      <c r="T156" s="117"/>
      <c r="U156" s="117"/>
      <c r="V156" s="117"/>
      <c r="W156" s="117"/>
      <c r="X156" s="117"/>
      <c r="Y156" s="117"/>
      <c r="Z156" s="117"/>
      <c r="AA156" s="117"/>
      <c r="AB156" s="117"/>
      <c r="AC156" s="117"/>
      <c r="AD156" s="117"/>
      <c r="AE156" s="117"/>
      <c r="AF156" s="117"/>
      <c r="AG156" s="117"/>
      <c r="AH156" s="117"/>
      <c r="AI156" s="117"/>
      <c r="AJ156" s="117"/>
      <c r="AK156" s="117"/>
      <c r="AL156" s="117"/>
      <c r="AM156" s="117"/>
      <c r="AN156" s="117"/>
      <c r="AO156" s="117"/>
      <c r="AP156" s="117"/>
      <c r="AQ156" s="117"/>
      <c r="AR156" s="117"/>
      <c r="AS156" s="117"/>
      <c r="AT156" s="117"/>
      <c r="AU156" s="117"/>
      <c r="AV156" s="117"/>
      <c r="AW156" s="117"/>
      <c r="AX156" s="117"/>
      <c r="AY156" s="117"/>
      <c r="AZ156" s="117"/>
      <c r="BA156" s="117"/>
      <c r="BB156" s="117"/>
      <c r="BC156" s="117"/>
      <c r="BD156" s="117"/>
      <c r="BE156" s="117"/>
      <c r="BF156" s="117"/>
      <c r="BG156" s="117"/>
      <c r="BH156" s="117"/>
      <c r="BI156" s="117"/>
      <c r="BJ156" s="117"/>
      <c r="BK156" s="117"/>
    </row>
    <row r="157" spans="1:63">
      <c r="A157" s="117"/>
      <c r="B157" s="117"/>
      <c r="C157" s="117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  <c r="P157" s="117"/>
      <c r="Q157" s="119"/>
      <c r="R157" s="117"/>
      <c r="S157" s="117"/>
      <c r="T157" s="117"/>
      <c r="U157" s="117"/>
      <c r="V157" s="117"/>
      <c r="W157" s="117"/>
      <c r="X157" s="117"/>
      <c r="Y157" s="117"/>
      <c r="Z157" s="117"/>
      <c r="AA157" s="117"/>
      <c r="AB157" s="117"/>
      <c r="AC157" s="117"/>
      <c r="AD157" s="117"/>
      <c r="AE157" s="117"/>
      <c r="AF157" s="117"/>
      <c r="AG157" s="117"/>
      <c r="AH157" s="117"/>
      <c r="AI157" s="117"/>
      <c r="AJ157" s="117"/>
      <c r="AK157" s="117"/>
      <c r="AL157" s="117"/>
      <c r="AM157" s="117"/>
      <c r="AN157" s="117"/>
      <c r="AO157" s="117"/>
      <c r="AP157" s="117"/>
      <c r="AQ157" s="117"/>
      <c r="AR157" s="117"/>
      <c r="AS157" s="117"/>
      <c r="AT157" s="117"/>
      <c r="AU157" s="117"/>
      <c r="AV157" s="117"/>
      <c r="AW157" s="117"/>
      <c r="AX157" s="117"/>
      <c r="AY157" s="117"/>
      <c r="AZ157" s="117"/>
      <c r="BA157" s="117"/>
      <c r="BB157" s="117"/>
      <c r="BC157" s="117"/>
      <c r="BD157" s="117"/>
      <c r="BE157" s="117"/>
      <c r="BF157" s="117"/>
      <c r="BG157" s="117"/>
      <c r="BH157" s="117"/>
      <c r="BI157" s="117"/>
      <c r="BJ157" s="117"/>
      <c r="BK157" s="117"/>
    </row>
    <row r="158" spans="1:63">
      <c r="A158" s="117"/>
      <c r="B158" s="117"/>
      <c r="C158" s="117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9"/>
      <c r="R158" s="117"/>
      <c r="S158" s="117"/>
      <c r="T158" s="117"/>
      <c r="U158" s="117"/>
      <c r="V158" s="117"/>
      <c r="W158" s="117"/>
      <c r="X158" s="117"/>
      <c r="Y158" s="117"/>
      <c r="Z158" s="117"/>
      <c r="AA158" s="117"/>
      <c r="AB158" s="117"/>
      <c r="AC158" s="117"/>
      <c r="AD158" s="117"/>
      <c r="AE158" s="117"/>
      <c r="AF158" s="117"/>
      <c r="AG158" s="117"/>
      <c r="AH158" s="117"/>
      <c r="AI158" s="117"/>
      <c r="AJ158" s="117"/>
      <c r="AK158" s="117"/>
      <c r="AL158" s="117"/>
      <c r="AM158" s="117"/>
      <c r="AN158" s="117"/>
      <c r="AO158" s="117"/>
      <c r="AP158" s="117"/>
      <c r="AQ158" s="117"/>
      <c r="AR158" s="117"/>
      <c r="AS158" s="117"/>
      <c r="AT158" s="117"/>
      <c r="AU158" s="117"/>
      <c r="AV158" s="117"/>
      <c r="AW158" s="117"/>
      <c r="AX158" s="117"/>
      <c r="AY158" s="117"/>
      <c r="AZ158" s="117"/>
      <c r="BA158" s="117"/>
      <c r="BB158" s="117"/>
      <c r="BC158" s="117"/>
      <c r="BD158" s="117"/>
      <c r="BE158" s="117"/>
      <c r="BF158" s="117"/>
      <c r="BG158" s="117"/>
      <c r="BH158" s="117"/>
      <c r="BI158" s="117"/>
      <c r="BJ158" s="117"/>
      <c r="BK158" s="117"/>
    </row>
    <row r="159" spans="1:63">
      <c r="A159" s="117"/>
      <c r="B159" s="117"/>
      <c r="C159" s="117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9"/>
      <c r="R159" s="117"/>
      <c r="S159" s="117"/>
      <c r="T159" s="117"/>
      <c r="U159" s="117"/>
      <c r="V159" s="117"/>
      <c r="W159" s="117"/>
      <c r="X159" s="117"/>
      <c r="Y159" s="117"/>
      <c r="Z159" s="117"/>
      <c r="AA159" s="117"/>
      <c r="AB159" s="117"/>
      <c r="AC159" s="117"/>
      <c r="AD159" s="117"/>
      <c r="AE159" s="117"/>
      <c r="AF159" s="117"/>
      <c r="AG159" s="117"/>
      <c r="AH159" s="117"/>
      <c r="AI159" s="117"/>
      <c r="AJ159" s="117"/>
      <c r="AK159" s="117"/>
      <c r="AL159" s="117"/>
      <c r="AM159" s="117"/>
      <c r="AN159" s="117"/>
      <c r="AO159" s="117"/>
      <c r="AP159" s="117"/>
      <c r="AQ159" s="117"/>
      <c r="AR159" s="117"/>
      <c r="AS159" s="117"/>
      <c r="AT159" s="117"/>
      <c r="AU159" s="117"/>
      <c r="AV159" s="117"/>
      <c r="AW159" s="117"/>
      <c r="AX159" s="117"/>
      <c r="AY159" s="117"/>
      <c r="AZ159" s="117"/>
      <c r="BA159" s="117"/>
      <c r="BB159" s="117"/>
      <c r="BC159" s="117"/>
      <c r="BD159" s="117"/>
      <c r="BE159" s="117"/>
      <c r="BF159" s="117"/>
      <c r="BG159" s="117"/>
      <c r="BH159" s="117"/>
      <c r="BI159" s="117"/>
      <c r="BJ159" s="117"/>
      <c r="BK159" s="117"/>
    </row>
    <row r="160" spans="1:63">
      <c r="A160" s="117"/>
      <c r="B160" s="117"/>
      <c r="C160" s="117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119"/>
      <c r="R160" s="117"/>
      <c r="S160" s="117"/>
      <c r="T160" s="117"/>
      <c r="U160" s="117"/>
      <c r="V160" s="117"/>
      <c r="W160" s="117"/>
      <c r="X160" s="117"/>
      <c r="Y160" s="117"/>
      <c r="Z160" s="117"/>
      <c r="AA160" s="117"/>
      <c r="AB160" s="117"/>
      <c r="AC160" s="117"/>
      <c r="AD160" s="117"/>
      <c r="AE160" s="117"/>
      <c r="AF160" s="117"/>
      <c r="AG160" s="117"/>
      <c r="AH160" s="117"/>
      <c r="AI160" s="117"/>
      <c r="AJ160" s="117"/>
      <c r="AK160" s="117"/>
      <c r="AL160" s="117"/>
      <c r="AM160" s="117"/>
      <c r="AN160" s="117"/>
      <c r="AO160" s="117"/>
      <c r="AP160" s="117"/>
      <c r="AQ160" s="117"/>
      <c r="AR160" s="117"/>
      <c r="AS160" s="117"/>
      <c r="AT160" s="117"/>
      <c r="AU160" s="117"/>
      <c r="AV160" s="117"/>
      <c r="AW160" s="117"/>
      <c r="AX160" s="117"/>
      <c r="AY160" s="117"/>
      <c r="AZ160" s="117"/>
      <c r="BA160" s="117"/>
      <c r="BB160" s="117"/>
      <c r="BC160" s="117"/>
      <c r="BD160" s="117"/>
      <c r="BE160" s="117"/>
      <c r="BF160" s="117"/>
      <c r="BG160" s="117"/>
      <c r="BH160" s="117"/>
      <c r="BI160" s="117"/>
      <c r="BJ160" s="117"/>
      <c r="BK160" s="117"/>
    </row>
    <row r="161" spans="1:63">
      <c r="A161" s="117"/>
      <c r="B161" s="117"/>
      <c r="C161" s="117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  <c r="O161" s="117"/>
      <c r="P161" s="117"/>
      <c r="Q161" s="119"/>
      <c r="R161" s="117"/>
      <c r="S161" s="117"/>
      <c r="T161" s="117"/>
      <c r="U161" s="117"/>
      <c r="V161" s="117"/>
      <c r="W161" s="117"/>
      <c r="X161" s="117"/>
      <c r="Y161" s="117"/>
      <c r="Z161" s="117"/>
      <c r="AA161" s="117"/>
      <c r="AB161" s="117"/>
      <c r="AC161" s="117"/>
      <c r="AD161" s="117"/>
      <c r="AE161" s="117"/>
      <c r="AF161" s="117"/>
      <c r="AG161" s="117"/>
      <c r="AH161" s="117"/>
      <c r="AI161" s="117"/>
      <c r="AJ161" s="117"/>
      <c r="AK161" s="117"/>
      <c r="AL161" s="117"/>
      <c r="AM161" s="117"/>
      <c r="AN161" s="117"/>
      <c r="AO161" s="117"/>
      <c r="AP161" s="117"/>
      <c r="AQ161" s="117"/>
      <c r="AR161" s="117"/>
      <c r="AS161" s="117"/>
      <c r="AT161" s="117"/>
      <c r="AU161" s="117"/>
      <c r="AV161" s="117"/>
      <c r="AW161" s="117"/>
      <c r="AX161" s="117"/>
      <c r="AY161" s="117"/>
      <c r="AZ161" s="117"/>
      <c r="BA161" s="117"/>
      <c r="BB161" s="117"/>
      <c r="BC161" s="117"/>
      <c r="BD161" s="117"/>
      <c r="BE161" s="117"/>
      <c r="BF161" s="117"/>
      <c r="BG161" s="117"/>
      <c r="BH161" s="117"/>
      <c r="BI161" s="117"/>
      <c r="BJ161" s="117"/>
      <c r="BK161" s="117"/>
    </row>
    <row r="162" spans="1:63">
      <c r="A162" s="117"/>
      <c r="B162" s="117"/>
      <c r="C162" s="117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  <c r="O162" s="117"/>
      <c r="P162" s="117"/>
      <c r="Q162" s="119"/>
      <c r="R162" s="117"/>
      <c r="S162" s="117"/>
      <c r="T162" s="117"/>
      <c r="U162" s="117"/>
      <c r="V162" s="117"/>
      <c r="W162" s="117"/>
      <c r="X162" s="117"/>
      <c r="Y162" s="117"/>
      <c r="Z162" s="117"/>
      <c r="AA162" s="117"/>
      <c r="AB162" s="117"/>
      <c r="AC162" s="117"/>
      <c r="AD162" s="117"/>
      <c r="AE162" s="117"/>
      <c r="AF162" s="117"/>
      <c r="AG162" s="117"/>
      <c r="AH162" s="117"/>
      <c r="AI162" s="117"/>
      <c r="AJ162" s="117"/>
      <c r="AK162" s="117"/>
      <c r="AL162" s="117"/>
      <c r="AM162" s="117"/>
      <c r="AN162" s="117"/>
      <c r="AO162" s="117"/>
      <c r="AP162" s="117"/>
      <c r="AQ162" s="117"/>
      <c r="AR162" s="117"/>
      <c r="AS162" s="117"/>
      <c r="AT162" s="117"/>
      <c r="AU162" s="117"/>
      <c r="AV162" s="117"/>
      <c r="AW162" s="117"/>
      <c r="AX162" s="117"/>
      <c r="AY162" s="117"/>
      <c r="AZ162" s="117"/>
      <c r="BA162" s="117"/>
      <c r="BB162" s="117"/>
      <c r="BC162" s="117"/>
      <c r="BD162" s="117"/>
      <c r="BE162" s="117"/>
      <c r="BF162" s="117"/>
      <c r="BG162" s="117"/>
      <c r="BH162" s="117"/>
      <c r="BI162" s="117"/>
      <c r="BJ162" s="117"/>
      <c r="BK162" s="117"/>
    </row>
    <row r="163" spans="1:63">
      <c r="A163" s="117"/>
      <c r="B163" s="117"/>
      <c r="C163" s="117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9"/>
      <c r="R163" s="117"/>
      <c r="S163" s="117"/>
      <c r="T163" s="117"/>
      <c r="U163" s="117"/>
      <c r="V163" s="117"/>
      <c r="W163" s="117"/>
      <c r="X163" s="117"/>
      <c r="Y163" s="117"/>
      <c r="Z163" s="117"/>
      <c r="AA163" s="117"/>
      <c r="AB163" s="117"/>
      <c r="AC163" s="117"/>
      <c r="AD163" s="117"/>
      <c r="AE163" s="117"/>
      <c r="AF163" s="117"/>
      <c r="AG163" s="117"/>
      <c r="AH163" s="117"/>
      <c r="AI163" s="117"/>
      <c r="AJ163" s="117"/>
      <c r="AK163" s="117"/>
      <c r="AL163" s="117"/>
      <c r="AM163" s="117"/>
      <c r="AN163" s="117"/>
      <c r="AO163" s="117"/>
      <c r="AP163" s="117"/>
      <c r="AQ163" s="117"/>
      <c r="AR163" s="117"/>
      <c r="AS163" s="117"/>
      <c r="AT163" s="117"/>
      <c r="AU163" s="117"/>
      <c r="AV163" s="117"/>
      <c r="AW163" s="117"/>
      <c r="AX163" s="117"/>
      <c r="AY163" s="117"/>
      <c r="AZ163" s="117"/>
      <c r="BA163" s="117"/>
      <c r="BB163" s="117"/>
      <c r="BC163" s="117"/>
      <c r="BD163" s="117"/>
      <c r="BE163" s="117"/>
      <c r="BF163" s="117"/>
      <c r="BG163" s="117"/>
      <c r="BH163" s="117"/>
      <c r="BI163" s="117"/>
      <c r="BJ163" s="117"/>
      <c r="BK163" s="117"/>
    </row>
    <row r="164" spans="1:63">
      <c r="A164" s="117"/>
      <c r="B164" s="117"/>
      <c r="C164" s="117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119"/>
      <c r="R164" s="117"/>
      <c r="S164" s="117"/>
      <c r="T164" s="117"/>
      <c r="U164" s="117"/>
      <c r="V164" s="117"/>
      <c r="W164" s="117"/>
      <c r="X164" s="117"/>
      <c r="Y164" s="117"/>
      <c r="Z164" s="117"/>
      <c r="AA164" s="117"/>
      <c r="AB164" s="117"/>
      <c r="AC164" s="117"/>
      <c r="AD164" s="117"/>
      <c r="AE164" s="117"/>
      <c r="AF164" s="117"/>
      <c r="AG164" s="117"/>
      <c r="AH164" s="117"/>
      <c r="AI164" s="117"/>
      <c r="AJ164" s="117"/>
      <c r="AK164" s="117"/>
      <c r="AL164" s="117"/>
      <c r="AM164" s="117"/>
      <c r="AN164" s="117"/>
      <c r="AO164" s="117"/>
      <c r="AP164" s="117"/>
      <c r="AQ164" s="117"/>
      <c r="AR164" s="117"/>
      <c r="AS164" s="117"/>
      <c r="AT164" s="117"/>
      <c r="AU164" s="117"/>
      <c r="AV164" s="117"/>
      <c r="AW164" s="117"/>
      <c r="AX164" s="117"/>
      <c r="AY164" s="117"/>
      <c r="AZ164" s="117"/>
      <c r="BA164" s="117"/>
      <c r="BB164" s="117"/>
      <c r="BC164" s="117"/>
      <c r="BD164" s="117"/>
      <c r="BE164" s="117"/>
      <c r="BF164" s="117"/>
      <c r="BG164" s="117"/>
      <c r="BH164" s="117"/>
      <c r="BI164" s="117"/>
      <c r="BJ164" s="117"/>
      <c r="BK164" s="117"/>
    </row>
    <row r="165" spans="1:63">
      <c r="A165" s="117"/>
      <c r="B165" s="117"/>
      <c r="C165" s="117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119"/>
      <c r="R165" s="117"/>
      <c r="S165" s="117"/>
      <c r="T165" s="117"/>
      <c r="U165" s="117"/>
      <c r="V165" s="117"/>
      <c r="W165" s="117"/>
      <c r="X165" s="117"/>
      <c r="Y165" s="117"/>
      <c r="Z165" s="117"/>
      <c r="AA165" s="117"/>
      <c r="AB165" s="117"/>
      <c r="AC165" s="117"/>
      <c r="AD165" s="117"/>
      <c r="AE165" s="117"/>
      <c r="AF165" s="117"/>
      <c r="AG165" s="117"/>
      <c r="AH165" s="117"/>
      <c r="AI165" s="117"/>
      <c r="AJ165" s="117"/>
      <c r="AK165" s="117"/>
      <c r="AL165" s="117"/>
      <c r="AM165" s="117"/>
      <c r="AN165" s="117"/>
      <c r="AO165" s="117"/>
      <c r="AP165" s="117"/>
      <c r="AQ165" s="117"/>
      <c r="AR165" s="117"/>
      <c r="AS165" s="117"/>
      <c r="AT165" s="117"/>
      <c r="AU165" s="117"/>
      <c r="AV165" s="117"/>
      <c r="AW165" s="117"/>
      <c r="AX165" s="117"/>
      <c r="AY165" s="117"/>
      <c r="AZ165" s="117"/>
      <c r="BA165" s="117"/>
      <c r="BB165" s="117"/>
      <c r="BC165" s="117"/>
      <c r="BD165" s="117"/>
      <c r="BE165" s="117"/>
      <c r="BF165" s="117"/>
      <c r="BG165" s="117"/>
      <c r="BH165" s="117"/>
      <c r="BI165" s="117"/>
      <c r="BJ165" s="117"/>
      <c r="BK165" s="117"/>
    </row>
    <row r="166" spans="1:63">
      <c r="A166" s="117"/>
      <c r="B166" s="117"/>
      <c r="C166" s="117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119"/>
      <c r="R166" s="117"/>
      <c r="S166" s="117"/>
      <c r="T166" s="117"/>
      <c r="U166" s="117"/>
      <c r="V166" s="117"/>
      <c r="W166" s="117"/>
      <c r="X166" s="117"/>
      <c r="Y166" s="117"/>
      <c r="Z166" s="117"/>
      <c r="AA166" s="117"/>
      <c r="AB166" s="117"/>
      <c r="AC166" s="117"/>
      <c r="AD166" s="117"/>
      <c r="AE166" s="117"/>
      <c r="AF166" s="117"/>
      <c r="AG166" s="117"/>
      <c r="AH166" s="117"/>
      <c r="AI166" s="117"/>
      <c r="AJ166" s="117"/>
      <c r="AK166" s="117"/>
      <c r="AL166" s="117"/>
      <c r="AM166" s="117"/>
      <c r="AN166" s="117"/>
      <c r="AO166" s="117"/>
      <c r="AP166" s="117"/>
      <c r="AQ166" s="117"/>
      <c r="AR166" s="117"/>
      <c r="AS166" s="117"/>
      <c r="AT166" s="117"/>
      <c r="AU166" s="117"/>
      <c r="AV166" s="117"/>
      <c r="AW166" s="117"/>
      <c r="AX166" s="117"/>
      <c r="AY166" s="117"/>
      <c r="AZ166" s="117"/>
      <c r="BA166" s="117"/>
      <c r="BB166" s="117"/>
      <c r="BC166" s="117"/>
      <c r="BD166" s="117"/>
      <c r="BE166" s="117"/>
      <c r="BF166" s="117"/>
      <c r="BG166" s="117"/>
      <c r="BH166" s="117"/>
      <c r="BI166" s="117"/>
      <c r="BJ166" s="117"/>
      <c r="BK166" s="117"/>
    </row>
    <row r="167" spans="1:63">
      <c r="A167" s="117"/>
      <c r="B167" s="117"/>
      <c r="C167" s="117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119"/>
      <c r="R167" s="117"/>
      <c r="S167" s="117"/>
      <c r="T167" s="117"/>
      <c r="U167" s="117"/>
      <c r="V167" s="117"/>
      <c r="W167" s="117"/>
      <c r="X167" s="117"/>
      <c r="Y167" s="117"/>
      <c r="Z167" s="117"/>
      <c r="AA167" s="117"/>
      <c r="AB167" s="117"/>
      <c r="AC167" s="117"/>
      <c r="AD167" s="117"/>
      <c r="AE167" s="117"/>
      <c r="AF167" s="117"/>
      <c r="AG167" s="117"/>
      <c r="AH167" s="117"/>
      <c r="AI167" s="117"/>
      <c r="AJ167" s="117"/>
      <c r="AK167" s="117"/>
      <c r="AL167" s="117"/>
      <c r="AM167" s="117"/>
      <c r="AN167" s="117"/>
      <c r="AO167" s="117"/>
      <c r="AP167" s="117"/>
      <c r="AQ167" s="117"/>
      <c r="AR167" s="117"/>
      <c r="AS167" s="117"/>
      <c r="AT167" s="117"/>
      <c r="AU167" s="117"/>
      <c r="AV167" s="117"/>
      <c r="AW167" s="117"/>
      <c r="AX167" s="117"/>
      <c r="AY167" s="117"/>
      <c r="AZ167" s="117"/>
      <c r="BA167" s="117"/>
      <c r="BB167" s="117"/>
      <c r="BC167" s="117"/>
      <c r="BD167" s="117"/>
      <c r="BE167" s="117"/>
      <c r="BF167" s="117"/>
      <c r="BG167" s="117"/>
      <c r="BH167" s="117"/>
      <c r="BI167" s="117"/>
      <c r="BJ167" s="117"/>
      <c r="BK167" s="117"/>
    </row>
    <row r="168" spans="1:63">
      <c r="A168" s="117"/>
      <c r="B168" s="117"/>
      <c r="C168" s="117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9"/>
      <c r="R168" s="117"/>
      <c r="S168" s="117"/>
      <c r="T168" s="117"/>
      <c r="U168" s="117"/>
      <c r="V168" s="117"/>
      <c r="W168" s="117"/>
      <c r="X168" s="117"/>
      <c r="Y168" s="117"/>
      <c r="Z168" s="117"/>
      <c r="AA168" s="117"/>
      <c r="AB168" s="117"/>
      <c r="AC168" s="117"/>
      <c r="AD168" s="117"/>
      <c r="AE168" s="117"/>
      <c r="AF168" s="117"/>
      <c r="AG168" s="117"/>
      <c r="AH168" s="117"/>
      <c r="AI168" s="117"/>
      <c r="AJ168" s="117"/>
      <c r="AK168" s="117"/>
      <c r="AL168" s="117"/>
      <c r="AM168" s="117"/>
      <c r="AN168" s="117"/>
      <c r="AO168" s="117"/>
      <c r="AP168" s="117"/>
      <c r="AQ168" s="117"/>
      <c r="AR168" s="117"/>
      <c r="AS168" s="117"/>
      <c r="AT168" s="117"/>
      <c r="AU168" s="117"/>
      <c r="AV168" s="117"/>
      <c r="AW168" s="117"/>
      <c r="AX168" s="117"/>
      <c r="AY168" s="117"/>
      <c r="AZ168" s="117"/>
      <c r="BA168" s="117"/>
      <c r="BB168" s="117"/>
      <c r="BC168" s="117"/>
      <c r="BD168" s="117"/>
      <c r="BE168" s="117"/>
      <c r="BF168" s="117"/>
      <c r="BG168" s="117"/>
      <c r="BH168" s="117"/>
      <c r="BI168" s="117"/>
      <c r="BJ168" s="117"/>
      <c r="BK168" s="117"/>
    </row>
    <row r="169" spans="1:63">
      <c r="A169" s="117"/>
      <c r="B169" s="117"/>
      <c r="C169" s="117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119"/>
      <c r="R169" s="117"/>
      <c r="S169" s="117"/>
      <c r="T169" s="117"/>
      <c r="U169" s="117"/>
      <c r="V169" s="117"/>
      <c r="W169" s="117"/>
      <c r="X169" s="117"/>
      <c r="Y169" s="117"/>
      <c r="Z169" s="117"/>
      <c r="AA169" s="117"/>
      <c r="AB169" s="117"/>
      <c r="AC169" s="117"/>
      <c r="AD169" s="117"/>
      <c r="AE169" s="117"/>
      <c r="AF169" s="117"/>
      <c r="AG169" s="117"/>
      <c r="AH169" s="117"/>
      <c r="AI169" s="117"/>
      <c r="AJ169" s="117"/>
      <c r="AK169" s="117"/>
      <c r="AL169" s="117"/>
      <c r="AM169" s="117"/>
      <c r="AN169" s="117"/>
      <c r="AO169" s="117"/>
      <c r="AP169" s="117"/>
      <c r="AQ169" s="117"/>
      <c r="AR169" s="117"/>
      <c r="AS169" s="117"/>
      <c r="AT169" s="117"/>
      <c r="AU169" s="117"/>
      <c r="AV169" s="117"/>
      <c r="AW169" s="117"/>
      <c r="AX169" s="117"/>
      <c r="AY169" s="117"/>
      <c r="AZ169" s="117"/>
      <c r="BA169" s="117"/>
      <c r="BB169" s="117"/>
      <c r="BC169" s="117"/>
      <c r="BD169" s="117"/>
      <c r="BE169" s="117"/>
      <c r="BF169" s="117"/>
      <c r="BG169" s="117"/>
      <c r="BH169" s="117"/>
      <c r="BI169" s="117"/>
      <c r="BJ169" s="117"/>
      <c r="BK169" s="117"/>
    </row>
    <row r="170" spans="1:63">
      <c r="A170" s="117"/>
      <c r="B170" s="117"/>
      <c r="C170" s="117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9"/>
      <c r="R170" s="117"/>
      <c r="S170" s="117"/>
      <c r="T170" s="117"/>
      <c r="U170" s="117"/>
      <c r="V170" s="117"/>
      <c r="W170" s="117"/>
      <c r="X170" s="117"/>
      <c r="Y170" s="117"/>
      <c r="Z170" s="117"/>
      <c r="AA170" s="117"/>
      <c r="AB170" s="117"/>
      <c r="AC170" s="117"/>
      <c r="AD170" s="117"/>
      <c r="AE170" s="117"/>
      <c r="AF170" s="117"/>
      <c r="AG170" s="117"/>
      <c r="AH170" s="117"/>
      <c r="AI170" s="117"/>
      <c r="AJ170" s="117"/>
      <c r="AK170" s="117"/>
      <c r="AL170" s="117"/>
      <c r="AM170" s="117"/>
      <c r="AN170" s="117"/>
      <c r="AO170" s="117"/>
      <c r="AP170" s="117"/>
      <c r="AQ170" s="117"/>
      <c r="AR170" s="117"/>
      <c r="AS170" s="117"/>
      <c r="AT170" s="117"/>
      <c r="AU170" s="117"/>
      <c r="AV170" s="117"/>
      <c r="AW170" s="117"/>
      <c r="AX170" s="117"/>
      <c r="AY170" s="117"/>
      <c r="AZ170" s="117"/>
      <c r="BA170" s="117"/>
      <c r="BB170" s="117"/>
      <c r="BC170" s="117"/>
      <c r="BD170" s="117"/>
      <c r="BE170" s="117"/>
      <c r="BF170" s="117"/>
      <c r="BG170" s="117"/>
      <c r="BH170" s="117"/>
      <c r="BI170" s="117"/>
      <c r="BJ170" s="117"/>
      <c r="BK170" s="117"/>
    </row>
    <row r="171" spans="1:63">
      <c r="A171" s="117"/>
      <c r="B171" s="117"/>
      <c r="C171" s="117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9"/>
      <c r="R171" s="117"/>
      <c r="S171" s="117"/>
      <c r="T171" s="117"/>
      <c r="U171" s="117"/>
      <c r="V171" s="117"/>
      <c r="W171" s="117"/>
      <c r="X171" s="117"/>
      <c r="Y171" s="117"/>
      <c r="Z171" s="117"/>
      <c r="AA171" s="117"/>
      <c r="AB171" s="117"/>
      <c r="AC171" s="117"/>
      <c r="AD171" s="117"/>
      <c r="AE171" s="117"/>
      <c r="AF171" s="117"/>
      <c r="AG171" s="117"/>
      <c r="AH171" s="117"/>
      <c r="AI171" s="117"/>
      <c r="AJ171" s="117"/>
      <c r="AK171" s="117"/>
      <c r="AL171" s="117"/>
      <c r="AM171" s="117"/>
      <c r="AN171" s="117"/>
      <c r="AO171" s="117"/>
      <c r="AP171" s="117"/>
      <c r="AQ171" s="117"/>
      <c r="AR171" s="117"/>
      <c r="AS171" s="117"/>
      <c r="AT171" s="117"/>
      <c r="AU171" s="117"/>
      <c r="AV171" s="117"/>
      <c r="AW171" s="117"/>
      <c r="AX171" s="117"/>
      <c r="AY171" s="117"/>
      <c r="AZ171" s="117"/>
      <c r="BA171" s="117"/>
      <c r="BB171" s="117"/>
      <c r="BC171" s="117"/>
      <c r="BD171" s="117"/>
      <c r="BE171" s="117"/>
      <c r="BF171" s="117"/>
      <c r="BG171" s="117"/>
      <c r="BH171" s="117"/>
      <c r="BI171" s="117"/>
      <c r="BJ171" s="117"/>
      <c r="BK171" s="117"/>
    </row>
    <row r="172" spans="1:63">
      <c r="A172" s="117"/>
      <c r="B172" s="117"/>
      <c r="C172" s="117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  <c r="O172" s="117"/>
      <c r="P172" s="117"/>
      <c r="Q172" s="119"/>
      <c r="R172" s="117"/>
      <c r="S172" s="117"/>
      <c r="T172" s="117"/>
      <c r="U172" s="117"/>
      <c r="V172" s="117"/>
      <c r="W172" s="117"/>
      <c r="X172" s="117"/>
      <c r="Y172" s="117"/>
      <c r="Z172" s="117"/>
      <c r="AA172" s="117"/>
      <c r="AB172" s="117"/>
      <c r="AC172" s="117"/>
      <c r="AD172" s="117"/>
      <c r="AE172" s="117"/>
      <c r="AF172" s="117"/>
      <c r="AG172" s="117"/>
      <c r="AH172" s="117"/>
      <c r="AI172" s="117"/>
      <c r="AJ172" s="117"/>
      <c r="AK172" s="117"/>
      <c r="AL172" s="117"/>
      <c r="AM172" s="117"/>
      <c r="AN172" s="117"/>
      <c r="AO172" s="117"/>
      <c r="AP172" s="117"/>
      <c r="AQ172" s="117"/>
      <c r="AR172" s="117"/>
      <c r="AS172" s="117"/>
      <c r="AT172" s="117"/>
      <c r="AU172" s="117"/>
      <c r="AV172" s="117"/>
      <c r="AW172" s="117"/>
      <c r="AX172" s="117"/>
      <c r="AY172" s="117"/>
      <c r="AZ172" s="117"/>
      <c r="BA172" s="117"/>
      <c r="BB172" s="117"/>
      <c r="BC172" s="117"/>
      <c r="BD172" s="117"/>
      <c r="BE172" s="117"/>
      <c r="BF172" s="117"/>
      <c r="BG172" s="117"/>
      <c r="BH172" s="117"/>
      <c r="BI172" s="117"/>
      <c r="BJ172" s="117"/>
      <c r="BK172" s="117"/>
    </row>
    <row r="173" spans="1:63">
      <c r="A173" s="117"/>
      <c r="B173" s="117"/>
      <c r="C173" s="117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  <c r="O173" s="117"/>
      <c r="P173" s="117"/>
      <c r="Q173" s="119"/>
      <c r="R173" s="117"/>
      <c r="S173" s="117"/>
      <c r="T173" s="117"/>
      <c r="U173" s="117"/>
      <c r="V173" s="117"/>
      <c r="W173" s="117"/>
      <c r="X173" s="117"/>
      <c r="Y173" s="117"/>
      <c r="Z173" s="117"/>
      <c r="AA173" s="117"/>
      <c r="AB173" s="117"/>
      <c r="AC173" s="117"/>
      <c r="AD173" s="117"/>
      <c r="AE173" s="117"/>
      <c r="AF173" s="117"/>
      <c r="AG173" s="117"/>
      <c r="AH173" s="117"/>
      <c r="AI173" s="117"/>
      <c r="AJ173" s="117"/>
      <c r="AK173" s="117"/>
      <c r="AL173" s="117"/>
      <c r="AM173" s="117"/>
      <c r="AN173" s="117"/>
      <c r="AO173" s="117"/>
      <c r="AP173" s="117"/>
      <c r="AQ173" s="117"/>
      <c r="AR173" s="117"/>
      <c r="AS173" s="117"/>
      <c r="AT173" s="117"/>
      <c r="AU173" s="117"/>
      <c r="AV173" s="117"/>
      <c r="AW173" s="117"/>
      <c r="AX173" s="117"/>
      <c r="AY173" s="117"/>
      <c r="AZ173" s="117"/>
      <c r="BA173" s="117"/>
      <c r="BB173" s="117"/>
      <c r="BC173" s="117"/>
      <c r="BD173" s="117"/>
      <c r="BE173" s="117"/>
      <c r="BF173" s="117"/>
      <c r="BG173" s="117"/>
      <c r="BH173" s="117"/>
      <c r="BI173" s="117"/>
      <c r="BJ173" s="117"/>
      <c r="BK173" s="117"/>
    </row>
    <row r="174" spans="1:63">
      <c r="A174" s="117"/>
      <c r="B174" s="117"/>
      <c r="C174" s="117"/>
      <c r="D174" s="117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119"/>
      <c r="R174" s="117"/>
      <c r="S174" s="117"/>
      <c r="T174" s="117"/>
      <c r="U174" s="117"/>
      <c r="V174" s="117"/>
      <c r="W174" s="117"/>
      <c r="X174" s="117"/>
      <c r="Y174" s="117"/>
      <c r="Z174" s="117"/>
      <c r="AA174" s="117"/>
      <c r="AB174" s="117"/>
      <c r="AC174" s="117"/>
      <c r="AD174" s="117"/>
      <c r="AE174" s="117"/>
      <c r="AF174" s="117"/>
      <c r="AG174" s="117"/>
      <c r="AH174" s="117"/>
      <c r="AI174" s="117"/>
      <c r="AJ174" s="117"/>
      <c r="AK174" s="117"/>
      <c r="AL174" s="117"/>
      <c r="AM174" s="117"/>
      <c r="AN174" s="117"/>
      <c r="AO174" s="117"/>
      <c r="AP174" s="117"/>
      <c r="AQ174" s="117"/>
      <c r="AR174" s="117"/>
      <c r="AS174" s="117"/>
      <c r="AT174" s="117"/>
      <c r="AU174" s="117"/>
      <c r="AV174" s="117"/>
      <c r="AW174" s="117"/>
      <c r="AX174" s="117"/>
      <c r="AY174" s="117"/>
      <c r="AZ174" s="117"/>
      <c r="BA174" s="117"/>
      <c r="BB174" s="117"/>
      <c r="BC174" s="117"/>
      <c r="BD174" s="117"/>
      <c r="BE174" s="117"/>
      <c r="BF174" s="117"/>
      <c r="BG174" s="117"/>
      <c r="BH174" s="117"/>
      <c r="BI174" s="117"/>
      <c r="BJ174" s="117"/>
      <c r="BK174" s="117"/>
    </row>
    <row r="175" spans="1:63">
      <c r="A175" s="117"/>
      <c r="B175" s="117"/>
      <c r="C175" s="117"/>
      <c r="D175" s="117"/>
      <c r="E175" s="117"/>
      <c r="F175" s="117"/>
      <c r="G175" s="117"/>
      <c r="H175" s="117"/>
      <c r="I175" s="117"/>
      <c r="J175" s="117"/>
      <c r="K175" s="117"/>
      <c r="L175" s="117"/>
      <c r="M175" s="117"/>
      <c r="N175" s="117"/>
      <c r="O175" s="117"/>
      <c r="P175" s="117"/>
      <c r="Q175" s="119"/>
      <c r="R175" s="117"/>
      <c r="S175" s="117"/>
      <c r="T175" s="117"/>
      <c r="U175" s="117"/>
      <c r="V175" s="117"/>
      <c r="W175" s="117"/>
      <c r="X175" s="117"/>
      <c r="Y175" s="117"/>
      <c r="Z175" s="117"/>
      <c r="AA175" s="117"/>
      <c r="AB175" s="117"/>
      <c r="AC175" s="117"/>
      <c r="AD175" s="117"/>
      <c r="AE175" s="117"/>
      <c r="AF175" s="117"/>
      <c r="AG175" s="117"/>
      <c r="AH175" s="117"/>
      <c r="AI175" s="117"/>
      <c r="AJ175" s="117"/>
      <c r="AK175" s="117"/>
      <c r="AL175" s="117"/>
      <c r="AM175" s="117"/>
      <c r="AN175" s="117"/>
      <c r="AO175" s="117"/>
      <c r="AP175" s="117"/>
      <c r="AQ175" s="117"/>
      <c r="AR175" s="117"/>
      <c r="AS175" s="117"/>
      <c r="AT175" s="117"/>
      <c r="AU175" s="117"/>
      <c r="AV175" s="117"/>
      <c r="AW175" s="117"/>
      <c r="AX175" s="117"/>
      <c r="AY175" s="117"/>
      <c r="AZ175" s="117"/>
      <c r="BA175" s="117"/>
      <c r="BB175" s="117"/>
      <c r="BC175" s="117"/>
      <c r="BD175" s="117"/>
      <c r="BE175" s="117"/>
      <c r="BF175" s="117"/>
      <c r="BG175" s="117"/>
      <c r="BH175" s="117"/>
      <c r="BI175" s="117"/>
      <c r="BJ175" s="117"/>
      <c r="BK175" s="117"/>
    </row>
    <row r="176" spans="1:63">
      <c r="A176" s="117"/>
      <c r="B176" s="117"/>
      <c r="C176" s="117"/>
      <c r="D176" s="11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  <c r="O176" s="117"/>
      <c r="P176" s="117"/>
      <c r="Q176" s="119"/>
      <c r="R176" s="117"/>
      <c r="S176" s="117"/>
      <c r="T176" s="117"/>
      <c r="U176" s="117"/>
      <c r="V176" s="117"/>
      <c r="W176" s="117"/>
      <c r="X176" s="117"/>
      <c r="Y176" s="117"/>
      <c r="Z176" s="117"/>
      <c r="AA176" s="117"/>
      <c r="AB176" s="117"/>
      <c r="AC176" s="117"/>
      <c r="AD176" s="117"/>
      <c r="AE176" s="117"/>
      <c r="AF176" s="117"/>
      <c r="AG176" s="117"/>
      <c r="AH176" s="117"/>
      <c r="AI176" s="117"/>
      <c r="AJ176" s="117"/>
      <c r="AK176" s="117"/>
      <c r="AL176" s="117"/>
      <c r="AM176" s="117"/>
      <c r="AN176" s="117"/>
      <c r="AO176" s="117"/>
      <c r="AP176" s="117"/>
      <c r="AQ176" s="117"/>
      <c r="AR176" s="117"/>
      <c r="AS176" s="117"/>
      <c r="AT176" s="117"/>
      <c r="AU176" s="117"/>
      <c r="AV176" s="117"/>
      <c r="AW176" s="117"/>
      <c r="AX176" s="117"/>
      <c r="AY176" s="117"/>
      <c r="AZ176" s="117"/>
      <c r="BA176" s="117"/>
      <c r="BB176" s="117"/>
      <c r="BC176" s="117"/>
      <c r="BD176" s="117"/>
      <c r="BE176" s="117"/>
      <c r="BF176" s="117"/>
      <c r="BG176" s="117"/>
      <c r="BH176" s="117"/>
      <c r="BI176" s="117"/>
      <c r="BJ176" s="117"/>
      <c r="BK176" s="117"/>
    </row>
    <row r="177" spans="1:63">
      <c r="A177" s="117"/>
      <c r="B177" s="117"/>
      <c r="C177" s="117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9"/>
      <c r="R177" s="117"/>
      <c r="S177" s="117"/>
      <c r="T177" s="117"/>
      <c r="U177" s="117"/>
      <c r="V177" s="117"/>
      <c r="W177" s="117"/>
      <c r="X177" s="117"/>
      <c r="Y177" s="117"/>
      <c r="Z177" s="117"/>
      <c r="AA177" s="117"/>
      <c r="AB177" s="117"/>
      <c r="AC177" s="117"/>
      <c r="AD177" s="117"/>
      <c r="AE177" s="117"/>
      <c r="AF177" s="117"/>
      <c r="AG177" s="117"/>
      <c r="AH177" s="117"/>
      <c r="AI177" s="117"/>
      <c r="AJ177" s="117"/>
      <c r="AK177" s="117"/>
      <c r="AL177" s="117"/>
      <c r="AM177" s="117"/>
      <c r="AN177" s="117"/>
      <c r="AO177" s="117"/>
      <c r="AP177" s="117"/>
      <c r="AQ177" s="117"/>
      <c r="AR177" s="117"/>
      <c r="AS177" s="117"/>
      <c r="AT177" s="117"/>
      <c r="AU177" s="117"/>
      <c r="AV177" s="117"/>
      <c r="AW177" s="117"/>
      <c r="AX177" s="117"/>
      <c r="AY177" s="117"/>
      <c r="AZ177" s="117"/>
      <c r="BA177" s="117"/>
      <c r="BB177" s="117"/>
      <c r="BC177" s="117"/>
      <c r="BD177" s="117"/>
      <c r="BE177" s="117"/>
      <c r="BF177" s="117"/>
      <c r="BG177" s="117"/>
      <c r="BH177" s="117"/>
      <c r="BI177" s="117"/>
      <c r="BJ177" s="117"/>
      <c r="BK177" s="117"/>
    </row>
    <row r="178" spans="1:63">
      <c r="A178" s="117"/>
      <c r="B178" s="117"/>
      <c r="C178" s="117"/>
      <c r="D178" s="11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119"/>
      <c r="R178" s="117"/>
      <c r="S178" s="117"/>
      <c r="T178" s="117"/>
      <c r="U178" s="117"/>
      <c r="V178" s="117"/>
      <c r="W178" s="117"/>
      <c r="X178" s="117"/>
      <c r="Y178" s="117"/>
      <c r="Z178" s="117"/>
      <c r="AA178" s="117"/>
      <c r="AB178" s="117"/>
      <c r="AC178" s="117"/>
      <c r="AD178" s="117"/>
      <c r="AE178" s="117"/>
      <c r="AF178" s="117"/>
      <c r="AG178" s="117"/>
      <c r="AH178" s="117"/>
      <c r="AI178" s="117"/>
      <c r="AJ178" s="117"/>
      <c r="AK178" s="117"/>
      <c r="AL178" s="117"/>
      <c r="AM178" s="117"/>
      <c r="AN178" s="117"/>
      <c r="AO178" s="117"/>
      <c r="AP178" s="117"/>
      <c r="AQ178" s="117"/>
      <c r="AR178" s="117"/>
      <c r="AS178" s="117"/>
      <c r="AT178" s="117"/>
      <c r="AU178" s="117"/>
      <c r="AV178" s="117"/>
      <c r="AW178" s="117"/>
      <c r="AX178" s="117"/>
      <c r="AY178" s="117"/>
      <c r="AZ178" s="117"/>
      <c r="BA178" s="117"/>
      <c r="BB178" s="117"/>
      <c r="BC178" s="117"/>
      <c r="BD178" s="117"/>
      <c r="BE178" s="117"/>
      <c r="BF178" s="117"/>
      <c r="BG178" s="117"/>
      <c r="BH178" s="117"/>
      <c r="BI178" s="117"/>
      <c r="BJ178" s="117"/>
      <c r="BK178" s="117"/>
    </row>
    <row r="179" spans="1:63">
      <c r="A179" s="117"/>
      <c r="B179" s="117"/>
      <c r="C179" s="117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9"/>
      <c r="R179" s="117"/>
      <c r="S179" s="117"/>
      <c r="T179" s="117"/>
      <c r="U179" s="117"/>
      <c r="V179" s="117"/>
      <c r="W179" s="117"/>
      <c r="X179" s="117"/>
      <c r="Y179" s="117"/>
      <c r="Z179" s="117"/>
      <c r="AA179" s="117"/>
      <c r="AB179" s="117"/>
      <c r="AC179" s="117"/>
      <c r="AD179" s="117"/>
      <c r="AE179" s="117"/>
      <c r="AF179" s="117"/>
      <c r="AG179" s="117"/>
      <c r="AH179" s="117"/>
      <c r="AI179" s="117"/>
      <c r="AJ179" s="117"/>
      <c r="AK179" s="117"/>
      <c r="AL179" s="117"/>
      <c r="AM179" s="117"/>
      <c r="AN179" s="117"/>
      <c r="AO179" s="117"/>
      <c r="AP179" s="117"/>
      <c r="AQ179" s="117"/>
      <c r="AR179" s="117"/>
      <c r="AS179" s="117"/>
      <c r="AT179" s="117"/>
      <c r="AU179" s="117"/>
      <c r="AV179" s="117"/>
      <c r="AW179" s="117"/>
      <c r="AX179" s="117"/>
      <c r="AY179" s="117"/>
      <c r="AZ179" s="117"/>
      <c r="BA179" s="117"/>
      <c r="BB179" s="117"/>
      <c r="BC179" s="117"/>
      <c r="BD179" s="117"/>
      <c r="BE179" s="117"/>
      <c r="BF179" s="117"/>
      <c r="BG179" s="117"/>
      <c r="BH179" s="117"/>
      <c r="BI179" s="117"/>
      <c r="BJ179" s="117"/>
      <c r="BK179" s="117"/>
    </row>
    <row r="180" spans="1:63">
      <c r="A180" s="117"/>
      <c r="B180" s="117"/>
      <c r="C180" s="117"/>
      <c r="D180" s="11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9"/>
      <c r="R180" s="117"/>
      <c r="S180" s="117"/>
      <c r="T180" s="117"/>
      <c r="U180" s="117"/>
      <c r="V180" s="117"/>
      <c r="W180" s="117"/>
      <c r="X180" s="117"/>
      <c r="Y180" s="117"/>
      <c r="Z180" s="117"/>
      <c r="AA180" s="117"/>
      <c r="AB180" s="117"/>
      <c r="AC180" s="117"/>
      <c r="AD180" s="117"/>
      <c r="AE180" s="117"/>
      <c r="AF180" s="117"/>
      <c r="AG180" s="117"/>
      <c r="AH180" s="117"/>
      <c r="AI180" s="117"/>
      <c r="AJ180" s="117"/>
      <c r="AK180" s="117"/>
      <c r="AL180" s="117"/>
      <c r="AM180" s="117"/>
      <c r="AN180" s="117"/>
      <c r="AO180" s="117"/>
      <c r="AP180" s="117"/>
      <c r="AQ180" s="117"/>
      <c r="AR180" s="117"/>
      <c r="AS180" s="117"/>
      <c r="AT180" s="117"/>
      <c r="AU180" s="117"/>
      <c r="AV180" s="117"/>
      <c r="AW180" s="117"/>
      <c r="AX180" s="117"/>
      <c r="AY180" s="117"/>
      <c r="AZ180" s="117"/>
      <c r="BA180" s="117"/>
      <c r="BB180" s="117"/>
      <c r="BC180" s="117"/>
      <c r="BD180" s="117"/>
      <c r="BE180" s="117"/>
      <c r="BF180" s="117"/>
      <c r="BG180" s="117"/>
      <c r="BH180" s="117"/>
      <c r="BI180" s="117"/>
      <c r="BJ180" s="117"/>
      <c r="BK180" s="117"/>
    </row>
    <row r="181" spans="1:63">
      <c r="A181" s="117"/>
      <c r="B181" s="117"/>
      <c r="C181" s="117"/>
      <c r="D181" s="11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9"/>
      <c r="R181" s="117"/>
      <c r="S181" s="117"/>
      <c r="T181" s="117"/>
      <c r="U181" s="117"/>
      <c r="V181" s="117"/>
      <c r="W181" s="117"/>
      <c r="X181" s="117"/>
      <c r="Y181" s="117"/>
      <c r="Z181" s="117"/>
      <c r="AA181" s="117"/>
      <c r="AB181" s="117"/>
      <c r="AC181" s="117"/>
      <c r="AD181" s="117"/>
      <c r="AE181" s="117"/>
      <c r="AF181" s="117"/>
      <c r="AG181" s="117"/>
      <c r="AH181" s="117"/>
      <c r="AI181" s="117"/>
      <c r="AJ181" s="117"/>
      <c r="AK181" s="117"/>
      <c r="AL181" s="117"/>
      <c r="AM181" s="117"/>
      <c r="AN181" s="117"/>
      <c r="AO181" s="117"/>
      <c r="AP181" s="117"/>
      <c r="AQ181" s="117"/>
      <c r="AR181" s="117"/>
      <c r="AS181" s="117"/>
      <c r="AT181" s="117"/>
      <c r="AU181" s="117"/>
      <c r="AV181" s="117"/>
      <c r="AW181" s="117"/>
      <c r="AX181" s="117"/>
      <c r="AY181" s="117"/>
      <c r="AZ181" s="117"/>
      <c r="BA181" s="117"/>
      <c r="BB181" s="117"/>
      <c r="BC181" s="117"/>
      <c r="BD181" s="117"/>
      <c r="BE181" s="117"/>
      <c r="BF181" s="117"/>
      <c r="BG181" s="117"/>
      <c r="BH181" s="117"/>
      <c r="BI181" s="117"/>
      <c r="BJ181" s="117"/>
      <c r="BK181" s="117"/>
    </row>
    <row r="182" spans="1:63">
      <c r="A182" s="117"/>
      <c r="B182" s="117"/>
      <c r="C182" s="117"/>
      <c r="D182" s="117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  <c r="O182" s="117"/>
      <c r="P182" s="117"/>
      <c r="Q182" s="119"/>
      <c r="R182" s="117"/>
      <c r="S182" s="117"/>
      <c r="T182" s="117"/>
      <c r="U182" s="117"/>
      <c r="V182" s="117"/>
      <c r="W182" s="117"/>
      <c r="X182" s="117"/>
      <c r="Y182" s="117"/>
      <c r="Z182" s="117"/>
      <c r="AA182" s="117"/>
      <c r="AB182" s="117"/>
      <c r="AC182" s="117"/>
      <c r="AD182" s="117"/>
      <c r="AE182" s="117"/>
      <c r="AF182" s="117"/>
      <c r="AG182" s="117"/>
      <c r="AH182" s="117"/>
      <c r="AI182" s="117"/>
      <c r="AJ182" s="117"/>
      <c r="AK182" s="117"/>
      <c r="AL182" s="117"/>
      <c r="AM182" s="117"/>
      <c r="AN182" s="117"/>
      <c r="AO182" s="117"/>
      <c r="AP182" s="117"/>
      <c r="AQ182" s="117"/>
      <c r="AR182" s="117"/>
      <c r="AS182" s="117"/>
      <c r="AT182" s="117"/>
      <c r="AU182" s="117"/>
      <c r="AV182" s="117"/>
      <c r="AW182" s="117"/>
      <c r="AX182" s="117"/>
      <c r="AY182" s="117"/>
      <c r="AZ182" s="117"/>
      <c r="BA182" s="117"/>
      <c r="BB182" s="117"/>
      <c r="BC182" s="117"/>
      <c r="BD182" s="117"/>
      <c r="BE182" s="117"/>
      <c r="BF182" s="117"/>
      <c r="BG182" s="117"/>
      <c r="BH182" s="117"/>
      <c r="BI182" s="117"/>
      <c r="BJ182" s="117"/>
      <c r="BK182" s="117"/>
    </row>
    <row r="183" spans="1:63">
      <c r="A183" s="117"/>
      <c r="B183" s="117"/>
      <c r="C183" s="117"/>
      <c r="D183" s="117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  <c r="O183" s="117"/>
      <c r="P183" s="117"/>
      <c r="Q183" s="119"/>
      <c r="R183" s="117"/>
      <c r="S183" s="117"/>
      <c r="T183" s="117"/>
      <c r="U183" s="117"/>
      <c r="V183" s="117"/>
      <c r="W183" s="117"/>
      <c r="X183" s="117"/>
      <c r="Y183" s="117"/>
      <c r="Z183" s="117"/>
      <c r="AA183" s="117"/>
      <c r="AB183" s="117"/>
      <c r="AC183" s="117"/>
      <c r="AD183" s="117"/>
      <c r="AE183" s="117"/>
      <c r="AF183" s="117"/>
      <c r="AG183" s="117"/>
      <c r="AH183" s="117"/>
      <c r="AI183" s="117"/>
      <c r="AJ183" s="117"/>
      <c r="AK183" s="117"/>
      <c r="AL183" s="117"/>
      <c r="AM183" s="117"/>
      <c r="AN183" s="117"/>
      <c r="AO183" s="117"/>
      <c r="AP183" s="117"/>
      <c r="AQ183" s="117"/>
      <c r="AR183" s="117"/>
      <c r="AS183" s="117"/>
      <c r="AT183" s="117"/>
      <c r="AU183" s="117"/>
      <c r="AV183" s="117"/>
      <c r="AW183" s="117"/>
      <c r="AX183" s="117"/>
      <c r="AY183" s="117"/>
      <c r="AZ183" s="117"/>
      <c r="BA183" s="117"/>
      <c r="BB183" s="117"/>
      <c r="BC183" s="117"/>
      <c r="BD183" s="117"/>
      <c r="BE183" s="117"/>
      <c r="BF183" s="117"/>
      <c r="BG183" s="117"/>
      <c r="BH183" s="117"/>
      <c r="BI183" s="117"/>
      <c r="BJ183" s="117"/>
      <c r="BK183" s="117"/>
    </row>
    <row r="184" spans="1:63">
      <c r="A184" s="117"/>
      <c r="B184" s="117"/>
      <c r="C184" s="117"/>
      <c r="D184" s="117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  <c r="O184" s="117"/>
      <c r="P184" s="117"/>
      <c r="Q184" s="119"/>
      <c r="R184" s="117"/>
      <c r="S184" s="117"/>
      <c r="T184" s="117"/>
      <c r="U184" s="117"/>
      <c r="V184" s="117"/>
      <c r="W184" s="117"/>
      <c r="X184" s="117"/>
      <c r="Y184" s="117"/>
      <c r="Z184" s="117"/>
      <c r="AA184" s="117"/>
      <c r="AB184" s="117"/>
      <c r="AC184" s="117"/>
      <c r="AD184" s="117"/>
      <c r="AE184" s="117"/>
      <c r="AF184" s="117"/>
      <c r="AG184" s="117"/>
      <c r="AH184" s="117"/>
      <c r="AI184" s="117"/>
      <c r="AJ184" s="117"/>
      <c r="AK184" s="117"/>
      <c r="AL184" s="117"/>
      <c r="AM184" s="117"/>
      <c r="AN184" s="117"/>
      <c r="AO184" s="117"/>
      <c r="AP184" s="117"/>
      <c r="AQ184" s="117"/>
      <c r="AR184" s="117"/>
      <c r="AS184" s="117"/>
      <c r="AT184" s="117"/>
      <c r="AU184" s="117"/>
      <c r="AV184" s="117"/>
      <c r="AW184" s="117"/>
      <c r="AX184" s="117"/>
      <c r="AY184" s="117"/>
      <c r="AZ184" s="117"/>
      <c r="BA184" s="117"/>
      <c r="BB184" s="117"/>
      <c r="BC184" s="117"/>
      <c r="BD184" s="117"/>
      <c r="BE184" s="117"/>
      <c r="BF184" s="117"/>
      <c r="BG184" s="117"/>
      <c r="BH184" s="117"/>
      <c r="BI184" s="117"/>
      <c r="BJ184" s="117"/>
      <c r="BK184" s="117"/>
    </row>
    <row r="185" spans="1:63">
      <c r="A185" s="117"/>
      <c r="B185" s="117"/>
      <c r="C185" s="117"/>
      <c r="D185" s="11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9"/>
      <c r="R185" s="117"/>
      <c r="S185" s="117"/>
      <c r="T185" s="117"/>
      <c r="U185" s="117"/>
      <c r="V185" s="117"/>
      <c r="W185" s="117"/>
      <c r="X185" s="117"/>
      <c r="Y185" s="117"/>
      <c r="Z185" s="117"/>
      <c r="AA185" s="117"/>
      <c r="AB185" s="117"/>
      <c r="AC185" s="117"/>
      <c r="AD185" s="117"/>
      <c r="AE185" s="117"/>
      <c r="AF185" s="117"/>
      <c r="AG185" s="117"/>
      <c r="AH185" s="117"/>
      <c r="AI185" s="117"/>
      <c r="AJ185" s="117"/>
      <c r="AK185" s="117"/>
      <c r="AL185" s="117"/>
      <c r="AM185" s="117"/>
      <c r="AN185" s="117"/>
      <c r="AO185" s="117"/>
      <c r="AP185" s="117"/>
      <c r="AQ185" s="117"/>
      <c r="AR185" s="117"/>
      <c r="AS185" s="117"/>
      <c r="AT185" s="117"/>
      <c r="AU185" s="117"/>
      <c r="AV185" s="117"/>
      <c r="AW185" s="117"/>
      <c r="AX185" s="117"/>
      <c r="AY185" s="117"/>
      <c r="AZ185" s="117"/>
      <c r="BA185" s="117"/>
      <c r="BB185" s="117"/>
      <c r="BC185" s="117"/>
      <c r="BD185" s="117"/>
      <c r="BE185" s="117"/>
      <c r="BF185" s="117"/>
      <c r="BG185" s="117"/>
      <c r="BH185" s="117"/>
      <c r="BI185" s="117"/>
      <c r="BJ185" s="117"/>
      <c r="BK185" s="117"/>
    </row>
    <row r="186" spans="1:63">
      <c r="A186" s="117"/>
      <c r="B186" s="117"/>
      <c r="C186" s="117"/>
      <c r="D186" s="117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  <c r="O186" s="117"/>
      <c r="P186" s="117"/>
      <c r="Q186" s="119"/>
      <c r="R186" s="117"/>
      <c r="S186" s="117"/>
      <c r="T186" s="117"/>
      <c r="U186" s="117"/>
      <c r="V186" s="117"/>
      <c r="W186" s="117"/>
      <c r="X186" s="117"/>
      <c r="Y186" s="117"/>
      <c r="Z186" s="117"/>
      <c r="AA186" s="117"/>
      <c r="AB186" s="117"/>
      <c r="AC186" s="117"/>
      <c r="AD186" s="117"/>
      <c r="AE186" s="117"/>
      <c r="AF186" s="117"/>
      <c r="AG186" s="117"/>
      <c r="AH186" s="117"/>
      <c r="AI186" s="117"/>
      <c r="AJ186" s="117"/>
      <c r="AK186" s="117"/>
      <c r="AL186" s="117"/>
      <c r="AM186" s="117"/>
      <c r="AN186" s="117"/>
      <c r="AO186" s="117"/>
      <c r="AP186" s="117"/>
      <c r="AQ186" s="117"/>
      <c r="AR186" s="117"/>
      <c r="AS186" s="117"/>
      <c r="AT186" s="117"/>
      <c r="AU186" s="117"/>
      <c r="AV186" s="117"/>
      <c r="AW186" s="117"/>
      <c r="AX186" s="117"/>
      <c r="AY186" s="117"/>
      <c r="AZ186" s="117"/>
      <c r="BA186" s="117"/>
      <c r="BB186" s="117"/>
      <c r="BC186" s="117"/>
      <c r="BD186" s="117"/>
      <c r="BE186" s="117"/>
      <c r="BF186" s="117"/>
      <c r="BG186" s="117"/>
      <c r="BH186" s="117"/>
      <c r="BI186" s="117"/>
      <c r="BJ186" s="117"/>
      <c r="BK186" s="117"/>
    </row>
    <row r="187" spans="1:63">
      <c r="A187" s="117"/>
      <c r="B187" s="117"/>
      <c r="C187" s="117"/>
      <c r="D187" s="117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  <c r="O187" s="117"/>
      <c r="P187" s="117"/>
      <c r="Q187" s="119"/>
      <c r="R187" s="117"/>
      <c r="S187" s="117"/>
      <c r="T187" s="117"/>
      <c r="U187" s="117"/>
      <c r="V187" s="117"/>
      <c r="W187" s="117"/>
      <c r="X187" s="117"/>
      <c r="Y187" s="117"/>
      <c r="Z187" s="117"/>
      <c r="AA187" s="117"/>
      <c r="AB187" s="117"/>
      <c r="AC187" s="117"/>
      <c r="AD187" s="117"/>
      <c r="AE187" s="117"/>
      <c r="AF187" s="117"/>
      <c r="AG187" s="117"/>
      <c r="AH187" s="117"/>
      <c r="AI187" s="117"/>
      <c r="AJ187" s="117"/>
      <c r="AK187" s="117"/>
      <c r="AL187" s="117"/>
      <c r="AM187" s="117"/>
      <c r="AN187" s="117"/>
      <c r="AO187" s="117"/>
      <c r="AP187" s="117"/>
      <c r="AQ187" s="117"/>
      <c r="AR187" s="117"/>
      <c r="AS187" s="117"/>
      <c r="AT187" s="117"/>
      <c r="AU187" s="117"/>
      <c r="AV187" s="117"/>
      <c r="AW187" s="117"/>
      <c r="AX187" s="117"/>
      <c r="AY187" s="117"/>
      <c r="AZ187" s="117"/>
      <c r="BA187" s="117"/>
      <c r="BB187" s="117"/>
      <c r="BC187" s="117"/>
      <c r="BD187" s="117"/>
      <c r="BE187" s="117"/>
      <c r="BF187" s="117"/>
      <c r="BG187" s="117"/>
      <c r="BH187" s="117"/>
      <c r="BI187" s="117"/>
      <c r="BJ187" s="117"/>
      <c r="BK187" s="117"/>
    </row>
    <row r="188" spans="1:63">
      <c r="A188" s="117"/>
      <c r="B188" s="117"/>
      <c r="C188" s="117"/>
      <c r="D188" s="117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  <c r="O188" s="117"/>
      <c r="P188" s="117"/>
      <c r="Q188" s="119"/>
      <c r="R188" s="117"/>
      <c r="S188" s="117"/>
      <c r="T188" s="117"/>
      <c r="U188" s="117"/>
      <c r="V188" s="117"/>
      <c r="W188" s="117"/>
      <c r="X188" s="117"/>
      <c r="Y188" s="117"/>
      <c r="Z188" s="117"/>
      <c r="AA188" s="117"/>
      <c r="AB188" s="117"/>
      <c r="AC188" s="117"/>
      <c r="AD188" s="117"/>
      <c r="AE188" s="117"/>
      <c r="AF188" s="117"/>
      <c r="AG188" s="117"/>
      <c r="AH188" s="117"/>
      <c r="AI188" s="117"/>
      <c r="AJ188" s="117"/>
      <c r="AK188" s="117"/>
      <c r="AL188" s="117"/>
      <c r="AM188" s="117"/>
      <c r="AN188" s="117"/>
      <c r="AO188" s="117"/>
      <c r="AP188" s="117"/>
      <c r="AQ188" s="117"/>
      <c r="AR188" s="117"/>
      <c r="AS188" s="117"/>
      <c r="AT188" s="117"/>
      <c r="AU188" s="117"/>
      <c r="AV188" s="117"/>
      <c r="AW188" s="117"/>
      <c r="AX188" s="117"/>
      <c r="AY188" s="117"/>
      <c r="AZ188" s="117"/>
      <c r="BA188" s="117"/>
      <c r="BB188" s="117"/>
      <c r="BC188" s="117"/>
      <c r="BD188" s="117"/>
      <c r="BE188" s="117"/>
      <c r="BF188" s="117"/>
      <c r="BG188" s="117"/>
      <c r="BH188" s="117"/>
      <c r="BI188" s="117"/>
      <c r="BJ188" s="117"/>
      <c r="BK188" s="117"/>
    </row>
    <row r="189" spans="1:63">
      <c r="A189" s="117"/>
      <c r="B189" s="117"/>
      <c r="C189" s="117"/>
      <c r="D189" s="117"/>
      <c r="E189" s="117"/>
      <c r="F189" s="117"/>
      <c r="G189" s="117"/>
      <c r="H189" s="117"/>
      <c r="I189" s="117"/>
      <c r="J189" s="117"/>
      <c r="K189" s="117"/>
      <c r="L189" s="117"/>
      <c r="M189" s="117"/>
      <c r="N189" s="117"/>
      <c r="O189" s="117"/>
      <c r="P189" s="117"/>
      <c r="Q189" s="119"/>
      <c r="R189" s="117"/>
      <c r="S189" s="117"/>
      <c r="T189" s="117"/>
      <c r="U189" s="117"/>
      <c r="V189" s="117"/>
      <c r="W189" s="117"/>
      <c r="X189" s="117"/>
      <c r="Y189" s="117"/>
      <c r="Z189" s="117"/>
      <c r="AA189" s="117"/>
      <c r="AB189" s="117"/>
      <c r="AC189" s="117"/>
      <c r="AD189" s="117"/>
      <c r="AE189" s="117"/>
      <c r="AF189" s="117"/>
      <c r="AG189" s="117"/>
      <c r="AH189" s="117"/>
      <c r="AI189" s="117"/>
      <c r="AJ189" s="117"/>
      <c r="AK189" s="117"/>
      <c r="AL189" s="117"/>
      <c r="AM189" s="117"/>
      <c r="AN189" s="117"/>
      <c r="AO189" s="117"/>
      <c r="AP189" s="117"/>
      <c r="AQ189" s="117"/>
      <c r="AR189" s="117"/>
      <c r="AS189" s="117"/>
      <c r="AT189" s="117"/>
      <c r="AU189" s="117"/>
      <c r="AV189" s="117"/>
      <c r="AW189" s="117"/>
      <c r="AX189" s="117"/>
      <c r="AY189" s="117"/>
      <c r="AZ189" s="117"/>
      <c r="BA189" s="117"/>
      <c r="BB189" s="117"/>
      <c r="BC189" s="117"/>
      <c r="BD189" s="117"/>
      <c r="BE189" s="117"/>
      <c r="BF189" s="117"/>
      <c r="BG189" s="117"/>
      <c r="BH189" s="117"/>
      <c r="BI189" s="117"/>
      <c r="BJ189" s="117"/>
      <c r="BK189" s="117"/>
    </row>
    <row r="190" spans="1:63">
      <c r="A190" s="117"/>
      <c r="B190" s="117"/>
      <c r="C190" s="117"/>
      <c r="D190" s="117"/>
      <c r="E190" s="117"/>
      <c r="F190" s="117"/>
      <c r="G190" s="117"/>
      <c r="H190" s="117"/>
      <c r="I190" s="117"/>
      <c r="J190" s="117"/>
      <c r="K190" s="117"/>
      <c r="L190" s="117"/>
      <c r="M190" s="117"/>
      <c r="N190" s="117"/>
      <c r="O190" s="117"/>
      <c r="P190" s="117"/>
      <c r="Q190" s="119"/>
      <c r="R190" s="117"/>
      <c r="S190" s="117"/>
      <c r="T190" s="117"/>
      <c r="U190" s="117"/>
      <c r="V190" s="117"/>
      <c r="W190" s="117"/>
      <c r="X190" s="117"/>
      <c r="Y190" s="117"/>
      <c r="Z190" s="117"/>
      <c r="AA190" s="117"/>
      <c r="AB190" s="117"/>
      <c r="AC190" s="117"/>
      <c r="AD190" s="117"/>
      <c r="AE190" s="117"/>
      <c r="AF190" s="117"/>
      <c r="AG190" s="117"/>
      <c r="AH190" s="117"/>
      <c r="AI190" s="117"/>
      <c r="AJ190" s="117"/>
      <c r="AK190" s="117"/>
      <c r="AL190" s="117"/>
      <c r="AM190" s="117"/>
      <c r="AN190" s="117"/>
      <c r="AO190" s="117"/>
      <c r="AP190" s="117"/>
      <c r="AQ190" s="117"/>
      <c r="AR190" s="117"/>
      <c r="AS190" s="117"/>
      <c r="AT190" s="117"/>
      <c r="AU190" s="117"/>
      <c r="AV190" s="117"/>
      <c r="AW190" s="117"/>
      <c r="AX190" s="117"/>
      <c r="AY190" s="117"/>
      <c r="AZ190" s="117"/>
      <c r="BA190" s="117"/>
      <c r="BB190" s="117"/>
      <c r="BC190" s="117"/>
      <c r="BD190" s="117"/>
      <c r="BE190" s="117"/>
      <c r="BF190" s="117"/>
      <c r="BG190" s="117"/>
      <c r="BH190" s="117"/>
      <c r="BI190" s="117"/>
      <c r="BJ190" s="117"/>
      <c r="BK190" s="117"/>
    </row>
    <row r="191" spans="1:63">
      <c r="A191" s="117"/>
      <c r="B191" s="117"/>
      <c r="C191" s="117"/>
      <c r="D191" s="117"/>
      <c r="E191" s="117"/>
      <c r="F191" s="117"/>
      <c r="G191" s="117"/>
      <c r="H191" s="117"/>
      <c r="I191" s="117"/>
      <c r="J191" s="117"/>
      <c r="K191" s="117"/>
      <c r="L191" s="117"/>
      <c r="M191" s="117"/>
      <c r="N191" s="117"/>
      <c r="O191" s="117"/>
      <c r="P191" s="117"/>
      <c r="Q191" s="119"/>
      <c r="R191" s="117"/>
      <c r="S191" s="117"/>
      <c r="T191" s="117"/>
      <c r="U191" s="117"/>
      <c r="V191" s="117"/>
      <c r="W191" s="117"/>
      <c r="X191" s="117"/>
      <c r="Y191" s="117"/>
      <c r="Z191" s="117"/>
      <c r="AA191" s="117"/>
      <c r="AB191" s="117"/>
      <c r="AC191" s="117"/>
      <c r="AD191" s="117"/>
      <c r="AE191" s="117"/>
      <c r="AF191" s="117"/>
      <c r="AG191" s="117"/>
      <c r="AH191" s="117"/>
      <c r="AI191" s="117"/>
      <c r="AJ191" s="117"/>
      <c r="AK191" s="117"/>
      <c r="AL191" s="117"/>
      <c r="AM191" s="117"/>
      <c r="AN191" s="117"/>
      <c r="AO191" s="117"/>
      <c r="AP191" s="117"/>
      <c r="AQ191" s="117"/>
      <c r="AR191" s="117"/>
      <c r="AS191" s="117"/>
      <c r="AT191" s="117"/>
      <c r="AU191" s="117"/>
      <c r="AV191" s="117"/>
      <c r="AW191" s="117"/>
      <c r="AX191" s="117"/>
      <c r="AY191" s="117"/>
      <c r="AZ191" s="117"/>
      <c r="BA191" s="117"/>
      <c r="BB191" s="117"/>
      <c r="BC191" s="117"/>
      <c r="BD191" s="117"/>
      <c r="BE191" s="117"/>
      <c r="BF191" s="117"/>
      <c r="BG191" s="117"/>
      <c r="BH191" s="117"/>
      <c r="BI191" s="117"/>
      <c r="BJ191" s="117"/>
      <c r="BK191" s="117"/>
    </row>
    <row r="192" spans="1:63">
      <c r="A192" s="117"/>
      <c r="B192" s="117"/>
      <c r="C192" s="117"/>
      <c r="D192" s="117"/>
      <c r="E192" s="117"/>
      <c r="F192" s="117"/>
      <c r="G192" s="117"/>
      <c r="H192" s="117"/>
      <c r="I192" s="117"/>
      <c r="J192" s="117"/>
      <c r="K192" s="117"/>
      <c r="L192" s="117"/>
      <c r="M192" s="117"/>
      <c r="N192" s="117"/>
      <c r="O192" s="117"/>
      <c r="P192" s="117"/>
      <c r="Q192" s="119"/>
      <c r="R192" s="117"/>
      <c r="S192" s="117"/>
      <c r="T192" s="117"/>
      <c r="U192" s="117"/>
      <c r="V192" s="117"/>
      <c r="W192" s="117"/>
      <c r="X192" s="117"/>
      <c r="Y192" s="117"/>
      <c r="Z192" s="117"/>
      <c r="AA192" s="117"/>
      <c r="AB192" s="117"/>
      <c r="AC192" s="117"/>
      <c r="AD192" s="117"/>
      <c r="AE192" s="117"/>
      <c r="AF192" s="117"/>
      <c r="AG192" s="117"/>
      <c r="AH192" s="117"/>
      <c r="AI192" s="117"/>
      <c r="AJ192" s="117"/>
      <c r="AK192" s="117"/>
      <c r="AL192" s="117"/>
      <c r="AM192" s="117"/>
      <c r="AN192" s="117"/>
      <c r="AO192" s="117"/>
      <c r="AP192" s="117"/>
      <c r="AQ192" s="117"/>
      <c r="AR192" s="117"/>
      <c r="AS192" s="117"/>
      <c r="AT192" s="117"/>
      <c r="AU192" s="117"/>
      <c r="AV192" s="117"/>
      <c r="AW192" s="117"/>
      <c r="AX192" s="117"/>
      <c r="AY192" s="117"/>
      <c r="AZ192" s="117"/>
      <c r="BA192" s="117"/>
      <c r="BB192" s="117"/>
      <c r="BC192" s="117"/>
      <c r="BD192" s="117"/>
      <c r="BE192" s="117"/>
      <c r="BF192" s="117"/>
      <c r="BG192" s="117"/>
      <c r="BH192" s="117"/>
      <c r="BI192" s="117"/>
      <c r="BJ192" s="117"/>
      <c r="BK192" s="117"/>
    </row>
    <row r="193" spans="1:63">
      <c r="A193" s="117"/>
      <c r="B193" s="117"/>
      <c r="C193" s="117"/>
      <c r="D193" s="117"/>
      <c r="E193" s="117"/>
      <c r="F193" s="117"/>
      <c r="G193" s="117"/>
      <c r="H193" s="117"/>
      <c r="I193" s="117"/>
      <c r="J193" s="117"/>
      <c r="K193" s="117"/>
      <c r="L193" s="117"/>
      <c r="M193" s="117"/>
      <c r="N193" s="117"/>
      <c r="O193" s="117"/>
      <c r="P193" s="117"/>
      <c r="Q193" s="119"/>
      <c r="R193" s="117"/>
      <c r="S193" s="117"/>
      <c r="T193" s="117"/>
      <c r="U193" s="117"/>
      <c r="V193" s="117"/>
      <c r="W193" s="117"/>
      <c r="X193" s="117"/>
      <c r="Y193" s="117"/>
      <c r="Z193" s="117"/>
      <c r="AA193" s="117"/>
      <c r="AB193" s="117"/>
      <c r="AC193" s="117"/>
      <c r="AD193" s="117"/>
      <c r="AE193" s="117"/>
      <c r="AF193" s="117"/>
      <c r="AG193" s="117"/>
      <c r="AH193" s="117"/>
      <c r="AI193" s="117"/>
      <c r="AJ193" s="117"/>
      <c r="AK193" s="117"/>
      <c r="AL193" s="117"/>
      <c r="AM193" s="117"/>
      <c r="AN193" s="117"/>
      <c r="AO193" s="117"/>
      <c r="AP193" s="117"/>
      <c r="AQ193" s="117"/>
      <c r="AR193" s="117"/>
      <c r="AS193" s="117"/>
      <c r="AT193" s="117"/>
      <c r="AU193" s="117"/>
      <c r="AV193" s="117"/>
      <c r="AW193" s="117"/>
      <c r="AX193" s="117"/>
      <c r="AY193" s="117"/>
      <c r="AZ193" s="117"/>
      <c r="BA193" s="117"/>
      <c r="BB193" s="117"/>
      <c r="BC193" s="117"/>
      <c r="BD193" s="117"/>
      <c r="BE193" s="117"/>
      <c r="BF193" s="117"/>
      <c r="BG193" s="117"/>
      <c r="BH193" s="117"/>
      <c r="BI193" s="117"/>
      <c r="BJ193" s="117"/>
      <c r="BK193" s="117"/>
    </row>
    <row r="194" spans="1:63">
      <c r="A194" s="117"/>
      <c r="B194" s="117"/>
      <c r="C194" s="117"/>
      <c r="D194" s="117"/>
      <c r="E194" s="117"/>
      <c r="F194" s="117"/>
      <c r="G194" s="117"/>
      <c r="H194" s="117"/>
      <c r="I194" s="117"/>
      <c r="J194" s="117"/>
      <c r="K194" s="117"/>
      <c r="L194" s="117"/>
      <c r="M194" s="117"/>
      <c r="N194" s="117"/>
      <c r="O194" s="117"/>
      <c r="P194" s="117"/>
      <c r="Q194" s="119"/>
      <c r="R194" s="117"/>
      <c r="S194" s="117"/>
      <c r="T194" s="117"/>
      <c r="U194" s="117"/>
      <c r="V194" s="117"/>
      <c r="W194" s="117"/>
      <c r="X194" s="117"/>
      <c r="Y194" s="117"/>
      <c r="Z194" s="117"/>
      <c r="AA194" s="117"/>
      <c r="AB194" s="117"/>
      <c r="AC194" s="117"/>
      <c r="AD194" s="117"/>
      <c r="AE194" s="117"/>
      <c r="AF194" s="117"/>
      <c r="AG194" s="117"/>
      <c r="AH194" s="117"/>
      <c r="AI194" s="117"/>
      <c r="AJ194" s="117"/>
      <c r="AK194" s="117"/>
      <c r="AL194" s="117"/>
      <c r="AM194" s="117"/>
      <c r="AN194" s="117"/>
      <c r="AO194" s="117"/>
      <c r="AP194" s="117"/>
      <c r="AQ194" s="117"/>
      <c r="AR194" s="117"/>
      <c r="AS194" s="117"/>
      <c r="AT194" s="117"/>
      <c r="AU194" s="117"/>
      <c r="AV194" s="117"/>
      <c r="AW194" s="117"/>
      <c r="AX194" s="117"/>
      <c r="AY194" s="117"/>
      <c r="AZ194" s="117"/>
      <c r="BA194" s="117"/>
      <c r="BB194" s="117"/>
      <c r="BC194" s="117"/>
      <c r="BD194" s="117"/>
      <c r="BE194" s="117"/>
      <c r="BF194" s="117"/>
      <c r="BG194" s="117"/>
      <c r="BH194" s="117"/>
      <c r="BI194" s="117"/>
      <c r="BJ194" s="117"/>
      <c r="BK194" s="117"/>
    </row>
    <row r="195" spans="1:63">
      <c r="A195" s="117"/>
      <c r="B195" s="117"/>
      <c r="C195" s="117"/>
      <c r="D195" s="117"/>
      <c r="E195" s="117"/>
      <c r="F195" s="117"/>
      <c r="G195" s="117"/>
      <c r="H195" s="117"/>
      <c r="I195" s="117"/>
      <c r="J195" s="117"/>
      <c r="K195" s="117"/>
      <c r="L195" s="117"/>
      <c r="M195" s="117"/>
      <c r="N195" s="117"/>
      <c r="O195" s="117"/>
      <c r="P195" s="117"/>
      <c r="Q195" s="119"/>
      <c r="R195" s="117"/>
      <c r="S195" s="117"/>
      <c r="T195" s="117"/>
      <c r="U195" s="117"/>
      <c r="V195" s="117"/>
      <c r="W195" s="117"/>
      <c r="X195" s="117"/>
      <c r="Y195" s="117"/>
      <c r="Z195" s="117"/>
      <c r="AA195" s="117"/>
      <c r="AB195" s="117"/>
      <c r="AC195" s="117"/>
      <c r="AD195" s="117"/>
      <c r="AE195" s="117"/>
      <c r="AF195" s="117"/>
      <c r="AG195" s="117"/>
      <c r="AH195" s="117"/>
      <c r="AI195" s="117"/>
      <c r="AJ195" s="117"/>
      <c r="AK195" s="117"/>
      <c r="AL195" s="117"/>
      <c r="AM195" s="117"/>
      <c r="AN195" s="117"/>
      <c r="AO195" s="117"/>
      <c r="AP195" s="117"/>
      <c r="AQ195" s="117"/>
      <c r="AR195" s="117"/>
      <c r="AS195" s="117"/>
      <c r="AT195" s="117"/>
      <c r="AU195" s="117"/>
      <c r="AV195" s="117"/>
      <c r="AW195" s="117"/>
      <c r="AX195" s="117"/>
      <c r="AY195" s="117"/>
      <c r="AZ195" s="117"/>
      <c r="BA195" s="117"/>
      <c r="BB195" s="117"/>
      <c r="BC195" s="117"/>
      <c r="BD195" s="117"/>
      <c r="BE195" s="117"/>
      <c r="BF195" s="117"/>
      <c r="BG195" s="117"/>
      <c r="BH195" s="117"/>
      <c r="BI195" s="117"/>
      <c r="BJ195" s="117"/>
      <c r="BK195" s="117"/>
    </row>
    <row r="196" spans="1:63">
      <c r="A196" s="117"/>
      <c r="B196" s="117"/>
      <c r="C196" s="117"/>
      <c r="D196" s="117"/>
      <c r="E196" s="117"/>
      <c r="F196" s="117"/>
      <c r="G196" s="117"/>
      <c r="H196" s="117"/>
      <c r="I196" s="117"/>
      <c r="J196" s="117"/>
      <c r="K196" s="117"/>
      <c r="L196" s="117"/>
      <c r="M196" s="117"/>
      <c r="N196" s="117"/>
      <c r="O196" s="117"/>
      <c r="P196" s="117"/>
      <c r="Q196" s="119"/>
      <c r="R196" s="117"/>
      <c r="S196" s="117"/>
      <c r="T196" s="117"/>
      <c r="U196" s="117"/>
      <c r="V196" s="117"/>
      <c r="W196" s="117"/>
      <c r="X196" s="117"/>
      <c r="Y196" s="117"/>
      <c r="Z196" s="117"/>
      <c r="AA196" s="117"/>
      <c r="AB196" s="117"/>
      <c r="AC196" s="117"/>
      <c r="AD196" s="117"/>
      <c r="AE196" s="117"/>
      <c r="AF196" s="117"/>
      <c r="AG196" s="117"/>
      <c r="AH196" s="117"/>
      <c r="AI196" s="117"/>
      <c r="AJ196" s="117"/>
      <c r="AK196" s="117"/>
      <c r="AL196" s="117"/>
      <c r="AM196" s="117"/>
      <c r="AN196" s="117"/>
      <c r="AO196" s="117"/>
      <c r="AP196" s="117"/>
      <c r="AQ196" s="117"/>
      <c r="AR196" s="117"/>
      <c r="AS196" s="117"/>
      <c r="AT196" s="117"/>
      <c r="AU196" s="117"/>
      <c r="AV196" s="117"/>
      <c r="AW196" s="117"/>
      <c r="AX196" s="117"/>
      <c r="AY196" s="117"/>
      <c r="AZ196" s="117"/>
      <c r="BA196" s="117"/>
      <c r="BB196" s="117"/>
      <c r="BC196" s="117"/>
      <c r="BD196" s="117"/>
      <c r="BE196" s="117"/>
      <c r="BF196" s="117"/>
      <c r="BG196" s="117"/>
      <c r="BH196" s="117"/>
      <c r="BI196" s="117"/>
      <c r="BJ196" s="117"/>
      <c r="BK196" s="117"/>
    </row>
    <row r="197" spans="1:63">
      <c r="A197" s="117"/>
      <c r="B197" s="117"/>
      <c r="C197" s="117"/>
      <c r="D197" s="117"/>
      <c r="E197" s="117"/>
      <c r="F197" s="117"/>
      <c r="G197" s="117"/>
      <c r="H197" s="117"/>
      <c r="I197" s="117"/>
      <c r="J197" s="117"/>
      <c r="K197" s="117"/>
      <c r="L197" s="117"/>
      <c r="M197" s="117"/>
      <c r="N197" s="117"/>
      <c r="O197" s="117"/>
      <c r="P197" s="117"/>
      <c r="Q197" s="119"/>
      <c r="R197" s="117"/>
      <c r="S197" s="117"/>
      <c r="T197" s="117"/>
      <c r="U197" s="117"/>
      <c r="V197" s="117"/>
      <c r="W197" s="117"/>
      <c r="X197" s="117"/>
      <c r="Y197" s="117"/>
      <c r="Z197" s="117"/>
      <c r="AA197" s="117"/>
      <c r="AB197" s="117"/>
      <c r="AC197" s="117"/>
      <c r="AD197" s="117"/>
      <c r="AE197" s="117"/>
      <c r="AF197" s="117"/>
      <c r="AG197" s="117"/>
      <c r="AH197" s="117"/>
      <c r="AI197" s="117"/>
      <c r="AJ197" s="117"/>
      <c r="AK197" s="117"/>
      <c r="AL197" s="117"/>
      <c r="AM197" s="117"/>
      <c r="AN197" s="117"/>
      <c r="AO197" s="117"/>
      <c r="AP197" s="117"/>
      <c r="AQ197" s="117"/>
      <c r="AR197" s="117"/>
      <c r="AS197" s="117"/>
      <c r="AT197" s="117"/>
      <c r="AU197" s="117"/>
      <c r="AV197" s="117"/>
      <c r="AW197" s="117"/>
      <c r="AX197" s="117"/>
      <c r="AY197" s="117"/>
      <c r="AZ197" s="117"/>
      <c r="BA197" s="117"/>
      <c r="BB197" s="117"/>
      <c r="BC197" s="117"/>
      <c r="BD197" s="117"/>
      <c r="BE197" s="117"/>
      <c r="BF197" s="117"/>
      <c r="BG197" s="117"/>
      <c r="BH197" s="117"/>
      <c r="BI197" s="117"/>
      <c r="BJ197" s="117"/>
      <c r="BK197" s="117"/>
    </row>
    <row r="198" spans="1:63">
      <c r="A198" s="117"/>
      <c r="B198" s="117"/>
      <c r="C198" s="117"/>
      <c r="D198" s="117"/>
      <c r="E198" s="117"/>
      <c r="F198" s="117"/>
      <c r="G198" s="117"/>
      <c r="H198" s="117"/>
      <c r="I198" s="117"/>
      <c r="J198" s="117"/>
      <c r="K198" s="117"/>
      <c r="L198" s="117"/>
      <c r="M198" s="117"/>
      <c r="N198" s="117"/>
      <c r="O198" s="117"/>
      <c r="P198" s="117"/>
      <c r="Q198" s="119"/>
      <c r="R198" s="117"/>
      <c r="S198" s="117"/>
      <c r="T198" s="117"/>
      <c r="U198" s="117"/>
      <c r="V198" s="117"/>
      <c r="W198" s="117"/>
      <c r="X198" s="117"/>
      <c r="Y198" s="117"/>
      <c r="Z198" s="117"/>
      <c r="AA198" s="117"/>
      <c r="AB198" s="117"/>
      <c r="AC198" s="117"/>
      <c r="AD198" s="117"/>
      <c r="AE198" s="117"/>
      <c r="AF198" s="117"/>
      <c r="AG198" s="117"/>
      <c r="AH198" s="117"/>
      <c r="AI198" s="117"/>
      <c r="AJ198" s="117"/>
      <c r="AK198" s="117"/>
      <c r="AL198" s="117"/>
      <c r="AM198" s="117"/>
      <c r="AN198" s="117"/>
      <c r="AO198" s="117"/>
      <c r="AP198" s="117"/>
      <c r="AQ198" s="117"/>
      <c r="AR198" s="117"/>
      <c r="AS198" s="117"/>
      <c r="AT198" s="117"/>
      <c r="AU198" s="117"/>
      <c r="AV198" s="117"/>
      <c r="AW198" s="117"/>
      <c r="AX198" s="117"/>
      <c r="AY198" s="117"/>
      <c r="AZ198" s="117"/>
      <c r="BA198" s="117"/>
      <c r="BB198" s="117"/>
      <c r="BC198" s="117"/>
      <c r="BD198" s="117"/>
      <c r="BE198" s="117"/>
      <c r="BF198" s="117"/>
      <c r="BG198" s="117"/>
      <c r="BH198" s="117"/>
      <c r="BI198" s="117"/>
      <c r="BJ198" s="117"/>
      <c r="BK198" s="117"/>
    </row>
    <row r="199" spans="1:63">
      <c r="A199" s="117"/>
      <c r="B199" s="117"/>
      <c r="C199" s="117"/>
      <c r="D199" s="117"/>
      <c r="E199" s="117"/>
      <c r="F199" s="117"/>
      <c r="G199" s="117"/>
      <c r="H199" s="117"/>
      <c r="I199" s="117"/>
      <c r="J199" s="117"/>
      <c r="K199" s="117"/>
      <c r="L199" s="117"/>
      <c r="M199" s="117"/>
      <c r="N199" s="117"/>
      <c r="O199" s="117"/>
      <c r="P199" s="117"/>
      <c r="Q199" s="119"/>
      <c r="R199" s="117"/>
      <c r="S199" s="117"/>
      <c r="T199" s="117"/>
      <c r="U199" s="117"/>
      <c r="V199" s="117"/>
      <c r="W199" s="117"/>
      <c r="X199" s="117"/>
      <c r="Y199" s="117"/>
      <c r="Z199" s="117"/>
      <c r="AA199" s="117"/>
      <c r="AB199" s="117"/>
      <c r="AC199" s="117"/>
      <c r="AD199" s="117"/>
      <c r="AE199" s="117"/>
      <c r="AF199" s="117"/>
      <c r="AG199" s="117"/>
      <c r="AH199" s="117"/>
      <c r="AI199" s="117"/>
      <c r="AJ199" s="117"/>
      <c r="AK199" s="117"/>
      <c r="AL199" s="117"/>
      <c r="AM199" s="117"/>
      <c r="AN199" s="117"/>
      <c r="AO199" s="117"/>
      <c r="AP199" s="117"/>
      <c r="AQ199" s="117"/>
      <c r="AR199" s="117"/>
      <c r="AS199" s="117"/>
      <c r="AT199" s="117"/>
      <c r="AU199" s="117"/>
      <c r="AV199" s="117"/>
      <c r="AW199" s="117"/>
      <c r="AX199" s="117"/>
      <c r="AY199" s="117"/>
      <c r="AZ199" s="117"/>
      <c r="BA199" s="117"/>
      <c r="BB199" s="117"/>
      <c r="BC199" s="117"/>
      <c r="BD199" s="117"/>
      <c r="BE199" s="117"/>
      <c r="BF199" s="117"/>
      <c r="BG199" s="117"/>
      <c r="BH199" s="117"/>
      <c r="BI199" s="117"/>
      <c r="BJ199" s="117"/>
      <c r="BK199" s="117"/>
    </row>
    <row r="200" spans="1:63">
      <c r="A200" s="117"/>
      <c r="B200" s="117"/>
      <c r="C200" s="117"/>
      <c r="D200" s="117"/>
      <c r="E200" s="117"/>
      <c r="F200" s="117"/>
      <c r="G200" s="117"/>
      <c r="H200" s="117"/>
      <c r="I200" s="117"/>
      <c r="J200" s="117"/>
      <c r="K200" s="117"/>
      <c r="L200" s="117"/>
      <c r="M200" s="117"/>
      <c r="N200" s="117"/>
      <c r="O200" s="117"/>
      <c r="P200" s="117"/>
      <c r="Q200" s="119"/>
      <c r="R200" s="117"/>
      <c r="S200" s="117"/>
      <c r="T200" s="117"/>
      <c r="U200" s="117"/>
      <c r="V200" s="117"/>
      <c r="W200" s="117"/>
      <c r="X200" s="117"/>
      <c r="Y200" s="117"/>
      <c r="Z200" s="117"/>
      <c r="AA200" s="117"/>
      <c r="AB200" s="117"/>
      <c r="AC200" s="117"/>
      <c r="AD200" s="117"/>
      <c r="AE200" s="117"/>
      <c r="AF200" s="117"/>
      <c r="AG200" s="117"/>
      <c r="AH200" s="117"/>
      <c r="AI200" s="117"/>
      <c r="AJ200" s="117"/>
      <c r="AK200" s="117"/>
      <c r="AL200" s="117"/>
      <c r="AM200" s="117"/>
      <c r="AN200" s="117"/>
      <c r="AO200" s="117"/>
      <c r="AP200" s="117"/>
      <c r="AQ200" s="117"/>
      <c r="AR200" s="117"/>
      <c r="AS200" s="117"/>
      <c r="AT200" s="117"/>
      <c r="AU200" s="117"/>
      <c r="AV200" s="117"/>
      <c r="AW200" s="117"/>
      <c r="AX200" s="117"/>
      <c r="AY200" s="117"/>
      <c r="AZ200" s="117"/>
      <c r="BA200" s="117"/>
      <c r="BB200" s="117"/>
      <c r="BC200" s="117"/>
      <c r="BD200" s="117"/>
      <c r="BE200" s="117"/>
      <c r="BF200" s="117"/>
      <c r="BG200" s="117"/>
      <c r="BH200" s="117"/>
      <c r="BI200" s="117"/>
      <c r="BJ200" s="117"/>
      <c r="BK200" s="117"/>
    </row>
    <row r="201" spans="1:63">
      <c r="A201" s="117"/>
      <c r="B201" s="117"/>
      <c r="C201" s="117"/>
      <c r="D201" s="117"/>
      <c r="E201" s="117"/>
      <c r="F201" s="117"/>
      <c r="G201" s="117"/>
      <c r="H201" s="117"/>
      <c r="I201" s="117"/>
      <c r="J201" s="117"/>
      <c r="K201" s="117"/>
      <c r="L201" s="117"/>
      <c r="M201" s="117"/>
      <c r="N201" s="117"/>
      <c r="O201" s="117"/>
      <c r="P201" s="117"/>
      <c r="Q201" s="119"/>
      <c r="R201" s="117"/>
      <c r="S201" s="117"/>
      <c r="T201" s="117"/>
      <c r="U201" s="117"/>
      <c r="V201" s="117"/>
      <c r="W201" s="117"/>
      <c r="X201" s="117"/>
      <c r="Y201" s="117"/>
      <c r="Z201" s="117"/>
      <c r="AA201" s="117"/>
      <c r="AB201" s="117"/>
      <c r="AC201" s="117"/>
      <c r="AD201" s="117"/>
      <c r="AE201" s="117"/>
      <c r="AF201" s="117"/>
      <c r="AG201" s="117"/>
      <c r="AH201" s="117"/>
      <c r="AI201" s="117"/>
      <c r="AJ201" s="117"/>
      <c r="AK201" s="117"/>
      <c r="AL201" s="117"/>
      <c r="AM201" s="117"/>
      <c r="AN201" s="117"/>
      <c r="AO201" s="117"/>
      <c r="AP201" s="117"/>
      <c r="AQ201" s="117"/>
      <c r="AR201" s="117"/>
      <c r="AS201" s="117"/>
      <c r="AT201" s="117"/>
      <c r="AU201" s="117"/>
      <c r="AV201" s="117"/>
      <c r="AW201" s="117"/>
      <c r="AX201" s="117"/>
      <c r="AY201" s="117"/>
      <c r="AZ201" s="117"/>
      <c r="BA201" s="117"/>
      <c r="BB201" s="117"/>
      <c r="BC201" s="117"/>
      <c r="BD201" s="117"/>
      <c r="BE201" s="117"/>
      <c r="BF201" s="117"/>
      <c r="BG201" s="117"/>
      <c r="BH201" s="117"/>
      <c r="BI201" s="117"/>
      <c r="BJ201" s="117"/>
      <c r="BK201" s="117"/>
    </row>
    <row r="202" spans="1:63">
      <c r="A202" s="117"/>
      <c r="B202" s="117"/>
      <c r="C202" s="117"/>
      <c r="D202" s="117"/>
      <c r="E202" s="117"/>
      <c r="F202" s="117"/>
      <c r="G202" s="117"/>
      <c r="H202" s="117"/>
      <c r="I202" s="117"/>
      <c r="J202" s="117"/>
      <c r="K202" s="117"/>
      <c r="L202" s="117"/>
      <c r="M202" s="117"/>
      <c r="N202" s="117"/>
      <c r="O202" s="117"/>
      <c r="P202" s="117"/>
      <c r="Q202" s="119"/>
      <c r="R202" s="117"/>
      <c r="S202" s="117"/>
      <c r="T202" s="117"/>
      <c r="U202" s="117"/>
      <c r="V202" s="117"/>
      <c r="W202" s="117"/>
      <c r="X202" s="117"/>
      <c r="Y202" s="117"/>
      <c r="Z202" s="117"/>
      <c r="AA202" s="117"/>
      <c r="AB202" s="117"/>
      <c r="AC202" s="117"/>
      <c r="AD202" s="117"/>
      <c r="AE202" s="117"/>
      <c r="AF202" s="117"/>
      <c r="AG202" s="117"/>
      <c r="AH202" s="117"/>
      <c r="AI202" s="117"/>
      <c r="AJ202" s="117"/>
      <c r="AK202" s="117"/>
      <c r="AL202" s="117"/>
      <c r="AM202" s="117"/>
      <c r="AN202" s="117"/>
      <c r="AO202" s="117"/>
      <c r="AP202" s="117"/>
      <c r="AQ202" s="117"/>
      <c r="AR202" s="117"/>
      <c r="AS202" s="117"/>
      <c r="AT202" s="117"/>
      <c r="AU202" s="117"/>
      <c r="AV202" s="117"/>
      <c r="AW202" s="117"/>
      <c r="AX202" s="117"/>
      <c r="AY202" s="117"/>
      <c r="AZ202" s="117"/>
      <c r="BA202" s="117"/>
      <c r="BB202" s="117"/>
      <c r="BC202" s="117"/>
      <c r="BD202" s="117"/>
      <c r="BE202" s="117"/>
      <c r="BF202" s="117"/>
      <c r="BG202" s="117"/>
      <c r="BH202" s="117"/>
      <c r="BI202" s="117"/>
      <c r="BJ202" s="117"/>
      <c r="BK202" s="117"/>
    </row>
    <row r="203" spans="1:63">
      <c r="A203" s="117"/>
      <c r="B203" s="117"/>
      <c r="C203" s="117"/>
      <c r="D203" s="117"/>
      <c r="E203" s="117"/>
      <c r="F203" s="117"/>
      <c r="G203" s="117"/>
      <c r="H203" s="117"/>
      <c r="I203" s="117"/>
      <c r="J203" s="117"/>
      <c r="K203" s="117"/>
      <c r="L203" s="117"/>
      <c r="M203" s="117"/>
      <c r="N203" s="117"/>
      <c r="O203" s="117"/>
      <c r="P203" s="117"/>
      <c r="Q203" s="119"/>
      <c r="R203" s="117"/>
      <c r="S203" s="117"/>
      <c r="T203" s="117"/>
      <c r="U203" s="117"/>
      <c r="V203" s="117"/>
      <c r="W203" s="117"/>
      <c r="X203" s="117"/>
      <c r="Y203" s="117"/>
      <c r="Z203" s="117"/>
      <c r="AA203" s="117"/>
      <c r="AB203" s="117"/>
      <c r="AC203" s="117"/>
      <c r="AD203" s="117"/>
      <c r="AE203" s="117"/>
      <c r="AF203" s="117"/>
      <c r="AG203" s="117"/>
      <c r="AH203" s="117"/>
      <c r="AI203" s="117"/>
      <c r="AJ203" s="117"/>
      <c r="AK203" s="117"/>
      <c r="AL203" s="117"/>
      <c r="AM203" s="117"/>
      <c r="AN203" s="117"/>
      <c r="AO203" s="117"/>
      <c r="AP203" s="117"/>
      <c r="AQ203" s="117"/>
      <c r="AR203" s="117"/>
      <c r="AS203" s="117"/>
      <c r="AT203" s="117"/>
      <c r="AU203" s="117"/>
      <c r="AV203" s="117"/>
      <c r="AW203" s="117"/>
      <c r="AX203" s="117"/>
      <c r="AY203" s="117"/>
      <c r="AZ203" s="117"/>
      <c r="BA203" s="117"/>
      <c r="BB203" s="117"/>
      <c r="BC203" s="117"/>
      <c r="BD203" s="117"/>
      <c r="BE203" s="117"/>
      <c r="BF203" s="117"/>
      <c r="BG203" s="117"/>
      <c r="BH203" s="117"/>
      <c r="BI203" s="117"/>
      <c r="BJ203" s="117"/>
      <c r="BK203" s="117"/>
    </row>
    <row r="204" spans="1:63">
      <c r="A204" s="117"/>
      <c r="B204" s="117"/>
      <c r="C204" s="117"/>
      <c r="D204" s="117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  <c r="O204" s="117"/>
      <c r="P204" s="117"/>
      <c r="Q204" s="119"/>
      <c r="R204" s="117"/>
      <c r="S204" s="117"/>
      <c r="T204" s="117"/>
      <c r="U204" s="117"/>
      <c r="V204" s="117"/>
      <c r="W204" s="117"/>
      <c r="X204" s="117"/>
      <c r="Y204" s="117"/>
      <c r="Z204" s="117"/>
      <c r="AA204" s="117"/>
      <c r="AB204" s="117"/>
      <c r="AC204" s="117"/>
      <c r="AD204" s="117"/>
      <c r="AE204" s="117"/>
      <c r="AF204" s="117"/>
      <c r="AG204" s="117"/>
      <c r="AH204" s="117"/>
      <c r="AI204" s="117"/>
      <c r="AJ204" s="117"/>
      <c r="AK204" s="117"/>
      <c r="AL204" s="117"/>
      <c r="AM204" s="117"/>
      <c r="AN204" s="117"/>
      <c r="AO204" s="117"/>
      <c r="AP204" s="117"/>
      <c r="AQ204" s="117"/>
      <c r="AR204" s="117"/>
      <c r="AS204" s="117"/>
      <c r="AT204" s="117"/>
      <c r="AU204" s="117"/>
      <c r="AV204" s="117"/>
      <c r="AW204" s="117"/>
      <c r="AX204" s="117"/>
      <c r="AY204" s="117"/>
      <c r="AZ204" s="117"/>
      <c r="BA204" s="117"/>
      <c r="BB204" s="117"/>
      <c r="BC204" s="117"/>
      <c r="BD204" s="117"/>
      <c r="BE204" s="117"/>
      <c r="BF204" s="117"/>
      <c r="BG204" s="117"/>
      <c r="BH204" s="117"/>
      <c r="BI204" s="117"/>
      <c r="BJ204" s="117"/>
      <c r="BK204" s="117"/>
    </row>
    <row r="205" spans="1:63">
      <c r="A205" s="117"/>
      <c r="B205" s="117"/>
      <c r="C205" s="117"/>
      <c r="D205" s="117"/>
      <c r="E205" s="117"/>
      <c r="F205" s="117"/>
      <c r="G205" s="117"/>
      <c r="H205" s="117"/>
      <c r="I205" s="117"/>
      <c r="J205" s="117"/>
      <c r="K205" s="117"/>
      <c r="L205" s="117"/>
      <c r="M205" s="117"/>
      <c r="N205" s="117"/>
      <c r="O205" s="117"/>
      <c r="P205" s="117"/>
      <c r="Q205" s="119"/>
      <c r="R205" s="117"/>
      <c r="S205" s="117"/>
      <c r="T205" s="117"/>
      <c r="U205" s="117"/>
      <c r="V205" s="117"/>
      <c r="W205" s="117"/>
      <c r="X205" s="117"/>
      <c r="Y205" s="117"/>
      <c r="Z205" s="117"/>
      <c r="AA205" s="117"/>
      <c r="AB205" s="117"/>
      <c r="AC205" s="117"/>
      <c r="AD205" s="117"/>
      <c r="AE205" s="117"/>
      <c r="AF205" s="117"/>
      <c r="AG205" s="117"/>
      <c r="AH205" s="117"/>
      <c r="AI205" s="117"/>
      <c r="AJ205" s="117"/>
      <c r="AK205" s="117"/>
      <c r="AL205" s="117"/>
      <c r="AM205" s="117"/>
      <c r="AN205" s="117"/>
      <c r="AO205" s="117"/>
      <c r="AP205" s="117"/>
      <c r="AQ205" s="117"/>
      <c r="AR205" s="117"/>
      <c r="AS205" s="117"/>
      <c r="AT205" s="117"/>
      <c r="AU205" s="117"/>
      <c r="AV205" s="117"/>
      <c r="AW205" s="117"/>
      <c r="AX205" s="117"/>
      <c r="AY205" s="117"/>
      <c r="AZ205" s="117"/>
      <c r="BA205" s="117"/>
      <c r="BB205" s="117"/>
      <c r="BC205" s="117"/>
      <c r="BD205" s="117"/>
      <c r="BE205" s="117"/>
      <c r="BF205" s="117"/>
      <c r="BG205" s="117"/>
      <c r="BH205" s="117"/>
      <c r="BI205" s="117"/>
      <c r="BJ205" s="117"/>
      <c r="BK205" s="117"/>
    </row>
    <row r="206" spans="1:63">
      <c r="A206" s="117"/>
      <c r="B206" s="117"/>
      <c r="C206" s="117"/>
      <c r="D206" s="117"/>
      <c r="E206" s="117"/>
      <c r="F206" s="117"/>
      <c r="G206" s="117"/>
      <c r="H206" s="117"/>
      <c r="I206" s="117"/>
      <c r="J206" s="117"/>
      <c r="K206" s="117"/>
      <c r="L206" s="117"/>
      <c r="M206" s="117"/>
      <c r="N206" s="117"/>
      <c r="O206" s="117"/>
      <c r="P206" s="117"/>
      <c r="Q206" s="119"/>
      <c r="R206" s="117"/>
      <c r="S206" s="117"/>
      <c r="T206" s="117"/>
      <c r="U206" s="117"/>
      <c r="V206" s="117"/>
      <c r="W206" s="117"/>
      <c r="X206" s="117"/>
      <c r="Y206" s="117"/>
      <c r="Z206" s="117"/>
      <c r="AA206" s="117"/>
      <c r="AB206" s="117"/>
      <c r="AC206" s="117"/>
      <c r="AD206" s="117"/>
      <c r="AE206" s="117"/>
      <c r="AF206" s="117"/>
      <c r="AG206" s="117"/>
      <c r="AH206" s="117"/>
      <c r="AI206" s="117"/>
      <c r="AJ206" s="117"/>
      <c r="AK206" s="117"/>
      <c r="AL206" s="117"/>
      <c r="AM206" s="117"/>
      <c r="AN206" s="117"/>
      <c r="AO206" s="117"/>
      <c r="AP206" s="117"/>
      <c r="AQ206" s="117"/>
      <c r="AR206" s="117"/>
      <c r="AS206" s="117"/>
      <c r="AT206" s="117"/>
      <c r="AU206" s="117"/>
      <c r="AV206" s="117"/>
      <c r="AW206" s="117"/>
      <c r="AX206" s="117"/>
      <c r="AY206" s="117"/>
      <c r="AZ206" s="117"/>
      <c r="BA206" s="117"/>
      <c r="BB206" s="117"/>
      <c r="BC206" s="117"/>
      <c r="BD206" s="117"/>
      <c r="BE206" s="117"/>
      <c r="BF206" s="117"/>
      <c r="BG206" s="117"/>
      <c r="BH206" s="117"/>
      <c r="BI206" s="117"/>
      <c r="BJ206" s="117"/>
      <c r="BK206" s="117"/>
    </row>
    <row r="207" spans="1:63">
      <c r="A207" s="117"/>
      <c r="B207" s="117"/>
      <c r="C207" s="117"/>
      <c r="D207" s="117"/>
      <c r="E207" s="117"/>
      <c r="F207" s="117"/>
      <c r="G207" s="117"/>
      <c r="H207" s="117"/>
      <c r="I207" s="117"/>
      <c r="J207" s="117"/>
      <c r="K207" s="117"/>
      <c r="L207" s="117"/>
      <c r="M207" s="117"/>
      <c r="N207" s="117"/>
      <c r="O207" s="117"/>
      <c r="P207" s="117"/>
      <c r="Q207" s="119"/>
      <c r="R207" s="117"/>
      <c r="S207" s="117"/>
      <c r="T207" s="117"/>
      <c r="U207" s="117"/>
      <c r="V207" s="117"/>
      <c r="W207" s="117"/>
      <c r="X207" s="117"/>
      <c r="Y207" s="117"/>
      <c r="Z207" s="117"/>
      <c r="AA207" s="117"/>
      <c r="AB207" s="117"/>
      <c r="AC207" s="117"/>
      <c r="AD207" s="117"/>
      <c r="AE207" s="117"/>
      <c r="AF207" s="117"/>
      <c r="AG207" s="117"/>
      <c r="AH207" s="117"/>
      <c r="AI207" s="117"/>
      <c r="AJ207" s="117"/>
      <c r="AK207" s="117"/>
      <c r="AL207" s="117"/>
      <c r="AM207" s="117"/>
      <c r="AN207" s="117"/>
      <c r="AO207" s="117"/>
      <c r="AP207" s="117"/>
      <c r="AQ207" s="117"/>
      <c r="AR207" s="117"/>
      <c r="AS207" s="117"/>
      <c r="AT207" s="117"/>
      <c r="AU207" s="117"/>
      <c r="AV207" s="117"/>
      <c r="AW207" s="117"/>
      <c r="AX207" s="117"/>
      <c r="AY207" s="117"/>
      <c r="AZ207" s="117"/>
      <c r="BA207" s="117"/>
      <c r="BB207" s="117"/>
      <c r="BC207" s="117"/>
      <c r="BD207" s="117"/>
      <c r="BE207" s="117"/>
      <c r="BF207" s="117"/>
      <c r="BG207" s="117"/>
      <c r="BH207" s="117"/>
      <c r="BI207" s="117"/>
      <c r="BJ207" s="117"/>
      <c r="BK207" s="117"/>
    </row>
    <row r="208" spans="1:63">
      <c r="A208" s="117"/>
      <c r="B208" s="117"/>
      <c r="C208" s="117"/>
      <c r="D208" s="117"/>
      <c r="E208" s="117"/>
      <c r="F208" s="117"/>
      <c r="G208" s="117"/>
      <c r="H208" s="117"/>
      <c r="I208" s="117"/>
      <c r="J208" s="117"/>
      <c r="K208" s="117"/>
      <c r="L208" s="117"/>
      <c r="M208" s="117"/>
      <c r="N208" s="117"/>
      <c r="O208" s="117"/>
      <c r="P208" s="117"/>
      <c r="Q208" s="119"/>
      <c r="R208" s="117"/>
      <c r="S208" s="117"/>
      <c r="T208" s="117"/>
      <c r="U208" s="117"/>
      <c r="V208" s="117"/>
      <c r="W208" s="117"/>
      <c r="X208" s="117"/>
      <c r="Y208" s="117"/>
      <c r="Z208" s="117"/>
      <c r="AA208" s="117"/>
      <c r="AB208" s="117"/>
      <c r="AC208" s="117"/>
      <c r="AD208" s="117"/>
      <c r="AE208" s="117"/>
      <c r="AF208" s="117"/>
      <c r="AG208" s="117"/>
      <c r="AH208" s="117"/>
      <c r="AI208" s="117"/>
      <c r="AJ208" s="117"/>
      <c r="AK208" s="117"/>
      <c r="AL208" s="117"/>
      <c r="AM208" s="117"/>
      <c r="AN208" s="117"/>
      <c r="AO208" s="117"/>
      <c r="AP208" s="117"/>
      <c r="AQ208" s="117"/>
      <c r="AR208" s="117"/>
      <c r="AS208" s="117"/>
      <c r="AT208" s="117"/>
      <c r="AU208" s="117"/>
      <c r="AV208" s="117"/>
      <c r="AW208" s="117"/>
      <c r="AX208" s="117"/>
      <c r="AY208" s="117"/>
      <c r="AZ208" s="117"/>
      <c r="BA208" s="117"/>
      <c r="BB208" s="117"/>
      <c r="BC208" s="117"/>
      <c r="BD208" s="117"/>
      <c r="BE208" s="117"/>
      <c r="BF208" s="117"/>
      <c r="BG208" s="117"/>
      <c r="BH208" s="117"/>
      <c r="BI208" s="117"/>
      <c r="BJ208" s="117"/>
      <c r="BK208" s="117"/>
    </row>
    <row r="209" spans="1:63">
      <c r="A209" s="117"/>
      <c r="B209" s="117"/>
      <c r="C209" s="117"/>
      <c r="D209" s="117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  <c r="O209" s="117"/>
      <c r="P209" s="117"/>
      <c r="Q209" s="119"/>
      <c r="R209" s="117"/>
      <c r="S209" s="117"/>
      <c r="T209" s="117"/>
      <c r="U209" s="117"/>
      <c r="V209" s="117"/>
      <c r="W209" s="117"/>
      <c r="X209" s="117"/>
      <c r="Y209" s="117"/>
      <c r="Z209" s="117"/>
      <c r="AA209" s="117"/>
      <c r="AB209" s="117"/>
      <c r="AC209" s="117"/>
      <c r="AD209" s="117"/>
      <c r="AE209" s="117"/>
      <c r="AF209" s="117"/>
      <c r="AG209" s="117"/>
      <c r="AH209" s="117"/>
      <c r="AI209" s="117"/>
      <c r="AJ209" s="117"/>
      <c r="AK209" s="117"/>
      <c r="AL209" s="117"/>
      <c r="AM209" s="117"/>
      <c r="AN209" s="117"/>
      <c r="AO209" s="117"/>
      <c r="AP209" s="117"/>
      <c r="AQ209" s="117"/>
      <c r="AR209" s="117"/>
      <c r="AS209" s="117"/>
      <c r="AT209" s="117"/>
      <c r="AU209" s="117"/>
      <c r="AV209" s="117"/>
      <c r="AW209" s="117"/>
      <c r="AX209" s="117"/>
      <c r="AY209" s="117"/>
      <c r="AZ209" s="117"/>
      <c r="BA209" s="117"/>
      <c r="BB209" s="117"/>
      <c r="BC209" s="117"/>
      <c r="BD209" s="117"/>
      <c r="BE209" s="117"/>
      <c r="BF209" s="117"/>
      <c r="BG209" s="117"/>
      <c r="BH209" s="117"/>
      <c r="BI209" s="117"/>
      <c r="BJ209" s="117"/>
      <c r="BK209" s="117"/>
    </row>
    <row r="210" spans="1:63">
      <c r="A210" s="117"/>
      <c r="B210" s="117"/>
      <c r="C210" s="117"/>
      <c r="D210" s="117"/>
      <c r="E210" s="117"/>
      <c r="F210" s="117"/>
      <c r="G210" s="117"/>
      <c r="H210" s="117"/>
      <c r="I210" s="117"/>
      <c r="J210" s="117"/>
      <c r="K210" s="117"/>
      <c r="L210" s="117"/>
      <c r="M210" s="117"/>
      <c r="N210" s="117"/>
      <c r="O210" s="117"/>
      <c r="P210" s="117"/>
      <c r="Q210" s="119"/>
      <c r="R210" s="117"/>
      <c r="S210" s="117"/>
      <c r="T210" s="117"/>
      <c r="U210" s="117"/>
      <c r="V210" s="117"/>
      <c r="W210" s="117"/>
      <c r="X210" s="117"/>
      <c r="Y210" s="117"/>
      <c r="Z210" s="117"/>
      <c r="AA210" s="117"/>
      <c r="AB210" s="117"/>
      <c r="AC210" s="117"/>
      <c r="AD210" s="117"/>
      <c r="AE210" s="117"/>
      <c r="AF210" s="117"/>
      <c r="AG210" s="117"/>
      <c r="AH210" s="117"/>
      <c r="AI210" s="117"/>
      <c r="AJ210" s="117"/>
      <c r="AK210" s="117"/>
      <c r="AL210" s="117"/>
      <c r="AM210" s="117"/>
      <c r="AN210" s="117"/>
      <c r="AO210" s="117"/>
      <c r="AP210" s="117"/>
      <c r="AQ210" s="117"/>
      <c r="AR210" s="117"/>
      <c r="AS210" s="117"/>
      <c r="AT210" s="117"/>
      <c r="AU210" s="117"/>
      <c r="AV210" s="117"/>
      <c r="AW210" s="117"/>
      <c r="AX210" s="117"/>
      <c r="AY210" s="117"/>
      <c r="AZ210" s="117"/>
      <c r="BA210" s="117"/>
      <c r="BB210" s="117"/>
      <c r="BC210" s="117"/>
      <c r="BD210" s="117"/>
      <c r="BE210" s="117"/>
      <c r="BF210" s="117"/>
      <c r="BG210" s="117"/>
      <c r="BH210" s="117"/>
      <c r="BI210" s="117"/>
      <c r="BJ210" s="117"/>
      <c r="BK210" s="117"/>
    </row>
    <row r="211" spans="1:63">
      <c r="A211" s="117"/>
      <c r="B211" s="117"/>
      <c r="C211" s="117"/>
      <c r="D211" s="117"/>
      <c r="E211" s="117"/>
      <c r="F211" s="117"/>
      <c r="G211" s="117"/>
      <c r="H211" s="117"/>
      <c r="I211" s="117"/>
      <c r="J211" s="117"/>
      <c r="K211" s="117"/>
      <c r="L211" s="117"/>
      <c r="M211" s="117"/>
      <c r="N211" s="117"/>
      <c r="O211" s="117"/>
      <c r="P211" s="117"/>
      <c r="Q211" s="119"/>
      <c r="R211" s="117"/>
      <c r="S211" s="117"/>
      <c r="T211" s="117"/>
      <c r="U211" s="117"/>
      <c r="V211" s="117"/>
      <c r="W211" s="117"/>
      <c r="X211" s="117"/>
      <c r="Y211" s="117"/>
      <c r="Z211" s="117"/>
      <c r="AA211" s="117"/>
      <c r="AB211" s="117"/>
      <c r="AC211" s="117"/>
      <c r="AD211" s="117"/>
      <c r="AE211" s="117"/>
      <c r="AF211" s="117"/>
      <c r="AG211" s="117"/>
      <c r="AH211" s="117"/>
      <c r="AI211" s="117"/>
      <c r="AJ211" s="117"/>
      <c r="AK211" s="117"/>
      <c r="AL211" s="117"/>
      <c r="AM211" s="117"/>
      <c r="AN211" s="117"/>
      <c r="AO211" s="117"/>
      <c r="AP211" s="117"/>
      <c r="AQ211" s="117"/>
      <c r="AR211" s="117"/>
      <c r="AS211" s="117"/>
      <c r="AT211" s="117"/>
      <c r="AU211" s="117"/>
      <c r="AV211" s="117"/>
      <c r="AW211" s="117"/>
      <c r="AX211" s="117"/>
      <c r="AY211" s="117"/>
      <c r="AZ211" s="117"/>
      <c r="BA211" s="117"/>
      <c r="BB211" s="117"/>
      <c r="BC211" s="117"/>
      <c r="BD211" s="117"/>
      <c r="BE211" s="117"/>
      <c r="BF211" s="117"/>
      <c r="BG211" s="117"/>
      <c r="BH211" s="117"/>
      <c r="BI211" s="117"/>
      <c r="BJ211" s="117"/>
      <c r="BK211" s="117"/>
    </row>
    <row r="212" spans="1:63">
      <c r="A212" s="117"/>
      <c r="B212" s="117"/>
      <c r="C212" s="117"/>
      <c r="D212" s="117"/>
      <c r="E212" s="117"/>
      <c r="F212" s="117"/>
      <c r="G212" s="117"/>
      <c r="H212" s="117"/>
      <c r="I212" s="117"/>
      <c r="J212" s="117"/>
      <c r="K212" s="117"/>
      <c r="L212" s="117"/>
      <c r="M212" s="117"/>
      <c r="N212" s="117"/>
      <c r="O212" s="117"/>
      <c r="P212" s="117"/>
      <c r="Q212" s="119"/>
      <c r="R212" s="117"/>
      <c r="S212" s="117"/>
      <c r="T212" s="117"/>
      <c r="U212" s="117"/>
      <c r="V212" s="117"/>
      <c r="W212" s="117"/>
      <c r="X212" s="117"/>
      <c r="Y212" s="117"/>
      <c r="Z212" s="117"/>
      <c r="AA212" s="117"/>
      <c r="AB212" s="117"/>
      <c r="AC212" s="117"/>
      <c r="AD212" s="117"/>
      <c r="AE212" s="117"/>
      <c r="AF212" s="117"/>
      <c r="AG212" s="117"/>
      <c r="AH212" s="117"/>
      <c r="AI212" s="117"/>
      <c r="AJ212" s="117"/>
      <c r="AK212" s="117"/>
      <c r="AL212" s="117"/>
      <c r="AM212" s="117"/>
      <c r="AN212" s="117"/>
      <c r="AO212" s="117"/>
      <c r="AP212" s="117"/>
      <c r="AQ212" s="117"/>
      <c r="AR212" s="117"/>
      <c r="AS212" s="117"/>
      <c r="AT212" s="117"/>
      <c r="AU212" s="117"/>
      <c r="AV212" s="117"/>
      <c r="AW212" s="117"/>
      <c r="AX212" s="117"/>
      <c r="AY212" s="117"/>
      <c r="AZ212" s="117"/>
      <c r="BA212" s="117"/>
      <c r="BB212" s="117"/>
      <c r="BC212" s="117"/>
      <c r="BD212" s="117"/>
      <c r="BE212" s="117"/>
      <c r="BF212" s="117"/>
      <c r="BG212" s="117"/>
      <c r="BH212" s="117"/>
      <c r="BI212" s="117"/>
      <c r="BJ212" s="117"/>
      <c r="BK212" s="117"/>
    </row>
    <row r="213" spans="1:63">
      <c r="A213" s="117"/>
      <c r="B213" s="117"/>
      <c r="C213" s="117"/>
      <c r="D213" s="117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  <c r="O213" s="117"/>
      <c r="P213" s="117"/>
      <c r="Q213" s="119"/>
      <c r="R213" s="117"/>
      <c r="S213" s="117"/>
      <c r="T213" s="117"/>
      <c r="U213" s="117"/>
      <c r="V213" s="117"/>
      <c r="W213" s="117"/>
      <c r="X213" s="117"/>
      <c r="Y213" s="117"/>
      <c r="Z213" s="117"/>
      <c r="AA213" s="117"/>
      <c r="AB213" s="117"/>
      <c r="AC213" s="117"/>
      <c r="AD213" s="117"/>
      <c r="AE213" s="117"/>
      <c r="AF213" s="117"/>
      <c r="AG213" s="117"/>
      <c r="AH213" s="117"/>
      <c r="AI213" s="117"/>
      <c r="AJ213" s="117"/>
      <c r="AK213" s="117"/>
      <c r="AL213" s="117"/>
      <c r="AM213" s="117"/>
      <c r="AN213" s="117"/>
      <c r="AO213" s="117"/>
      <c r="AP213" s="117"/>
      <c r="AQ213" s="117"/>
      <c r="AR213" s="117"/>
      <c r="AS213" s="117"/>
      <c r="AT213" s="117"/>
      <c r="AU213" s="117"/>
      <c r="AV213" s="117"/>
      <c r="AW213" s="117"/>
      <c r="AX213" s="117"/>
      <c r="AY213" s="117"/>
      <c r="AZ213" s="117"/>
      <c r="BA213" s="117"/>
      <c r="BB213" s="117"/>
      <c r="BC213" s="117"/>
      <c r="BD213" s="117"/>
      <c r="BE213" s="117"/>
      <c r="BF213" s="117"/>
      <c r="BG213" s="117"/>
      <c r="BH213" s="117"/>
      <c r="BI213" s="117"/>
      <c r="BJ213" s="117"/>
      <c r="BK213" s="117"/>
    </row>
    <row r="214" spans="1:63">
      <c r="A214" s="117"/>
      <c r="B214" s="117"/>
      <c r="C214" s="117"/>
      <c r="D214" s="117"/>
      <c r="E214" s="117"/>
      <c r="F214" s="117"/>
      <c r="G214" s="117"/>
      <c r="H214" s="117"/>
      <c r="I214" s="117"/>
      <c r="J214" s="117"/>
      <c r="K214" s="117"/>
      <c r="L214" s="117"/>
      <c r="M214" s="117"/>
      <c r="N214" s="117"/>
      <c r="O214" s="117"/>
      <c r="P214" s="117"/>
      <c r="Q214" s="119"/>
      <c r="R214" s="117"/>
      <c r="S214" s="117"/>
      <c r="T214" s="117"/>
      <c r="U214" s="117"/>
      <c r="V214" s="117"/>
      <c r="W214" s="117"/>
      <c r="X214" s="117"/>
      <c r="Y214" s="117"/>
      <c r="Z214" s="117"/>
      <c r="AA214" s="117"/>
      <c r="AB214" s="117"/>
      <c r="AC214" s="117"/>
      <c r="AD214" s="117"/>
      <c r="AE214" s="117"/>
      <c r="AF214" s="117"/>
      <c r="AG214" s="117"/>
      <c r="AH214" s="117"/>
      <c r="AI214" s="117"/>
      <c r="AJ214" s="117"/>
      <c r="AK214" s="117"/>
      <c r="AL214" s="117"/>
      <c r="AM214" s="117"/>
      <c r="AN214" s="117"/>
      <c r="AO214" s="117"/>
      <c r="AP214" s="117"/>
      <c r="AQ214" s="117"/>
      <c r="AR214" s="117"/>
      <c r="AS214" s="117"/>
      <c r="AT214" s="117"/>
      <c r="AU214" s="117"/>
      <c r="AV214" s="117"/>
      <c r="AW214" s="117"/>
      <c r="AX214" s="117"/>
      <c r="AY214" s="117"/>
      <c r="AZ214" s="117"/>
      <c r="BA214" s="117"/>
      <c r="BB214" s="117"/>
      <c r="BC214" s="117"/>
      <c r="BD214" s="117"/>
      <c r="BE214" s="117"/>
      <c r="BF214" s="117"/>
      <c r="BG214" s="117"/>
      <c r="BH214" s="117"/>
      <c r="BI214" s="117"/>
      <c r="BJ214" s="117"/>
      <c r="BK214" s="117"/>
    </row>
    <row r="215" spans="1:63">
      <c r="A215" s="117"/>
      <c r="B215" s="117"/>
      <c r="C215" s="117"/>
      <c r="D215" s="117"/>
      <c r="E215" s="117"/>
      <c r="F215" s="117"/>
      <c r="G215" s="117"/>
      <c r="H215" s="117"/>
      <c r="I215" s="117"/>
      <c r="J215" s="117"/>
      <c r="K215" s="117"/>
      <c r="L215" s="117"/>
      <c r="M215" s="117"/>
      <c r="N215" s="117"/>
      <c r="O215" s="117"/>
      <c r="P215" s="117"/>
      <c r="Q215" s="119"/>
      <c r="R215" s="117"/>
      <c r="S215" s="117"/>
      <c r="T215" s="117"/>
      <c r="U215" s="117"/>
      <c r="V215" s="117"/>
      <c r="W215" s="117"/>
      <c r="X215" s="117"/>
      <c r="Y215" s="117"/>
      <c r="Z215" s="117"/>
      <c r="AA215" s="117"/>
      <c r="AB215" s="117"/>
      <c r="AC215" s="117"/>
      <c r="AD215" s="117"/>
      <c r="AE215" s="117"/>
      <c r="AF215" s="117"/>
      <c r="AG215" s="117"/>
      <c r="AH215" s="117"/>
      <c r="AI215" s="117"/>
      <c r="AJ215" s="117"/>
      <c r="AK215" s="117"/>
      <c r="AL215" s="117"/>
      <c r="AM215" s="117"/>
      <c r="AN215" s="117"/>
      <c r="AO215" s="117"/>
      <c r="AP215" s="117"/>
      <c r="AQ215" s="117"/>
      <c r="AR215" s="117"/>
      <c r="AS215" s="117"/>
      <c r="AT215" s="117"/>
      <c r="AU215" s="117"/>
      <c r="AV215" s="117"/>
      <c r="AW215" s="117"/>
      <c r="AX215" s="117"/>
      <c r="AY215" s="117"/>
      <c r="AZ215" s="117"/>
      <c r="BA215" s="117"/>
      <c r="BB215" s="117"/>
      <c r="BC215" s="117"/>
      <c r="BD215" s="117"/>
      <c r="BE215" s="117"/>
      <c r="BF215" s="117"/>
      <c r="BG215" s="117"/>
      <c r="BH215" s="117"/>
      <c r="BI215" s="117"/>
      <c r="BJ215" s="117"/>
      <c r="BK215" s="117"/>
    </row>
    <row r="216" spans="1:63">
      <c r="A216" s="117"/>
      <c r="B216" s="117"/>
      <c r="C216" s="117"/>
      <c r="D216" s="117"/>
      <c r="E216" s="117"/>
      <c r="F216" s="117"/>
      <c r="G216" s="117"/>
      <c r="H216" s="117"/>
      <c r="I216" s="117"/>
      <c r="J216" s="117"/>
      <c r="K216" s="117"/>
      <c r="L216" s="117"/>
      <c r="M216" s="117"/>
      <c r="N216" s="117"/>
      <c r="O216" s="117"/>
      <c r="P216" s="117"/>
      <c r="Q216" s="119"/>
      <c r="R216" s="117"/>
      <c r="S216" s="117"/>
      <c r="T216" s="117"/>
      <c r="U216" s="117"/>
      <c r="V216" s="117"/>
      <c r="W216" s="117"/>
      <c r="X216" s="117"/>
      <c r="Y216" s="117"/>
      <c r="Z216" s="117"/>
      <c r="AA216" s="117"/>
      <c r="AB216" s="117"/>
      <c r="AC216" s="117"/>
      <c r="AD216" s="117"/>
      <c r="AE216" s="117"/>
      <c r="AF216" s="117"/>
      <c r="AG216" s="117"/>
      <c r="AH216" s="117"/>
      <c r="AI216" s="117"/>
      <c r="AJ216" s="117"/>
      <c r="AK216" s="117"/>
      <c r="AL216" s="117"/>
      <c r="AM216" s="117"/>
      <c r="AN216" s="117"/>
      <c r="AO216" s="117"/>
      <c r="AP216" s="117"/>
      <c r="AQ216" s="117"/>
      <c r="AR216" s="117"/>
      <c r="AS216" s="117"/>
      <c r="AT216" s="117"/>
      <c r="AU216" s="117"/>
      <c r="AV216" s="117"/>
      <c r="AW216" s="117"/>
      <c r="AX216" s="117"/>
      <c r="AY216" s="117"/>
      <c r="AZ216" s="117"/>
      <c r="BA216" s="117"/>
      <c r="BB216" s="117"/>
      <c r="BC216" s="117"/>
      <c r="BD216" s="117"/>
      <c r="BE216" s="117"/>
      <c r="BF216" s="117"/>
      <c r="BG216" s="117"/>
      <c r="BH216" s="117"/>
      <c r="BI216" s="117"/>
      <c r="BJ216" s="117"/>
      <c r="BK216" s="117"/>
    </row>
    <row r="217" spans="1:63">
      <c r="A217" s="117"/>
      <c r="B217" s="117"/>
      <c r="C217" s="117"/>
      <c r="D217" s="117"/>
      <c r="E217" s="117"/>
      <c r="F217" s="117"/>
      <c r="G217" s="117"/>
      <c r="H217" s="117"/>
      <c r="I217" s="117"/>
      <c r="J217" s="117"/>
      <c r="K217" s="117"/>
      <c r="L217" s="117"/>
      <c r="M217" s="117"/>
      <c r="N217" s="117"/>
      <c r="O217" s="117"/>
      <c r="P217" s="117"/>
      <c r="Q217" s="119"/>
      <c r="R217" s="117"/>
      <c r="S217" s="117"/>
      <c r="T217" s="117"/>
      <c r="U217" s="117"/>
      <c r="V217" s="117"/>
      <c r="W217" s="117"/>
      <c r="X217" s="117"/>
      <c r="Y217" s="117"/>
      <c r="Z217" s="117"/>
      <c r="AA217" s="117"/>
      <c r="AB217" s="117"/>
      <c r="AC217" s="117"/>
      <c r="AD217" s="117"/>
      <c r="AE217" s="117"/>
      <c r="AF217" s="117"/>
      <c r="AG217" s="117"/>
      <c r="AH217" s="117"/>
      <c r="AI217" s="117"/>
      <c r="AJ217" s="117"/>
      <c r="AK217" s="117"/>
      <c r="AL217" s="117"/>
      <c r="AM217" s="117"/>
      <c r="AN217" s="117"/>
      <c r="AO217" s="117"/>
      <c r="AP217" s="117"/>
      <c r="AQ217" s="117"/>
      <c r="AR217" s="117"/>
      <c r="AS217" s="117"/>
      <c r="AT217" s="117"/>
      <c r="AU217" s="117"/>
      <c r="AV217" s="117"/>
      <c r="AW217" s="117"/>
      <c r="AX217" s="117"/>
      <c r="AY217" s="117"/>
      <c r="AZ217" s="117"/>
      <c r="BA217" s="117"/>
      <c r="BB217" s="117"/>
      <c r="BC217" s="117"/>
      <c r="BD217" s="117"/>
      <c r="BE217" s="117"/>
      <c r="BF217" s="117"/>
      <c r="BG217" s="117"/>
      <c r="BH217" s="117"/>
      <c r="BI217" s="117"/>
      <c r="BJ217" s="117"/>
      <c r="BK217" s="117"/>
    </row>
    <row r="218" spans="1:63">
      <c r="A218" s="117"/>
      <c r="B218" s="117"/>
      <c r="C218" s="117"/>
      <c r="D218" s="117"/>
      <c r="E218" s="117"/>
      <c r="F218" s="117"/>
      <c r="G218" s="117"/>
      <c r="H218" s="117"/>
      <c r="I218" s="117"/>
      <c r="J218" s="117"/>
      <c r="K218" s="117"/>
      <c r="L218" s="117"/>
      <c r="M218" s="117"/>
      <c r="N218" s="117"/>
      <c r="O218" s="117"/>
      <c r="P218" s="117"/>
      <c r="Q218" s="119"/>
      <c r="R218" s="117"/>
      <c r="S218" s="117"/>
      <c r="T218" s="117"/>
      <c r="U218" s="117"/>
      <c r="V218" s="117"/>
      <c r="W218" s="117"/>
      <c r="X218" s="117"/>
      <c r="Y218" s="117"/>
      <c r="Z218" s="117"/>
      <c r="AA218" s="117"/>
      <c r="AB218" s="117"/>
      <c r="AC218" s="117"/>
      <c r="AD218" s="117"/>
      <c r="AE218" s="117"/>
      <c r="AF218" s="117"/>
      <c r="AG218" s="117"/>
      <c r="AH218" s="117"/>
      <c r="AI218" s="117"/>
      <c r="AJ218" s="117"/>
      <c r="AK218" s="117"/>
      <c r="AL218" s="117"/>
      <c r="AM218" s="117"/>
      <c r="AN218" s="117"/>
      <c r="AO218" s="117"/>
      <c r="AP218" s="117"/>
      <c r="AQ218" s="117"/>
      <c r="AR218" s="117"/>
      <c r="AS218" s="117"/>
      <c r="AT218" s="117"/>
      <c r="AU218" s="117"/>
      <c r="AV218" s="117"/>
      <c r="AW218" s="117"/>
      <c r="AX218" s="117"/>
      <c r="AY218" s="117"/>
      <c r="AZ218" s="117"/>
      <c r="BA218" s="117"/>
      <c r="BB218" s="117"/>
      <c r="BC218" s="117"/>
      <c r="BD218" s="117"/>
      <c r="BE218" s="117"/>
      <c r="BF218" s="117"/>
      <c r="BG218" s="117"/>
      <c r="BH218" s="117"/>
      <c r="BI218" s="117"/>
      <c r="BJ218" s="117"/>
      <c r="BK218" s="117"/>
    </row>
    <row r="219" spans="1:63">
      <c r="A219" s="117"/>
      <c r="B219" s="117"/>
      <c r="C219" s="117"/>
      <c r="D219" s="117"/>
      <c r="E219" s="117"/>
      <c r="F219" s="117"/>
      <c r="G219" s="117"/>
      <c r="H219" s="117"/>
      <c r="I219" s="117"/>
      <c r="J219" s="117"/>
      <c r="K219" s="117"/>
      <c r="L219" s="117"/>
      <c r="M219" s="117"/>
      <c r="N219" s="117"/>
      <c r="O219" s="117"/>
      <c r="P219" s="117"/>
      <c r="Q219" s="119"/>
      <c r="R219" s="117"/>
      <c r="S219" s="117"/>
      <c r="T219" s="117"/>
      <c r="U219" s="117"/>
      <c r="V219" s="117"/>
      <c r="W219" s="117"/>
      <c r="X219" s="117"/>
      <c r="Y219" s="117"/>
      <c r="Z219" s="117"/>
      <c r="AA219" s="117"/>
      <c r="AB219" s="117"/>
      <c r="AC219" s="117"/>
      <c r="AD219" s="117"/>
      <c r="AE219" s="117"/>
      <c r="AF219" s="117"/>
      <c r="AG219" s="117"/>
      <c r="AH219" s="117"/>
      <c r="AI219" s="117"/>
      <c r="AJ219" s="117"/>
      <c r="AK219" s="117"/>
      <c r="AL219" s="117"/>
      <c r="AM219" s="117"/>
      <c r="AN219" s="117"/>
      <c r="AO219" s="117"/>
      <c r="AP219" s="117"/>
      <c r="AQ219" s="117"/>
      <c r="AR219" s="117"/>
      <c r="AS219" s="117"/>
      <c r="AT219" s="117"/>
      <c r="AU219" s="117"/>
      <c r="AV219" s="117"/>
      <c r="AW219" s="117"/>
      <c r="AX219" s="117"/>
      <c r="AY219" s="117"/>
      <c r="AZ219" s="117"/>
      <c r="BA219" s="117"/>
      <c r="BB219" s="117"/>
      <c r="BC219" s="117"/>
      <c r="BD219" s="117"/>
      <c r="BE219" s="117"/>
      <c r="BF219" s="117"/>
      <c r="BG219" s="117"/>
      <c r="BH219" s="117"/>
      <c r="BI219" s="117"/>
      <c r="BJ219" s="117"/>
      <c r="BK219" s="117"/>
    </row>
    <row r="220" spans="1:63">
      <c r="A220" s="117"/>
      <c r="B220" s="117"/>
      <c r="C220" s="117"/>
      <c r="D220" s="117"/>
      <c r="E220" s="117"/>
      <c r="F220" s="117"/>
      <c r="G220" s="117"/>
      <c r="H220" s="117"/>
      <c r="I220" s="117"/>
      <c r="J220" s="117"/>
      <c r="K220" s="117"/>
      <c r="L220" s="117"/>
      <c r="M220" s="117"/>
      <c r="N220" s="117"/>
      <c r="O220" s="117"/>
      <c r="P220" s="117"/>
      <c r="Q220" s="119"/>
      <c r="R220" s="117"/>
      <c r="S220" s="117"/>
      <c r="T220" s="117"/>
      <c r="U220" s="117"/>
      <c r="V220" s="117"/>
      <c r="W220" s="117"/>
      <c r="X220" s="117"/>
      <c r="Y220" s="117"/>
      <c r="Z220" s="117"/>
      <c r="AA220" s="117"/>
      <c r="AB220" s="117"/>
      <c r="AC220" s="117"/>
      <c r="AD220" s="117"/>
      <c r="AE220" s="117"/>
      <c r="AF220" s="117"/>
      <c r="AG220" s="117"/>
      <c r="AH220" s="117"/>
      <c r="AI220" s="117"/>
      <c r="AJ220" s="117"/>
      <c r="AK220" s="117"/>
      <c r="AL220" s="117"/>
      <c r="AM220" s="117"/>
      <c r="AN220" s="117"/>
      <c r="AO220" s="117"/>
      <c r="AP220" s="117"/>
      <c r="AQ220" s="117"/>
      <c r="AR220" s="117"/>
      <c r="AS220" s="117"/>
      <c r="AT220" s="117"/>
      <c r="AU220" s="117"/>
      <c r="AV220" s="117"/>
      <c r="AW220" s="117"/>
      <c r="AX220" s="117"/>
      <c r="AY220" s="117"/>
      <c r="AZ220" s="117"/>
      <c r="BA220" s="117"/>
      <c r="BB220" s="117"/>
      <c r="BC220" s="117"/>
      <c r="BD220" s="117"/>
      <c r="BE220" s="117"/>
      <c r="BF220" s="117"/>
      <c r="BG220" s="117"/>
      <c r="BH220" s="117"/>
      <c r="BI220" s="117"/>
      <c r="BJ220" s="117"/>
      <c r="BK220" s="117"/>
    </row>
    <row r="221" spans="1:63">
      <c r="A221" s="117"/>
      <c r="B221" s="117"/>
      <c r="C221" s="117"/>
      <c r="D221" s="117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  <c r="O221" s="117"/>
      <c r="P221" s="117"/>
      <c r="Q221" s="119"/>
      <c r="R221" s="117"/>
      <c r="S221" s="117"/>
      <c r="T221" s="117"/>
      <c r="U221" s="117"/>
      <c r="V221" s="117"/>
      <c r="W221" s="117"/>
      <c r="X221" s="117"/>
      <c r="Y221" s="117"/>
      <c r="Z221" s="117"/>
      <c r="AA221" s="117"/>
      <c r="AB221" s="117"/>
      <c r="AC221" s="117"/>
      <c r="AD221" s="117"/>
      <c r="AE221" s="117"/>
      <c r="AF221" s="117"/>
      <c r="AG221" s="117"/>
      <c r="AH221" s="117"/>
      <c r="AI221" s="117"/>
      <c r="AJ221" s="117"/>
      <c r="AK221" s="117"/>
      <c r="AL221" s="117"/>
      <c r="AM221" s="117"/>
      <c r="AN221" s="117"/>
      <c r="AO221" s="117"/>
      <c r="AP221" s="117"/>
      <c r="AQ221" s="117"/>
      <c r="AR221" s="117"/>
      <c r="AS221" s="117"/>
      <c r="AT221" s="117"/>
      <c r="AU221" s="117"/>
      <c r="AV221" s="117"/>
      <c r="AW221" s="117"/>
      <c r="AX221" s="117"/>
      <c r="AY221" s="117"/>
      <c r="AZ221" s="117"/>
      <c r="BA221" s="117"/>
      <c r="BB221" s="117"/>
      <c r="BC221" s="117"/>
      <c r="BD221" s="117"/>
      <c r="BE221" s="117"/>
      <c r="BF221" s="117"/>
      <c r="BG221" s="117"/>
      <c r="BH221" s="117"/>
      <c r="BI221" s="117"/>
      <c r="BJ221" s="117"/>
      <c r="BK221" s="117"/>
    </row>
    <row r="222" spans="1:63">
      <c r="A222" s="117"/>
      <c r="B222" s="117"/>
      <c r="C222" s="117"/>
      <c r="D222" s="117"/>
      <c r="E222" s="117"/>
      <c r="F222" s="117"/>
      <c r="G222" s="117"/>
      <c r="H222" s="117"/>
      <c r="I222" s="117"/>
      <c r="J222" s="117"/>
      <c r="K222" s="117"/>
      <c r="L222" s="117"/>
      <c r="M222" s="117"/>
      <c r="N222" s="117"/>
      <c r="O222" s="117"/>
      <c r="P222" s="117"/>
      <c r="Q222" s="119"/>
      <c r="R222" s="117"/>
      <c r="S222" s="117"/>
      <c r="T222" s="117"/>
      <c r="U222" s="117"/>
      <c r="V222" s="117"/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117"/>
      <c r="AQ222" s="117"/>
      <c r="AR222" s="117"/>
      <c r="AS222" s="117"/>
      <c r="AT222" s="117"/>
      <c r="AU222" s="117"/>
      <c r="AV222" s="117"/>
      <c r="AW222" s="117"/>
      <c r="AX222" s="117"/>
      <c r="AY222" s="117"/>
      <c r="AZ222" s="117"/>
      <c r="BA222" s="117"/>
      <c r="BB222" s="117"/>
      <c r="BC222" s="117"/>
      <c r="BD222" s="117"/>
      <c r="BE222" s="117"/>
      <c r="BF222" s="117"/>
      <c r="BG222" s="117"/>
      <c r="BH222" s="117"/>
      <c r="BI222" s="117"/>
      <c r="BJ222" s="117"/>
      <c r="BK222" s="117"/>
    </row>
    <row r="223" spans="1:63">
      <c r="A223" s="117"/>
      <c r="B223" s="117"/>
      <c r="C223" s="117"/>
      <c r="D223" s="117"/>
      <c r="E223" s="117"/>
      <c r="F223" s="117"/>
      <c r="G223" s="117"/>
      <c r="H223" s="117"/>
      <c r="I223" s="117"/>
      <c r="J223" s="117"/>
      <c r="K223" s="117"/>
      <c r="L223" s="117"/>
      <c r="M223" s="117"/>
      <c r="N223" s="117"/>
      <c r="O223" s="117"/>
      <c r="P223" s="117"/>
      <c r="Q223" s="119"/>
      <c r="R223" s="117"/>
      <c r="S223" s="117"/>
      <c r="T223" s="117"/>
      <c r="U223" s="117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117"/>
      <c r="AQ223" s="117"/>
      <c r="AR223" s="117"/>
      <c r="AS223" s="117"/>
      <c r="AT223" s="117"/>
      <c r="AU223" s="117"/>
      <c r="AV223" s="117"/>
      <c r="AW223" s="117"/>
      <c r="AX223" s="117"/>
      <c r="AY223" s="117"/>
      <c r="AZ223" s="117"/>
      <c r="BA223" s="117"/>
      <c r="BB223" s="117"/>
      <c r="BC223" s="117"/>
      <c r="BD223" s="117"/>
      <c r="BE223" s="117"/>
      <c r="BF223" s="117"/>
      <c r="BG223" s="117"/>
      <c r="BH223" s="117"/>
      <c r="BI223" s="117"/>
      <c r="BJ223" s="117"/>
      <c r="BK223" s="117"/>
    </row>
    <row r="224" spans="1:63">
      <c r="A224" s="117"/>
      <c r="B224" s="117"/>
      <c r="C224" s="117"/>
      <c r="D224" s="117"/>
      <c r="E224" s="117"/>
      <c r="F224" s="117"/>
      <c r="G224" s="117"/>
      <c r="H224" s="117"/>
      <c r="I224" s="117"/>
      <c r="J224" s="117"/>
      <c r="K224" s="117"/>
      <c r="L224" s="117"/>
      <c r="M224" s="117"/>
      <c r="N224" s="117"/>
      <c r="O224" s="117"/>
      <c r="P224" s="117"/>
      <c r="Q224" s="119"/>
      <c r="R224" s="117"/>
      <c r="S224" s="117"/>
      <c r="T224" s="117"/>
      <c r="U224" s="117"/>
      <c r="V224" s="117"/>
      <c r="W224" s="117"/>
      <c r="X224" s="117"/>
      <c r="Y224" s="117"/>
      <c r="Z224" s="117"/>
      <c r="AA224" s="117"/>
      <c r="AB224" s="117"/>
      <c r="AC224" s="117"/>
      <c r="AD224" s="117"/>
      <c r="AE224" s="117"/>
      <c r="AF224" s="117"/>
      <c r="AG224" s="117"/>
      <c r="AH224" s="117"/>
      <c r="AI224" s="117"/>
      <c r="AJ224" s="117"/>
      <c r="AK224" s="117"/>
      <c r="AL224" s="117"/>
      <c r="AM224" s="117"/>
      <c r="AN224" s="117"/>
      <c r="AO224" s="117"/>
      <c r="AP224" s="117"/>
      <c r="AQ224" s="117"/>
      <c r="AR224" s="117"/>
      <c r="AS224" s="117"/>
      <c r="AT224" s="117"/>
      <c r="AU224" s="117"/>
      <c r="AV224" s="117"/>
      <c r="AW224" s="117"/>
      <c r="AX224" s="117"/>
      <c r="AY224" s="117"/>
      <c r="AZ224" s="117"/>
      <c r="BA224" s="117"/>
      <c r="BB224" s="117"/>
      <c r="BC224" s="117"/>
      <c r="BD224" s="117"/>
      <c r="BE224" s="117"/>
      <c r="BF224" s="117"/>
      <c r="BG224" s="117"/>
      <c r="BH224" s="117"/>
      <c r="BI224" s="117"/>
      <c r="BJ224" s="117"/>
      <c r="BK224" s="117"/>
    </row>
    <row r="225" spans="1:63">
      <c r="A225" s="117"/>
      <c r="B225" s="117"/>
      <c r="C225" s="117"/>
      <c r="D225" s="117"/>
      <c r="E225" s="117"/>
      <c r="F225" s="117"/>
      <c r="G225" s="117"/>
      <c r="H225" s="117"/>
      <c r="I225" s="117"/>
      <c r="J225" s="117"/>
      <c r="K225" s="117"/>
      <c r="L225" s="117"/>
      <c r="M225" s="117"/>
      <c r="N225" s="117"/>
      <c r="O225" s="117"/>
      <c r="P225" s="117"/>
      <c r="Q225" s="119"/>
      <c r="R225" s="117"/>
      <c r="S225" s="117"/>
      <c r="T225" s="117"/>
      <c r="U225" s="117"/>
      <c r="V225" s="117"/>
      <c r="W225" s="117"/>
      <c r="X225" s="117"/>
      <c r="Y225" s="117"/>
      <c r="Z225" s="117"/>
      <c r="AA225" s="117"/>
      <c r="AB225" s="117"/>
      <c r="AC225" s="117"/>
      <c r="AD225" s="117"/>
      <c r="AE225" s="117"/>
      <c r="AF225" s="117"/>
      <c r="AG225" s="117"/>
      <c r="AH225" s="117"/>
      <c r="AI225" s="117"/>
      <c r="AJ225" s="117"/>
      <c r="AK225" s="117"/>
      <c r="AL225" s="117"/>
      <c r="AM225" s="117"/>
      <c r="AN225" s="117"/>
      <c r="AO225" s="117"/>
      <c r="AP225" s="117"/>
      <c r="AQ225" s="117"/>
      <c r="AR225" s="117"/>
      <c r="AS225" s="117"/>
      <c r="AT225" s="117"/>
      <c r="AU225" s="117"/>
      <c r="AV225" s="117"/>
      <c r="AW225" s="117"/>
      <c r="AX225" s="117"/>
      <c r="AY225" s="117"/>
      <c r="AZ225" s="117"/>
      <c r="BA225" s="117"/>
      <c r="BB225" s="117"/>
      <c r="BC225" s="117"/>
      <c r="BD225" s="117"/>
      <c r="BE225" s="117"/>
      <c r="BF225" s="117"/>
      <c r="BG225" s="117"/>
      <c r="BH225" s="117"/>
      <c r="BI225" s="117"/>
      <c r="BJ225" s="117"/>
      <c r="BK225" s="117"/>
    </row>
    <row r="226" spans="1:63">
      <c r="A226" s="117"/>
      <c r="B226" s="117"/>
      <c r="C226" s="117"/>
      <c r="D226" s="117"/>
      <c r="E226" s="117"/>
      <c r="F226" s="117"/>
      <c r="G226" s="117"/>
      <c r="H226" s="117"/>
      <c r="I226" s="117"/>
      <c r="J226" s="117"/>
      <c r="K226" s="117"/>
      <c r="L226" s="117"/>
      <c r="M226" s="117"/>
      <c r="N226" s="117"/>
      <c r="O226" s="117"/>
      <c r="P226" s="117"/>
      <c r="Q226" s="119"/>
      <c r="R226" s="117"/>
      <c r="S226" s="117"/>
      <c r="T226" s="117"/>
      <c r="U226" s="117"/>
      <c r="V226" s="117"/>
      <c r="W226" s="117"/>
      <c r="X226" s="117"/>
      <c r="Y226" s="117"/>
      <c r="Z226" s="117"/>
      <c r="AA226" s="117"/>
      <c r="AB226" s="117"/>
      <c r="AC226" s="117"/>
      <c r="AD226" s="117"/>
      <c r="AE226" s="117"/>
      <c r="AF226" s="117"/>
      <c r="AG226" s="117"/>
      <c r="AH226" s="117"/>
      <c r="AI226" s="117"/>
      <c r="AJ226" s="117"/>
      <c r="AK226" s="117"/>
      <c r="AL226" s="117"/>
      <c r="AM226" s="117"/>
      <c r="AN226" s="117"/>
      <c r="AO226" s="117"/>
      <c r="AP226" s="117"/>
      <c r="AQ226" s="117"/>
      <c r="AR226" s="117"/>
      <c r="AS226" s="117"/>
      <c r="AT226" s="117"/>
      <c r="AU226" s="117"/>
      <c r="AV226" s="117"/>
      <c r="AW226" s="117"/>
      <c r="AX226" s="117"/>
      <c r="AY226" s="117"/>
      <c r="AZ226" s="117"/>
      <c r="BA226" s="117"/>
      <c r="BB226" s="117"/>
      <c r="BC226" s="117"/>
      <c r="BD226" s="117"/>
      <c r="BE226" s="117"/>
      <c r="BF226" s="117"/>
      <c r="BG226" s="117"/>
      <c r="BH226" s="117"/>
      <c r="BI226" s="117"/>
      <c r="BJ226" s="117"/>
      <c r="BK226" s="117"/>
    </row>
    <row r="227" spans="1:63">
      <c r="A227" s="117"/>
      <c r="B227" s="117"/>
      <c r="C227" s="117"/>
      <c r="D227" s="117"/>
      <c r="E227" s="117"/>
      <c r="F227" s="117"/>
      <c r="G227" s="117"/>
      <c r="H227" s="117"/>
      <c r="I227" s="117"/>
      <c r="J227" s="117"/>
      <c r="K227" s="117"/>
      <c r="L227" s="117"/>
      <c r="M227" s="117"/>
      <c r="N227" s="117"/>
      <c r="O227" s="117"/>
      <c r="P227" s="117"/>
      <c r="Q227" s="119"/>
      <c r="R227" s="117"/>
      <c r="S227" s="117"/>
      <c r="T227" s="117"/>
      <c r="U227" s="117"/>
      <c r="V227" s="117"/>
      <c r="W227" s="117"/>
      <c r="X227" s="117"/>
      <c r="Y227" s="117"/>
      <c r="Z227" s="117"/>
      <c r="AA227" s="117"/>
      <c r="AB227" s="117"/>
      <c r="AC227" s="117"/>
      <c r="AD227" s="117"/>
      <c r="AE227" s="117"/>
      <c r="AF227" s="117"/>
      <c r="AG227" s="117"/>
      <c r="AH227" s="117"/>
      <c r="AI227" s="117"/>
      <c r="AJ227" s="117"/>
      <c r="AK227" s="117"/>
      <c r="AL227" s="117"/>
      <c r="AM227" s="117"/>
      <c r="AN227" s="117"/>
      <c r="AO227" s="117"/>
      <c r="AP227" s="117"/>
      <c r="AQ227" s="117"/>
      <c r="AR227" s="117"/>
      <c r="AS227" s="117"/>
      <c r="AT227" s="117"/>
      <c r="AU227" s="117"/>
      <c r="AV227" s="117"/>
      <c r="AW227" s="117"/>
      <c r="AX227" s="117"/>
      <c r="AY227" s="117"/>
      <c r="AZ227" s="117"/>
      <c r="BA227" s="117"/>
      <c r="BB227" s="117"/>
      <c r="BC227" s="117"/>
      <c r="BD227" s="117"/>
      <c r="BE227" s="117"/>
      <c r="BF227" s="117"/>
      <c r="BG227" s="117"/>
      <c r="BH227" s="117"/>
      <c r="BI227" s="117"/>
      <c r="BJ227" s="117"/>
      <c r="BK227" s="117"/>
    </row>
    <row r="228" spans="1:63">
      <c r="A228" s="117"/>
      <c r="B228" s="117"/>
      <c r="C228" s="117"/>
      <c r="D228" s="117"/>
      <c r="E228" s="117"/>
      <c r="F228" s="117"/>
      <c r="G228" s="117"/>
      <c r="H228" s="117"/>
      <c r="I228" s="117"/>
      <c r="J228" s="117"/>
      <c r="K228" s="117"/>
      <c r="L228" s="117"/>
      <c r="M228" s="117"/>
      <c r="N228" s="117"/>
      <c r="O228" s="117"/>
      <c r="P228" s="117"/>
      <c r="Q228" s="119"/>
      <c r="R228" s="117"/>
      <c r="S228" s="117"/>
      <c r="T228" s="117"/>
      <c r="U228" s="117"/>
      <c r="V228" s="117"/>
      <c r="W228" s="117"/>
      <c r="X228" s="117"/>
      <c r="Y228" s="117"/>
      <c r="Z228" s="117"/>
      <c r="AA228" s="117"/>
      <c r="AB228" s="117"/>
      <c r="AC228" s="117"/>
      <c r="AD228" s="117"/>
      <c r="AE228" s="117"/>
      <c r="AF228" s="117"/>
      <c r="AG228" s="117"/>
      <c r="AH228" s="117"/>
      <c r="AI228" s="117"/>
      <c r="AJ228" s="117"/>
      <c r="AK228" s="117"/>
      <c r="AL228" s="117"/>
      <c r="AM228" s="117"/>
      <c r="AN228" s="117"/>
      <c r="AO228" s="117"/>
      <c r="AP228" s="117"/>
      <c r="AQ228" s="117"/>
      <c r="AR228" s="117"/>
      <c r="AS228" s="117"/>
      <c r="AT228" s="117"/>
      <c r="AU228" s="117"/>
      <c r="AV228" s="117"/>
      <c r="AW228" s="117"/>
      <c r="AX228" s="117"/>
      <c r="AY228" s="117"/>
      <c r="AZ228" s="117"/>
      <c r="BA228" s="117"/>
      <c r="BB228" s="117"/>
      <c r="BC228" s="117"/>
      <c r="BD228" s="117"/>
      <c r="BE228" s="117"/>
      <c r="BF228" s="117"/>
      <c r="BG228" s="117"/>
      <c r="BH228" s="117"/>
      <c r="BI228" s="117"/>
      <c r="BJ228" s="117"/>
      <c r="BK228" s="117"/>
    </row>
    <row r="229" spans="1:63">
      <c r="A229" s="117"/>
      <c r="B229" s="117"/>
      <c r="C229" s="117"/>
      <c r="D229" s="117"/>
      <c r="E229" s="117"/>
      <c r="F229" s="117"/>
      <c r="G229" s="117"/>
      <c r="H229" s="117"/>
      <c r="I229" s="117"/>
      <c r="J229" s="117"/>
      <c r="K229" s="117"/>
      <c r="L229" s="117"/>
      <c r="M229" s="117"/>
      <c r="N229" s="117"/>
      <c r="O229" s="117"/>
      <c r="P229" s="117"/>
      <c r="Q229" s="119"/>
      <c r="R229" s="117"/>
      <c r="S229" s="117"/>
      <c r="T229" s="117"/>
      <c r="U229" s="117"/>
      <c r="V229" s="117"/>
      <c r="W229" s="117"/>
      <c r="X229" s="117"/>
      <c r="Y229" s="117"/>
      <c r="Z229" s="117"/>
      <c r="AA229" s="117"/>
      <c r="AB229" s="117"/>
      <c r="AC229" s="117"/>
      <c r="AD229" s="117"/>
      <c r="AE229" s="117"/>
      <c r="AF229" s="117"/>
      <c r="AG229" s="117"/>
      <c r="AH229" s="117"/>
      <c r="AI229" s="117"/>
      <c r="AJ229" s="117"/>
      <c r="AK229" s="117"/>
      <c r="AL229" s="117"/>
      <c r="AM229" s="117"/>
      <c r="AN229" s="117"/>
      <c r="AO229" s="117"/>
      <c r="AP229" s="117"/>
      <c r="AQ229" s="117"/>
      <c r="AR229" s="117"/>
      <c r="AS229" s="117"/>
      <c r="AT229" s="117"/>
      <c r="AU229" s="117"/>
      <c r="AV229" s="117"/>
      <c r="AW229" s="117"/>
      <c r="AX229" s="117"/>
      <c r="AY229" s="117"/>
      <c r="AZ229" s="117"/>
      <c r="BA229" s="117"/>
      <c r="BB229" s="117"/>
      <c r="BC229" s="117"/>
      <c r="BD229" s="117"/>
      <c r="BE229" s="117"/>
      <c r="BF229" s="117"/>
      <c r="BG229" s="117"/>
      <c r="BH229" s="117"/>
      <c r="BI229" s="117"/>
      <c r="BJ229" s="117"/>
      <c r="BK229" s="117"/>
    </row>
    <row r="230" spans="1:63">
      <c r="A230" s="117"/>
      <c r="B230" s="117"/>
      <c r="C230" s="117"/>
      <c r="D230" s="117"/>
      <c r="E230" s="117"/>
      <c r="F230" s="117"/>
      <c r="G230" s="117"/>
      <c r="H230" s="117"/>
      <c r="I230" s="117"/>
      <c r="J230" s="117"/>
      <c r="K230" s="117"/>
      <c r="L230" s="117"/>
      <c r="M230" s="117"/>
      <c r="N230" s="117"/>
      <c r="O230" s="117"/>
      <c r="P230" s="117"/>
      <c r="Q230" s="119"/>
      <c r="R230" s="117"/>
      <c r="S230" s="117"/>
      <c r="T230" s="117"/>
      <c r="U230" s="117"/>
      <c r="V230" s="117"/>
      <c r="W230" s="117"/>
      <c r="X230" s="117"/>
      <c r="Y230" s="117"/>
      <c r="Z230" s="117"/>
      <c r="AA230" s="117"/>
      <c r="AB230" s="117"/>
      <c r="AC230" s="117"/>
      <c r="AD230" s="117"/>
      <c r="AE230" s="117"/>
      <c r="AF230" s="117"/>
      <c r="AG230" s="117"/>
      <c r="AH230" s="117"/>
      <c r="AI230" s="117"/>
      <c r="AJ230" s="117"/>
      <c r="AK230" s="117"/>
      <c r="AL230" s="117"/>
      <c r="AM230" s="117"/>
      <c r="AN230" s="117"/>
      <c r="AO230" s="117"/>
      <c r="AP230" s="117"/>
      <c r="AQ230" s="117"/>
      <c r="AR230" s="117"/>
      <c r="AS230" s="117"/>
      <c r="AT230" s="117"/>
      <c r="AU230" s="117"/>
      <c r="AV230" s="117"/>
      <c r="AW230" s="117"/>
      <c r="AX230" s="117"/>
      <c r="AY230" s="117"/>
      <c r="AZ230" s="117"/>
      <c r="BA230" s="117"/>
      <c r="BB230" s="117"/>
      <c r="BC230" s="117"/>
      <c r="BD230" s="117"/>
      <c r="BE230" s="117"/>
      <c r="BF230" s="117"/>
      <c r="BG230" s="117"/>
      <c r="BH230" s="117"/>
      <c r="BI230" s="117"/>
      <c r="BJ230" s="117"/>
      <c r="BK230" s="117"/>
    </row>
    <row r="231" spans="1:63">
      <c r="A231" s="117"/>
      <c r="B231" s="117"/>
      <c r="C231" s="117"/>
      <c r="D231" s="117"/>
      <c r="E231" s="117"/>
      <c r="F231" s="117"/>
      <c r="G231" s="117"/>
      <c r="H231" s="117"/>
      <c r="I231" s="117"/>
      <c r="J231" s="117"/>
      <c r="K231" s="117"/>
      <c r="L231" s="117"/>
      <c r="M231" s="117"/>
      <c r="N231" s="117"/>
      <c r="O231" s="117"/>
      <c r="P231" s="117"/>
      <c r="Q231" s="119"/>
      <c r="R231" s="117"/>
      <c r="S231" s="117"/>
      <c r="T231" s="117"/>
      <c r="U231" s="117"/>
      <c r="V231" s="117"/>
      <c r="W231" s="117"/>
      <c r="X231" s="117"/>
      <c r="Y231" s="117"/>
      <c r="Z231" s="117"/>
      <c r="AA231" s="117"/>
      <c r="AB231" s="117"/>
      <c r="AC231" s="117"/>
      <c r="AD231" s="117"/>
      <c r="AE231" s="117"/>
      <c r="AF231" s="117"/>
      <c r="AG231" s="117"/>
      <c r="AH231" s="117"/>
      <c r="AI231" s="117"/>
      <c r="AJ231" s="117"/>
      <c r="AK231" s="117"/>
      <c r="AL231" s="117"/>
      <c r="AM231" s="117"/>
      <c r="AN231" s="117"/>
      <c r="AO231" s="117"/>
      <c r="AP231" s="117"/>
      <c r="AQ231" s="117"/>
      <c r="AR231" s="117"/>
      <c r="AS231" s="117"/>
      <c r="AT231" s="117"/>
      <c r="AU231" s="117"/>
      <c r="AV231" s="117"/>
      <c r="AW231" s="117"/>
      <c r="AX231" s="117"/>
      <c r="AY231" s="117"/>
      <c r="AZ231" s="117"/>
      <c r="BA231" s="117"/>
      <c r="BB231" s="117"/>
      <c r="BC231" s="117"/>
      <c r="BD231" s="117"/>
      <c r="BE231" s="117"/>
      <c r="BF231" s="117"/>
      <c r="BG231" s="117"/>
      <c r="BH231" s="117"/>
      <c r="BI231" s="117"/>
      <c r="BJ231" s="117"/>
      <c r="BK231" s="117"/>
    </row>
    <row r="232" spans="1:63">
      <c r="A232" s="117"/>
      <c r="B232" s="117"/>
      <c r="C232" s="117"/>
      <c r="D232" s="117"/>
      <c r="E232" s="117"/>
      <c r="F232" s="117"/>
      <c r="G232" s="117"/>
      <c r="H232" s="117"/>
      <c r="I232" s="117"/>
      <c r="J232" s="117"/>
      <c r="K232" s="117"/>
      <c r="L232" s="117"/>
      <c r="M232" s="117"/>
      <c r="N232" s="117"/>
      <c r="O232" s="117"/>
      <c r="P232" s="117"/>
      <c r="Q232" s="119"/>
      <c r="R232" s="117"/>
      <c r="S232" s="117"/>
      <c r="T232" s="117"/>
      <c r="U232" s="117"/>
      <c r="V232" s="117"/>
      <c r="W232" s="117"/>
      <c r="X232" s="117"/>
      <c r="Y232" s="117"/>
      <c r="Z232" s="117"/>
      <c r="AA232" s="117"/>
      <c r="AB232" s="117"/>
      <c r="AC232" s="117"/>
      <c r="AD232" s="117"/>
      <c r="AE232" s="117"/>
      <c r="AF232" s="117"/>
      <c r="AG232" s="117"/>
      <c r="AH232" s="117"/>
      <c r="AI232" s="117"/>
      <c r="AJ232" s="117"/>
      <c r="AK232" s="117"/>
      <c r="AL232" s="117"/>
      <c r="AM232" s="117"/>
      <c r="AN232" s="117"/>
      <c r="AO232" s="117"/>
      <c r="AP232" s="117"/>
      <c r="AQ232" s="117"/>
      <c r="AR232" s="117"/>
      <c r="AS232" s="117"/>
      <c r="AT232" s="117"/>
      <c r="AU232" s="117"/>
      <c r="AV232" s="117"/>
      <c r="AW232" s="117"/>
      <c r="AX232" s="117"/>
      <c r="AY232" s="117"/>
      <c r="AZ232" s="117"/>
      <c r="BA232" s="117"/>
      <c r="BB232" s="117"/>
      <c r="BC232" s="117"/>
      <c r="BD232" s="117"/>
      <c r="BE232" s="117"/>
      <c r="BF232" s="117"/>
      <c r="BG232" s="117"/>
      <c r="BH232" s="117"/>
      <c r="BI232" s="117"/>
      <c r="BJ232" s="117"/>
      <c r="BK232" s="117"/>
    </row>
    <row r="233" spans="1:63">
      <c r="A233" s="117"/>
      <c r="B233" s="117"/>
      <c r="C233" s="117"/>
      <c r="D233" s="117"/>
      <c r="E233" s="117"/>
      <c r="F233" s="117"/>
      <c r="G233" s="117"/>
      <c r="H233" s="117"/>
      <c r="I233" s="117"/>
      <c r="J233" s="117"/>
      <c r="K233" s="117"/>
      <c r="L233" s="117"/>
      <c r="M233" s="117"/>
      <c r="N233" s="117"/>
      <c r="O233" s="117"/>
      <c r="P233" s="117"/>
      <c r="Q233" s="119"/>
      <c r="R233" s="117"/>
      <c r="S233" s="117"/>
      <c r="T233" s="117"/>
      <c r="U233" s="117"/>
      <c r="V233" s="117"/>
      <c r="W233" s="117"/>
      <c r="X233" s="117"/>
      <c r="Y233" s="117"/>
      <c r="Z233" s="117"/>
      <c r="AA233" s="117"/>
      <c r="AB233" s="117"/>
      <c r="AC233" s="117"/>
      <c r="AD233" s="117"/>
      <c r="AE233" s="117"/>
      <c r="AF233" s="117"/>
      <c r="AG233" s="117"/>
      <c r="AH233" s="117"/>
      <c r="AI233" s="117"/>
      <c r="AJ233" s="117"/>
      <c r="AK233" s="117"/>
      <c r="AL233" s="117"/>
      <c r="AM233" s="117"/>
      <c r="AN233" s="117"/>
      <c r="AO233" s="117"/>
      <c r="AP233" s="117"/>
      <c r="AQ233" s="117"/>
      <c r="AR233" s="117"/>
      <c r="AS233" s="117"/>
      <c r="AT233" s="117"/>
      <c r="AU233" s="117"/>
      <c r="AV233" s="117"/>
      <c r="AW233" s="117"/>
      <c r="AX233" s="117"/>
      <c r="AY233" s="117"/>
      <c r="AZ233" s="117"/>
      <c r="BA233" s="117"/>
      <c r="BB233" s="117"/>
      <c r="BC233" s="117"/>
      <c r="BD233" s="117"/>
      <c r="BE233" s="117"/>
      <c r="BF233" s="117"/>
      <c r="BG233" s="117"/>
      <c r="BH233" s="117"/>
      <c r="BI233" s="117"/>
      <c r="BJ233" s="117"/>
      <c r="BK233" s="117"/>
    </row>
    <row r="234" spans="1:63">
      <c r="A234" s="117"/>
      <c r="B234" s="117"/>
      <c r="C234" s="117"/>
      <c r="D234" s="117"/>
      <c r="E234" s="117"/>
      <c r="F234" s="117"/>
      <c r="G234" s="117"/>
      <c r="H234" s="117"/>
      <c r="I234" s="117"/>
      <c r="J234" s="117"/>
      <c r="K234" s="117"/>
      <c r="L234" s="117"/>
      <c r="M234" s="117"/>
      <c r="N234" s="117"/>
      <c r="O234" s="117"/>
      <c r="P234" s="117"/>
      <c r="Q234" s="119"/>
      <c r="R234" s="117"/>
      <c r="S234" s="117"/>
      <c r="T234" s="117"/>
      <c r="U234" s="117"/>
      <c r="V234" s="117"/>
      <c r="W234" s="117"/>
      <c r="X234" s="117"/>
      <c r="Y234" s="117"/>
      <c r="Z234" s="117"/>
      <c r="AA234" s="117"/>
      <c r="AB234" s="117"/>
      <c r="AC234" s="117"/>
      <c r="AD234" s="117"/>
      <c r="AE234" s="117"/>
      <c r="AF234" s="117"/>
      <c r="AG234" s="117"/>
      <c r="AH234" s="117"/>
      <c r="AI234" s="117"/>
      <c r="AJ234" s="117"/>
      <c r="AK234" s="117"/>
      <c r="AL234" s="117"/>
      <c r="AM234" s="117"/>
      <c r="AN234" s="117"/>
      <c r="AO234" s="117"/>
      <c r="AP234" s="117"/>
      <c r="AQ234" s="117"/>
      <c r="AR234" s="117"/>
      <c r="AS234" s="117"/>
      <c r="AT234" s="117"/>
      <c r="AU234" s="117"/>
      <c r="AV234" s="117"/>
      <c r="AW234" s="117"/>
      <c r="AX234" s="117"/>
      <c r="AY234" s="117"/>
      <c r="AZ234" s="117"/>
      <c r="BA234" s="117"/>
      <c r="BB234" s="117"/>
      <c r="BC234" s="117"/>
      <c r="BD234" s="117"/>
      <c r="BE234" s="117"/>
      <c r="BF234" s="117"/>
      <c r="BG234" s="117"/>
      <c r="BH234" s="117"/>
      <c r="BI234" s="117"/>
      <c r="BJ234" s="117"/>
      <c r="BK234" s="117"/>
    </row>
    <row r="235" spans="1:63">
      <c r="A235" s="117"/>
      <c r="B235" s="117"/>
      <c r="C235" s="117"/>
      <c r="D235" s="117"/>
      <c r="E235" s="117"/>
      <c r="F235" s="117"/>
      <c r="G235" s="117"/>
      <c r="H235" s="117"/>
      <c r="I235" s="117"/>
      <c r="J235" s="117"/>
      <c r="K235" s="117"/>
      <c r="L235" s="117"/>
      <c r="M235" s="117"/>
      <c r="N235" s="117"/>
      <c r="O235" s="117"/>
      <c r="P235" s="117"/>
      <c r="Q235" s="119"/>
      <c r="R235" s="117"/>
      <c r="S235" s="117"/>
      <c r="T235" s="117"/>
      <c r="U235" s="117"/>
      <c r="V235" s="117"/>
      <c r="W235" s="117"/>
      <c r="X235" s="117"/>
      <c r="Y235" s="117"/>
      <c r="Z235" s="117"/>
      <c r="AA235" s="117"/>
      <c r="AB235" s="117"/>
      <c r="AC235" s="117"/>
      <c r="AD235" s="117"/>
      <c r="AE235" s="117"/>
      <c r="AF235" s="117"/>
      <c r="AG235" s="117"/>
      <c r="AH235" s="117"/>
      <c r="AI235" s="117"/>
      <c r="AJ235" s="117"/>
      <c r="AK235" s="117"/>
      <c r="AL235" s="117"/>
      <c r="AM235" s="117"/>
      <c r="AN235" s="117"/>
      <c r="AO235" s="117"/>
      <c r="AP235" s="117"/>
      <c r="AQ235" s="117"/>
      <c r="AR235" s="117"/>
      <c r="AS235" s="117"/>
      <c r="AT235" s="117"/>
      <c r="AU235" s="117"/>
      <c r="AV235" s="117"/>
      <c r="AW235" s="117"/>
      <c r="AX235" s="117"/>
      <c r="AY235" s="117"/>
      <c r="AZ235" s="117"/>
      <c r="BA235" s="117"/>
      <c r="BB235" s="117"/>
      <c r="BC235" s="117"/>
      <c r="BD235" s="117"/>
      <c r="BE235" s="117"/>
      <c r="BF235" s="117"/>
      <c r="BG235" s="117"/>
      <c r="BH235" s="117"/>
      <c r="BI235" s="117"/>
      <c r="BJ235" s="117"/>
      <c r="BK235" s="117"/>
    </row>
    <row r="236" spans="1:63">
      <c r="A236" s="117"/>
      <c r="B236" s="117"/>
      <c r="C236" s="117"/>
      <c r="D236" s="117"/>
      <c r="E236" s="117"/>
      <c r="F236" s="117"/>
      <c r="G236" s="117"/>
      <c r="H236" s="117"/>
      <c r="I236" s="117"/>
      <c r="J236" s="117"/>
      <c r="K236" s="117"/>
      <c r="L236" s="117"/>
      <c r="M236" s="117"/>
      <c r="N236" s="117"/>
      <c r="O236" s="117"/>
      <c r="P236" s="117"/>
      <c r="Q236" s="119"/>
      <c r="R236" s="117"/>
      <c r="S236" s="117"/>
      <c r="T236" s="117"/>
      <c r="U236" s="117"/>
      <c r="V236" s="117"/>
      <c r="W236" s="117"/>
      <c r="X236" s="117"/>
      <c r="Y236" s="117"/>
      <c r="Z236" s="117"/>
      <c r="AA236" s="117"/>
      <c r="AB236" s="117"/>
      <c r="AC236" s="117"/>
      <c r="AD236" s="117"/>
      <c r="AE236" s="117"/>
      <c r="AF236" s="117"/>
      <c r="AG236" s="117"/>
      <c r="AH236" s="117"/>
      <c r="AI236" s="117"/>
      <c r="AJ236" s="117"/>
      <c r="AK236" s="117"/>
      <c r="AL236" s="117"/>
      <c r="AM236" s="117"/>
      <c r="AN236" s="117"/>
      <c r="AO236" s="117"/>
      <c r="AP236" s="117"/>
      <c r="AQ236" s="117"/>
      <c r="AR236" s="117"/>
      <c r="AS236" s="117"/>
      <c r="AT236" s="117"/>
      <c r="AU236" s="117"/>
      <c r="AV236" s="117"/>
      <c r="AW236" s="117"/>
      <c r="AX236" s="117"/>
      <c r="AY236" s="117"/>
      <c r="AZ236" s="117"/>
      <c r="BA236" s="117"/>
      <c r="BB236" s="117"/>
      <c r="BC236" s="117"/>
      <c r="BD236" s="117"/>
      <c r="BE236" s="117"/>
      <c r="BF236" s="117"/>
      <c r="BG236" s="117"/>
      <c r="BH236" s="117"/>
      <c r="BI236" s="117"/>
      <c r="BJ236" s="117"/>
      <c r="BK236" s="117"/>
    </row>
    <row r="237" spans="1:63">
      <c r="A237" s="117"/>
      <c r="B237" s="117"/>
      <c r="C237" s="117"/>
      <c r="D237" s="117"/>
      <c r="E237" s="117"/>
      <c r="F237" s="117"/>
      <c r="G237" s="117"/>
      <c r="H237" s="117"/>
      <c r="I237" s="117"/>
      <c r="J237" s="117"/>
      <c r="K237" s="117"/>
      <c r="L237" s="117"/>
      <c r="M237" s="117"/>
      <c r="N237" s="117"/>
      <c r="O237" s="117"/>
      <c r="P237" s="117"/>
      <c r="Q237" s="119"/>
      <c r="R237" s="117"/>
      <c r="S237" s="117"/>
      <c r="T237" s="117"/>
      <c r="U237" s="117"/>
      <c r="V237" s="117"/>
      <c r="W237" s="117"/>
      <c r="X237" s="117"/>
      <c r="Y237" s="117"/>
      <c r="Z237" s="117"/>
      <c r="AA237" s="117"/>
      <c r="AB237" s="117"/>
      <c r="AC237" s="117"/>
      <c r="AD237" s="117"/>
      <c r="AE237" s="117"/>
      <c r="AF237" s="117"/>
      <c r="AG237" s="117"/>
      <c r="AH237" s="117"/>
      <c r="AI237" s="117"/>
      <c r="AJ237" s="117"/>
      <c r="AK237" s="117"/>
      <c r="AL237" s="117"/>
      <c r="AM237" s="117"/>
      <c r="AN237" s="117"/>
      <c r="AO237" s="117"/>
      <c r="AP237" s="117"/>
      <c r="AQ237" s="117"/>
      <c r="AR237" s="117"/>
      <c r="AS237" s="117"/>
      <c r="AT237" s="117"/>
      <c r="AU237" s="117"/>
      <c r="AV237" s="117"/>
      <c r="AW237" s="117"/>
      <c r="AX237" s="117"/>
      <c r="AY237" s="117"/>
      <c r="AZ237" s="117"/>
      <c r="BA237" s="117"/>
      <c r="BB237" s="117"/>
      <c r="BC237" s="117"/>
      <c r="BD237" s="117"/>
      <c r="BE237" s="117"/>
      <c r="BF237" s="117"/>
      <c r="BG237" s="117"/>
      <c r="BH237" s="117"/>
      <c r="BI237" s="117"/>
      <c r="BJ237" s="117"/>
      <c r="BK237" s="117"/>
    </row>
    <row r="238" spans="1:63">
      <c r="A238" s="117"/>
      <c r="B238" s="117"/>
      <c r="C238" s="117"/>
      <c r="D238" s="117"/>
      <c r="E238" s="117"/>
      <c r="F238" s="117"/>
      <c r="G238" s="117"/>
      <c r="H238" s="117"/>
      <c r="I238" s="117"/>
      <c r="J238" s="117"/>
      <c r="K238" s="117"/>
      <c r="L238" s="117"/>
      <c r="M238" s="117"/>
      <c r="N238" s="117"/>
      <c r="O238" s="117"/>
      <c r="P238" s="117"/>
      <c r="Q238" s="119"/>
      <c r="R238" s="117"/>
      <c r="S238" s="117"/>
      <c r="T238" s="117"/>
      <c r="U238" s="117"/>
      <c r="V238" s="117"/>
      <c r="W238" s="117"/>
      <c r="X238" s="117"/>
      <c r="Y238" s="117"/>
      <c r="Z238" s="117"/>
      <c r="AA238" s="117"/>
      <c r="AB238" s="117"/>
      <c r="AC238" s="117"/>
      <c r="AD238" s="117"/>
      <c r="AE238" s="117"/>
      <c r="AF238" s="117"/>
      <c r="AG238" s="117"/>
      <c r="AH238" s="117"/>
      <c r="AI238" s="117"/>
      <c r="AJ238" s="117"/>
      <c r="AK238" s="117"/>
      <c r="AL238" s="117"/>
      <c r="AM238" s="117"/>
      <c r="AN238" s="117"/>
      <c r="AO238" s="117"/>
      <c r="AP238" s="117"/>
      <c r="AQ238" s="117"/>
      <c r="AR238" s="117"/>
      <c r="AS238" s="117"/>
      <c r="AT238" s="117"/>
      <c r="AU238" s="117"/>
      <c r="AV238" s="117"/>
      <c r="AW238" s="117"/>
      <c r="AX238" s="117"/>
      <c r="AY238" s="117"/>
      <c r="AZ238" s="117"/>
      <c r="BA238" s="117"/>
      <c r="BB238" s="117"/>
      <c r="BC238" s="117"/>
      <c r="BD238" s="117"/>
      <c r="BE238" s="117"/>
      <c r="BF238" s="117"/>
      <c r="BG238" s="117"/>
      <c r="BH238" s="117"/>
      <c r="BI238" s="117"/>
      <c r="BJ238" s="117"/>
      <c r="BK238" s="117"/>
    </row>
    <row r="239" spans="1:63">
      <c r="A239" s="117"/>
      <c r="B239" s="117"/>
      <c r="C239" s="117"/>
      <c r="D239" s="117"/>
      <c r="E239" s="117"/>
      <c r="F239" s="117"/>
      <c r="G239" s="117"/>
      <c r="H239" s="117"/>
      <c r="I239" s="117"/>
      <c r="J239" s="117"/>
      <c r="K239" s="117"/>
      <c r="L239" s="117"/>
      <c r="M239" s="117"/>
      <c r="N239" s="117"/>
      <c r="O239" s="117"/>
      <c r="P239" s="117"/>
      <c r="Q239" s="119"/>
      <c r="R239" s="117"/>
      <c r="S239" s="117"/>
      <c r="T239" s="117"/>
      <c r="U239" s="117"/>
      <c r="V239" s="117"/>
      <c r="W239" s="117"/>
      <c r="X239" s="117"/>
      <c r="Y239" s="117"/>
      <c r="Z239" s="117"/>
      <c r="AA239" s="117"/>
      <c r="AB239" s="117"/>
      <c r="AC239" s="117"/>
      <c r="AD239" s="117"/>
      <c r="AE239" s="117"/>
      <c r="AF239" s="117"/>
      <c r="AG239" s="117"/>
      <c r="AH239" s="117"/>
      <c r="AI239" s="117"/>
      <c r="AJ239" s="117"/>
      <c r="AK239" s="117"/>
      <c r="AL239" s="117"/>
      <c r="AM239" s="117"/>
      <c r="AN239" s="117"/>
      <c r="AO239" s="117"/>
      <c r="AP239" s="117"/>
      <c r="AQ239" s="117"/>
      <c r="AR239" s="117"/>
      <c r="AS239" s="117"/>
      <c r="AT239" s="117"/>
      <c r="AU239" s="117"/>
      <c r="AV239" s="117"/>
      <c r="AW239" s="117"/>
      <c r="AX239" s="117"/>
      <c r="AY239" s="117"/>
      <c r="AZ239" s="117"/>
      <c r="BA239" s="117"/>
      <c r="BB239" s="117"/>
      <c r="BC239" s="117"/>
      <c r="BD239" s="117"/>
      <c r="BE239" s="117"/>
      <c r="BF239" s="117"/>
      <c r="BG239" s="117"/>
      <c r="BH239" s="117"/>
      <c r="BI239" s="117"/>
      <c r="BJ239" s="117"/>
      <c r="BK239" s="117"/>
    </row>
    <row r="240" spans="1:63">
      <c r="A240" s="117"/>
      <c r="B240" s="117"/>
      <c r="C240" s="117"/>
      <c r="D240" s="117"/>
      <c r="E240" s="117"/>
      <c r="F240" s="117"/>
      <c r="G240" s="117"/>
      <c r="H240" s="117"/>
      <c r="I240" s="117"/>
      <c r="J240" s="117"/>
      <c r="K240" s="117"/>
      <c r="L240" s="117"/>
      <c r="M240" s="117"/>
      <c r="N240" s="117"/>
      <c r="O240" s="117"/>
      <c r="P240" s="117"/>
      <c r="Q240" s="119"/>
      <c r="R240" s="117"/>
      <c r="S240" s="117"/>
      <c r="T240" s="117"/>
      <c r="U240" s="117"/>
      <c r="V240" s="117"/>
      <c r="W240" s="117"/>
      <c r="X240" s="117"/>
      <c r="Y240" s="117"/>
      <c r="Z240" s="117"/>
      <c r="AA240" s="117"/>
      <c r="AB240" s="117"/>
      <c r="AC240" s="117"/>
      <c r="AD240" s="117"/>
      <c r="AE240" s="117"/>
      <c r="AF240" s="117"/>
      <c r="AG240" s="117"/>
      <c r="AH240" s="117"/>
      <c r="AI240" s="117"/>
      <c r="AJ240" s="117"/>
      <c r="AK240" s="117"/>
      <c r="AL240" s="117"/>
      <c r="AM240" s="117"/>
      <c r="AN240" s="117"/>
      <c r="AO240" s="117"/>
      <c r="AP240" s="117"/>
      <c r="AQ240" s="117"/>
      <c r="AR240" s="117"/>
      <c r="AS240" s="117"/>
      <c r="AT240" s="117"/>
      <c r="AU240" s="117"/>
      <c r="AV240" s="117"/>
      <c r="AW240" s="117"/>
      <c r="AX240" s="117"/>
      <c r="AY240" s="117"/>
      <c r="AZ240" s="117"/>
      <c r="BA240" s="117"/>
      <c r="BB240" s="117"/>
      <c r="BC240" s="117"/>
      <c r="BD240" s="117"/>
      <c r="BE240" s="117"/>
      <c r="BF240" s="117"/>
      <c r="BG240" s="117"/>
      <c r="BH240" s="117"/>
      <c r="BI240" s="117"/>
      <c r="BJ240" s="117"/>
      <c r="BK240" s="117"/>
    </row>
    <row r="241" spans="1:63">
      <c r="A241" s="117"/>
      <c r="B241" s="117"/>
      <c r="C241" s="117"/>
      <c r="D241" s="117"/>
      <c r="E241" s="117"/>
      <c r="F241" s="117"/>
      <c r="G241" s="117"/>
      <c r="H241" s="117"/>
      <c r="I241" s="117"/>
      <c r="J241" s="117"/>
      <c r="K241" s="117"/>
      <c r="L241" s="117"/>
      <c r="M241" s="117"/>
      <c r="N241" s="117"/>
      <c r="O241" s="117"/>
      <c r="P241" s="117"/>
      <c r="Q241" s="119"/>
      <c r="R241" s="117"/>
      <c r="S241" s="117"/>
      <c r="T241" s="117"/>
      <c r="U241" s="117"/>
      <c r="V241" s="117"/>
      <c r="W241" s="117"/>
      <c r="X241" s="117"/>
      <c r="Y241" s="117"/>
      <c r="Z241" s="117"/>
      <c r="AA241" s="117"/>
      <c r="AB241" s="117"/>
      <c r="AC241" s="117"/>
      <c r="AD241" s="117"/>
      <c r="AE241" s="117"/>
      <c r="AF241" s="117"/>
      <c r="AG241" s="117"/>
      <c r="AH241" s="117"/>
      <c r="AI241" s="117"/>
      <c r="AJ241" s="117"/>
      <c r="AK241" s="117"/>
      <c r="AL241" s="117"/>
      <c r="AM241" s="117"/>
      <c r="AN241" s="117"/>
      <c r="AO241" s="117"/>
      <c r="AP241" s="117"/>
      <c r="AQ241" s="117"/>
      <c r="AR241" s="117"/>
      <c r="AS241" s="117"/>
      <c r="AT241" s="117"/>
      <c r="AU241" s="117"/>
      <c r="AV241" s="117"/>
      <c r="AW241" s="117"/>
      <c r="AX241" s="117"/>
      <c r="AY241" s="117"/>
      <c r="AZ241" s="117"/>
      <c r="BA241" s="117"/>
      <c r="BB241" s="117"/>
      <c r="BC241" s="117"/>
      <c r="BD241" s="117"/>
      <c r="BE241" s="117"/>
      <c r="BF241" s="117"/>
      <c r="BG241" s="117"/>
      <c r="BH241" s="117"/>
      <c r="BI241" s="117"/>
      <c r="BJ241" s="117"/>
      <c r="BK241" s="117"/>
    </row>
    <row r="242" spans="1:63">
      <c r="A242" s="117"/>
      <c r="B242" s="117"/>
      <c r="C242" s="117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  <c r="N242" s="117"/>
      <c r="O242" s="117"/>
      <c r="P242" s="117"/>
      <c r="Q242" s="119"/>
      <c r="R242" s="117"/>
      <c r="S242" s="117"/>
      <c r="T242" s="117"/>
      <c r="U242" s="117"/>
      <c r="V242" s="117"/>
      <c r="W242" s="117"/>
      <c r="X242" s="117"/>
      <c r="Y242" s="117"/>
      <c r="Z242" s="117"/>
      <c r="AA242" s="117"/>
      <c r="AB242" s="117"/>
      <c r="AC242" s="117"/>
      <c r="AD242" s="117"/>
      <c r="AE242" s="117"/>
      <c r="AF242" s="117"/>
      <c r="AG242" s="117"/>
      <c r="AH242" s="117"/>
      <c r="AI242" s="117"/>
      <c r="AJ242" s="117"/>
      <c r="AK242" s="117"/>
      <c r="AL242" s="117"/>
      <c r="AM242" s="117"/>
      <c r="AN242" s="117"/>
      <c r="AO242" s="117"/>
      <c r="AP242" s="117"/>
      <c r="AQ242" s="117"/>
      <c r="AR242" s="117"/>
      <c r="AS242" s="117"/>
      <c r="AT242" s="117"/>
      <c r="AU242" s="117"/>
      <c r="AV242" s="117"/>
      <c r="AW242" s="117"/>
      <c r="AX242" s="117"/>
      <c r="AY242" s="117"/>
      <c r="AZ242" s="117"/>
      <c r="BA242" s="117"/>
      <c r="BB242" s="117"/>
      <c r="BC242" s="117"/>
      <c r="BD242" s="117"/>
      <c r="BE242" s="117"/>
      <c r="BF242" s="117"/>
      <c r="BG242" s="117"/>
      <c r="BH242" s="117"/>
      <c r="BI242" s="117"/>
      <c r="BJ242" s="117"/>
      <c r="BK242" s="117"/>
    </row>
    <row r="243" spans="1:63">
      <c r="A243" s="117"/>
      <c r="B243" s="117"/>
      <c r="C243" s="117"/>
      <c r="D243" s="117"/>
      <c r="E243" s="117"/>
      <c r="F243" s="117"/>
      <c r="G243" s="117"/>
      <c r="H243" s="117"/>
      <c r="I243" s="117"/>
      <c r="J243" s="117"/>
      <c r="K243" s="117"/>
      <c r="L243" s="117"/>
      <c r="M243" s="117"/>
      <c r="N243" s="117"/>
      <c r="O243" s="117"/>
      <c r="P243" s="117"/>
      <c r="Q243" s="119"/>
      <c r="R243" s="117"/>
      <c r="S243" s="117"/>
      <c r="T243" s="117"/>
      <c r="U243" s="117"/>
      <c r="V243" s="117"/>
      <c r="W243" s="117"/>
      <c r="X243" s="117"/>
      <c r="Y243" s="117"/>
      <c r="Z243" s="117"/>
      <c r="AA243" s="117"/>
      <c r="AB243" s="117"/>
      <c r="AC243" s="117"/>
      <c r="AD243" s="117"/>
      <c r="AE243" s="117"/>
      <c r="AF243" s="117"/>
      <c r="AG243" s="117"/>
      <c r="AH243" s="117"/>
      <c r="AI243" s="117"/>
      <c r="AJ243" s="117"/>
      <c r="AK243" s="117"/>
      <c r="AL243" s="117"/>
      <c r="AM243" s="117"/>
      <c r="AN243" s="117"/>
      <c r="AO243" s="117"/>
      <c r="AP243" s="117"/>
      <c r="AQ243" s="117"/>
      <c r="AR243" s="117"/>
      <c r="AS243" s="117"/>
      <c r="AT243" s="117"/>
      <c r="AU243" s="117"/>
      <c r="AV243" s="117"/>
      <c r="AW243" s="117"/>
      <c r="AX243" s="117"/>
      <c r="AY243" s="117"/>
      <c r="AZ243" s="117"/>
      <c r="BA243" s="117"/>
      <c r="BB243" s="117"/>
      <c r="BC243" s="117"/>
      <c r="BD243" s="117"/>
      <c r="BE243" s="117"/>
      <c r="BF243" s="117"/>
      <c r="BG243" s="117"/>
      <c r="BH243" s="117"/>
      <c r="BI243" s="117"/>
      <c r="BJ243" s="117"/>
      <c r="BK243" s="117"/>
    </row>
    <row r="244" spans="1:63">
      <c r="A244" s="117"/>
      <c r="B244" s="117"/>
      <c r="C244" s="117"/>
      <c r="D244" s="117"/>
      <c r="E244" s="117"/>
      <c r="F244" s="117"/>
      <c r="G244" s="117"/>
      <c r="H244" s="117"/>
      <c r="I244" s="117"/>
      <c r="J244" s="117"/>
      <c r="K244" s="117"/>
      <c r="L244" s="117"/>
      <c r="M244" s="117"/>
      <c r="N244" s="117"/>
      <c r="O244" s="117"/>
      <c r="P244" s="117"/>
      <c r="Q244" s="119"/>
      <c r="R244" s="117"/>
      <c r="S244" s="117"/>
      <c r="T244" s="117"/>
      <c r="U244" s="117"/>
      <c r="V244" s="117"/>
      <c r="W244" s="117"/>
      <c r="X244" s="117"/>
      <c r="Y244" s="117"/>
      <c r="Z244" s="117"/>
      <c r="AA244" s="117"/>
      <c r="AB244" s="117"/>
      <c r="AC244" s="117"/>
      <c r="AD244" s="117"/>
      <c r="AE244" s="117"/>
      <c r="AF244" s="117"/>
      <c r="AG244" s="117"/>
      <c r="AH244" s="117"/>
      <c r="AI244" s="117"/>
      <c r="AJ244" s="117"/>
      <c r="AK244" s="117"/>
      <c r="AL244" s="117"/>
      <c r="AM244" s="117"/>
      <c r="AN244" s="117"/>
      <c r="AO244" s="117"/>
      <c r="AP244" s="117"/>
      <c r="AQ244" s="117"/>
      <c r="AR244" s="117"/>
      <c r="AS244" s="117"/>
      <c r="AT244" s="117"/>
      <c r="AU244" s="117"/>
      <c r="AV244" s="117"/>
      <c r="AW244" s="117"/>
      <c r="AX244" s="117"/>
      <c r="AY244" s="117"/>
      <c r="AZ244" s="117"/>
      <c r="BA244" s="117"/>
      <c r="BB244" s="117"/>
      <c r="BC244" s="117"/>
      <c r="BD244" s="117"/>
      <c r="BE244" s="117"/>
      <c r="BF244" s="117"/>
      <c r="BG244" s="117"/>
      <c r="BH244" s="117"/>
      <c r="BI244" s="117"/>
      <c r="BJ244" s="117"/>
      <c r="BK244" s="117"/>
    </row>
    <row r="245" spans="1:63">
      <c r="A245" s="117"/>
      <c r="B245" s="117"/>
      <c r="C245" s="117"/>
      <c r="D245" s="117"/>
      <c r="E245" s="117"/>
      <c r="F245" s="117"/>
      <c r="G245" s="117"/>
      <c r="H245" s="117"/>
      <c r="I245" s="117"/>
      <c r="J245" s="117"/>
      <c r="K245" s="117"/>
      <c r="L245" s="117"/>
      <c r="M245" s="117"/>
      <c r="N245" s="117"/>
      <c r="O245" s="117"/>
      <c r="P245" s="117"/>
      <c r="Q245" s="119"/>
      <c r="R245" s="117"/>
      <c r="S245" s="117"/>
      <c r="T245" s="117"/>
      <c r="U245" s="117"/>
      <c r="V245" s="117"/>
      <c r="W245" s="117"/>
      <c r="X245" s="117"/>
      <c r="Y245" s="117"/>
      <c r="Z245" s="117"/>
      <c r="AA245" s="117"/>
      <c r="AB245" s="117"/>
      <c r="AC245" s="117"/>
      <c r="AD245" s="117"/>
      <c r="AE245" s="117"/>
      <c r="AF245" s="117"/>
      <c r="AG245" s="117"/>
      <c r="AH245" s="117"/>
      <c r="AI245" s="117"/>
      <c r="AJ245" s="117"/>
      <c r="AK245" s="117"/>
      <c r="AL245" s="117"/>
      <c r="AM245" s="117"/>
      <c r="AN245" s="117"/>
      <c r="AO245" s="117"/>
      <c r="AP245" s="117"/>
      <c r="AQ245" s="117"/>
      <c r="AR245" s="117"/>
      <c r="AS245" s="117"/>
      <c r="AT245" s="117"/>
      <c r="AU245" s="117"/>
      <c r="AV245" s="117"/>
      <c r="AW245" s="117"/>
      <c r="AX245" s="117"/>
      <c r="AY245" s="117"/>
      <c r="AZ245" s="117"/>
      <c r="BA245" s="117"/>
      <c r="BB245" s="117"/>
      <c r="BC245" s="117"/>
      <c r="BD245" s="117"/>
      <c r="BE245" s="117"/>
      <c r="BF245" s="117"/>
      <c r="BG245" s="117"/>
      <c r="BH245" s="117"/>
      <c r="BI245" s="117"/>
      <c r="BJ245" s="117"/>
      <c r="BK245" s="117"/>
    </row>
    <row r="246" spans="1:63">
      <c r="A246" s="117"/>
      <c r="B246" s="117"/>
      <c r="C246" s="117"/>
      <c r="D246" s="117"/>
      <c r="E246" s="117"/>
      <c r="F246" s="117"/>
      <c r="G246" s="117"/>
      <c r="H246" s="117"/>
      <c r="I246" s="117"/>
      <c r="J246" s="117"/>
      <c r="K246" s="117"/>
      <c r="L246" s="117"/>
      <c r="M246" s="117"/>
      <c r="N246" s="117"/>
      <c r="O246" s="117"/>
      <c r="P246" s="117"/>
      <c r="Q246" s="119"/>
      <c r="R246" s="117"/>
      <c r="S246" s="117"/>
      <c r="T246" s="117"/>
      <c r="U246" s="117"/>
      <c r="V246" s="117"/>
      <c r="W246" s="117"/>
      <c r="X246" s="117"/>
      <c r="Y246" s="117"/>
      <c r="Z246" s="117"/>
      <c r="AA246" s="117"/>
      <c r="AB246" s="117"/>
      <c r="AC246" s="117"/>
      <c r="AD246" s="117"/>
      <c r="AE246" s="117"/>
      <c r="AF246" s="117"/>
      <c r="AG246" s="117"/>
      <c r="AH246" s="117"/>
      <c r="AI246" s="117"/>
      <c r="AJ246" s="117"/>
      <c r="AK246" s="117"/>
      <c r="AL246" s="117"/>
      <c r="AM246" s="117"/>
      <c r="AN246" s="117"/>
      <c r="AO246" s="117"/>
      <c r="AP246" s="117"/>
      <c r="AQ246" s="117"/>
      <c r="AR246" s="117"/>
      <c r="AS246" s="117"/>
      <c r="AT246" s="117"/>
      <c r="AU246" s="117"/>
      <c r="AV246" s="117"/>
      <c r="AW246" s="117"/>
      <c r="AX246" s="117"/>
      <c r="AY246" s="117"/>
      <c r="AZ246" s="117"/>
      <c r="BA246" s="117"/>
      <c r="BB246" s="117"/>
      <c r="BC246" s="117"/>
      <c r="BD246" s="117"/>
      <c r="BE246" s="117"/>
      <c r="BF246" s="117"/>
      <c r="BG246" s="117"/>
      <c r="BH246" s="117"/>
      <c r="BI246" s="117"/>
      <c r="BJ246" s="117"/>
      <c r="BK246" s="117"/>
    </row>
    <row r="247" spans="1:63">
      <c r="A247" s="117"/>
      <c r="B247" s="117"/>
      <c r="C247" s="117"/>
      <c r="D247" s="117"/>
      <c r="E247" s="117"/>
      <c r="F247" s="117"/>
      <c r="G247" s="117"/>
      <c r="H247" s="117"/>
      <c r="I247" s="117"/>
      <c r="J247" s="117"/>
      <c r="K247" s="117"/>
      <c r="L247" s="117"/>
      <c r="M247" s="117"/>
      <c r="N247" s="117"/>
      <c r="O247" s="117"/>
      <c r="P247" s="117"/>
      <c r="Q247" s="119"/>
      <c r="R247" s="117"/>
      <c r="S247" s="117"/>
      <c r="T247" s="117"/>
      <c r="U247" s="117"/>
      <c r="V247" s="117"/>
      <c r="W247" s="117"/>
      <c r="X247" s="117"/>
      <c r="Y247" s="117"/>
      <c r="Z247" s="117"/>
      <c r="AA247" s="117"/>
      <c r="AB247" s="117"/>
      <c r="AC247" s="117"/>
      <c r="AD247" s="117"/>
      <c r="AE247" s="117"/>
      <c r="AF247" s="117"/>
      <c r="AG247" s="117"/>
      <c r="AH247" s="117"/>
      <c r="AI247" s="117"/>
      <c r="AJ247" s="117"/>
      <c r="AK247" s="117"/>
      <c r="AL247" s="117"/>
      <c r="AM247" s="117"/>
      <c r="AN247" s="117"/>
      <c r="AO247" s="117"/>
      <c r="AP247" s="117"/>
      <c r="AQ247" s="117"/>
      <c r="AR247" s="117"/>
      <c r="AS247" s="117"/>
      <c r="AT247" s="117"/>
      <c r="AU247" s="117"/>
      <c r="AV247" s="117"/>
      <c r="AW247" s="117"/>
      <c r="AX247" s="117"/>
      <c r="AY247" s="117"/>
      <c r="AZ247" s="117"/>
      <c r="BA247" s="117"/>
      <c r="BB247" s="117"/>
      <c r="BC247" s="117"/>
      <c r="BD247" s="117"/>
      <c r="BE247" s="117"/>
      <c r="BF247" s="117"/>
      <c r="BG247" s="117"/>
      <c r="BH247" s="117"/>
      <c r="BI247" s="117"/>
      <c r="BJ247" s="117"/>
      <c r="BK247" s="117"/>
    </row>
    <row r="248" spans="1:63">
      <c r="A248" s="117"/>
      <c r="B248" s="117"/>
      <c r="C248" s="117"/>
      <c r="D248" s="117"/>
      <c r="E248" s="117"/>
      <c r="F248" s="117"/>
      <c r="G248" s="117"/>
      <c r="H248" s="117"/>
      <c r="I248" s="117"/>
      <c r="J248" s="117"/>
      <c r="K248" s="117"/>
      <c r="L248" s="117"/>
      <c r="M248" s="117"/>
      <c r="N248" s="117"/>
      <c r="O248" s="117"/>
      <c r="P248" s="117"/>
      <c r="Q248" s="119"/>
      <c r="R248" s="117"/>
      <c r="S248" s="117"/>
      <c r="T248" s="117"/>
      <c r="U248" s="117"/>
      <c r="V248" s="117"/>
      <c r="W248" s="117"/>
      <c r="X248" s="117"/>
      <c r="Y248" s="117"/>
      <c r="Z248" s="117"/>
      <c r="AA248" s="117"/>
      <c r="AB248" s="117"/>
      <c r="AC248" s="117"/>
      <c r="AD248" s="117"/>
      <c r="AE248" s="117"/>
      <c r="AF248" s="117"/>
      <c r="AG248" s="117"/>
      <c r="AH248" s="117"/>
      <c r="AI248" s="117"/>
      <c r="AJ248" s="117"/>
      <c r="AK248" s="117"/>
      <c r="AL248" s="117"/>
      <c r="AM248" s="117"/>
      <c r="AN248" s="117"/>
      <c r="AO248" s="117"/>
      <c r="AP248" s="117"/>
      <c r="AQ248" s="117"/>
      <c r="AR248" s="117"/>
      <c r="AS248" s="117"/>
      <c r="AT248" s="117"/>
      <c r="AU248" s="117"/>
      <c r="AV248" s="117"/>
      <c r="AW248" s="117"/>
      <c r="AX248" s="117"/>
      <c r="AY248" s="117"/>
      <c r="AZ248" s="117"/>
      <c r="BA248" s="117"/>
      <c r="BB248" s="117"/>
      <c r="BC248" s="117"/>
      <c r="BD248" s="117"/>
      <c r="BE248" s="117"/>
      <c r="BF248" s="117"/>
      <c r="BG248" s="117"/>
      <c r="BH248" s="117"/>
      <c r="BI248" s="117"/>
      <c r="BJ248" s="117"/>
      <c r="BK248" s="117"/>
    </row>
    <row r="249" spans="1:63">
      <c r="A249" s="117"/>
      <c r="B249" s="117"/>
      <c r="C249" s="117"/>
      <c r="D249" s="117"/>
      <c r="E249" s="117"/>
      <c r="F249" s="117"/>
      <c r="G249" s="117"/>
      <c r="H249" s="117"/>
      <c r="I249" s="117"/>
      <c r="J249" s="117"/>
      <c r="K249" s="117"/>
      <c r="L249" s="117"/>
      <c r="M249" s="117"/>
      <c r="N249" s="117"/>
      <c r="O249" s="117"/>
      <c r="P249" s="117"/>
      <c r="Q249" s="119"/>
      <c r="R249" s="117"/>
      <c r="S249" s="117"/>
      <c r="T249" s="117"/>
      <c r="U249" s="117"/>
      <c r="V249" s="117"/>
      <c r="W249" s="117"/>
      <c r="X249" s="117"/>
      <c r="Y249" s="117"/>
      <c r="Z249" s="117"/>
      <c r="AA249" s="117"/>
      <c r="AB249" s="117"/>
      <c r="AC249" s="117"/>
      <c r="AD249" s="117"/>
      <c r="AE249" s="117"/>
      <c r="AF249" s="117"/>
      <c r="AG249" s="117"/>
      <c r="AH249" s="117"/>
      <c r="AI249" s="117"/>
      <c r="AJ249" s="117"/>
      <c r="AK249" s="117"/>
      <c r="AL249" s="117"/>
      <c r="AM249" s="117"/>
      <c r="AN249" s="117"/>
      <c r="AO249" s="117"/>
      <c r="AP249" s="117"/>
      <c r="AQ249" s="117"/>
      <c r="AR249" s="117"/>
      <c r="AS249" s="117"/>
      <c r="AT249" s="117"/>
      <c r="AU249" s="117"/>
      <c r="AV249" s="117"/>
      <c r="AW249" s="117"/>
      <c r="AX249" s="117"/>
      <c r="AY249" s="117"/>
      <c r="AZ249" s="117"/>
      <c r="BA249" s="117"/>
      <c r="BB249" s="117"/>
      <c r="BC249" s="117"/>
      <c r="BD249" s="117"/>
      <c r="BE249" s="117"/>
      <c r="BF249" s="117"/>
      <c r="BG249" s="117"/>
      <c r="BH249" s="117"/>
      <c r="BI249" s="117"/>
      <c r="BJ249" s="117"/>
      <c r="BK249" s="117"/>
    </row>
    <row r="250" spans="1:63">
      <c r="A250" s="117"/>
      <c r="B250" s="117"/>
      <c r="C250" s="117"/>
      <c r="D250" s="117"/>
      <c r="E250" s="117"/>
      <c r="F250" s="117"/>
      <c r="G250" s="117"/>
      <c r="H250" s="117"/>
      <c r="I250" s="117"/>
      <c r="J250" s="117"/>
      <c r="K250" s="117"/>
      <c r="L250" s="117"/>
      <c r="M250" s="117"/>
      <c r="N250" s="117"/>
      <c r="O250" s="117"/>
      <c r="P250" s="117"/>
      <c r="Q250" s="119"/>
      <c r="R250" s="117"/>
      <c r="S250" s="117"/>
      <c r="T250" s="117"/>
      <c r="U250" s="117"/>
      <c r="V250" s="117"/>
      <c r="W250" s="117"/>
      <c r="X250" s="117"/>
      <c r="Y250" s="117"/>
      <c r="Z250" s="117"/>
      <c r="AA250" s="117"/>
      <c r="AB250" s="117"/>
      <c r="AC250" s="117"/>
      <c r="AD250" s="117"/>
      <c r="AE250" s="117"/>
      <c r="AF250" s="117"/>
      <c r="AG250" s="117"/>
      <c r="AH250" s="117"/>
      <c r="AI250" s="117"/>
      <c r="AJ250" s="117"/>
      <c r="AK250" s="117"/>
      <c r="AL250" s="117"/>
      <c r="AM250" s="117"/>
      <c r="AN250" s="117"/>
      <c r="AO250" s="117"/>
      <c r="AP250" s="117"/>
      <c r="AQ250" s="117"/>
      <c r="AR250" s="117"/>
      <c r="AS250" s="117"/>
      <c r="AT250" s="117"/>
      <c r="AU250" s="117"/>
      <c r="AV250" s="117"/>
      <c r="AW250" s="117"/>
      <c r="AX250" s="117"/>
      <c r="AY250" s="117"/>
      <c r="AZ250" s="117"/>
      <c r="BA250" s="117"/>
      <c r="BB250" s="117"/>
      <c r="BC250" s="117"/>
      <c r="BD250" s="117"/>
      <c r="BE250" s="117"/>
      <c r="BF250" s="117"/>
      <c r="BG250" s="117"/>
      <c r="BH250" s="117"/>
      <c r="BI250" s="117"/>
      <c r="BJ250" s="117"/>
      <c r="BK250" s="117"/>
    </row>
    <row r="251" spans="1:63">
      <c r="A251" s="117"/>
      <c r="B251" s="117"/>
      <c r="C251" s="117"/>
      <c r="D251" s="117"/>
      <c r="E251" s="117"/>
      <c r="F251" s="117"/>
      <c r="G251" s="117"/>
      <c r="H251" s="117"/>
      <c r="I251" s="117"/>
      <c r="J251" s="117"/>
      <c r="K251" s="117"/>
      <c r="L251" s="117"/>
      <c r="M251" s="117"/>
      <c r="N251" s="117"/>
      <c r="O251" s="117"/>
      <c r="P251" s="117"/>
      <c r="Q251" s="119"/>
      <c r="R251" s="117"/>
      <c r="S251" s="117"/>
      <c r="T251" s="117"/>
      <c r="U251" s="117"/>
      <c r="V251" s="117"/>
      <c r="W251" s="117"/>
      <c r="X251" s="117"/>
      <c r="Y251" s="117"/>
      <c r="Z251" s="117"/>
      <c r="AA251" s="117"/>
      <c r="AB251" s="117"/>
      <c r="AC251" s="117"/>
      <c r="AD251" s="117"/>
      <c r="AE251" s="117"/>
      <c r="AF251" s="117"/>
      <c r="AG251" s="117"/>
      <c r="AH251" s="117"/>
      <c r="AI251" s="117"/>
      <c r="AJ251" s="117"/>
      <c r="AK251" s="117"/>
      <c r="AL251" s="117"/>
      <c r="AM251" s="117"/>
      <c r="AN251" s="117"/>
      <c r="AO251" s="117"/>
      <c r="AP251" s="117"/>
      <c r="AQ251" s="117"/>
      <c r="AR251" s="117"/>
      <c r="AS251" s="117"/>
      <c r="AT251" s="117"/>
      <c r="AU251" s="117"/>
      <c r="AV251" s="117"/>
      <c r="AW251" s="117"/>
      <c r="AX251" s="117"/>
      <c r="AY251" s="117"/>
      <c r="AZ251" s="117"/>
      <c r="BA251" s="117"/>
      <c r="BB251" s="117"/>
      <c r="BC251" s="117"/>
      <c r="BD251" s="117"/>
      <c r="BE251" s="117"/>
      <c r="BF251" s="117"/>
      <c r="BG251" s="117"/>
      <c r="BH251" s="117"/>
      <c r="BI251" s="117"/>
      <c r="BJ251" s="117"/>
      <c r="BK251" s="117"/>
    </row>
    <row r="252" spans="1:63">
      <c r="A252" s="117"/>
      <c r="B252" s="117"/>
      <c r="C252" s="117"/>
      <c r="D252" s="117"/>
      <c r="E252" s="117"/>
      <c r="F252" s="117"/>
      <c r="G252" s="117"/>
      <c r="H252" s="117"/>
      <c r="I252" s="117"/>
      <c r="J252" s="117"/>
      <c r="K252" s="117"/>
      <c r="L252" s="117"/>
      <c r="M252" s="117"/>
      <c r="N252" s="117"/>
      <c r="O252" s="117"/>
      <c r="P252" s="117"/>
      <c r="Q252" s="119"/>
      <c r="R252" s="117"/>
      <c r="S252" s="117"/>
      <c r="T252" s="117"/>
      <c r="U252" s="117"/>
      <c r="V252" s="117"/>
      <c r="W252" s="117"/>
      <c r="X252" s="117"/>
      <c r="Y252" s="117"/>
      <c r="Z252" s="117"/>
      <c r="AA252" s="117"/>
      <c r="AB252" s="117"/>
      <c r="AC252" s="117"/>
      <c r="AD252" s="117"/>
      <c r="AE252" s="117"/>
      <c r="AF252" s="117"/>
      <c r="AG252" s="117"/>
      <c r="AH252" s="117"/>
      <c r="AI252" s="117"/>
      <c r="AJ252" s="117"/>
      <c r="AK252" s="117"/>
      <c r="AL252" s="117"/>
      <c r="AM252" s="117"/>
      <c r="AN252" s="117"/>
      <c r="AO252" s="117"/>
      <c r="AP252" s="117"/>
      <c r="AQ252" s="117"/>
      <c r="AR252" s="117"/>
      <c r="AS252" s="117"/>
      <c r="AT252" s="117"/>
      <c r="AU252" s="117"/>
      <c r="AV252" s="117"/>
      <c r="AW252" s="117"/>
      <c r="AX252" s="117"/>
      <c r="AY252" s="117"/>
      <c r="AZ252" s="117"/>
      <c r="BA252" s="117"/>
      <c r="BB252" s="117"/>
      <c r="BC252" s="117"/>
      <c r="BD252" s="117"/>
      <c r="BE252" s="117"/>
      <c r="BF252" s="117"/>
      <c r="BG252" s="117"/>
      <c r="BH252" s="117"/>
      <c r="BI252" s="117"/>
      <c r="BJ252" s="117"/>
      <c r="BK252" s="117"/>
    </row>
    <row r="253" spans="1:63">
      <c r="A253" s="117"/>
      <c r="B253" s="117"/>
      <c r="C253" s="117"/>
      <c r="D253" s="117"/>
      <c r="E253" s="117"/>
      <c r="F253" s="117"/>
      <c r="G253" s="117"/>
      <c r="H253" s="117"/>
      <c r="I253" s="117"/>
      <c r="J253" s="117"/>
      <c r="K253" s="117"/>
      <c r="L253" s="117"/>
      <c r="M253" s="117"/>
      <c r="N253" s="117"/>
      <c r="O253" s="117"/>
      <c r="P253" s="117"/>
      <c r="Q253" s="119"/>
      <c r="R253" s="117"/>
      <c r="S253" s="117"/>
      <c r="T253" s="117"/>
      <c r="U253" s="117"/>
      <c r="V253" s="117"/>
      <c r="W253" s="117"/>
      <c r="X253" s="117"/>
      <c r="Y253" s="117"/>
      <c r="Z253" s="117"/>
      <c r="AA253" s="117"/>
      <c r="AB253" s="117"/>
      <c r="AC253" s="117"/>
      <c r="AD253" s="117"/>
      <c r="AE253" s="117"/>
      <c r="AF253" s="117"/>
      <c r="AG253" s="117"/>
      <c r="AH253" s="117"/>
      <c r="AI253" s="117"/>
      <c r="AJ253" s="117"/>
      <c r="AK253" s="117"/>
      <c r="AL253" s="117"/>
      <c r="AM253" s="117"/>
      <c r="AN253" s="117"/>
      <c r="AO253" s="117"/>
      <c r="AP253" s="117"/>
      <c r="AQ253" s="117"/>
      <c r="AR253" s="117"/>
      <c r="AS253" s="117"/>
      <c r="AT253" s="117"/>
      <c r="AU253" s="117"/>
      <c r="AV253" s="117"/>
      <c r="AW253" s="117"/>
      <c r="AX253" s="117"/>
      <c r="AY253" s="117"/>
      <c r="AZ253" s="117"/>
      <c r="BA253" s="117"/>
      <c r="BB253" s="117"/>
      <c r="BC253" s="117"/>
      <c r="BD253" s="117"/>
      <c r="BE253" s="117"/>
      <c r="BF253" s="117"/>
      <c r="BG253" s="117"/>
      <c r="BH253" s="117"/>
      <c r="BI253" s="117"/>
      <c r="BJ253" s="117"/>
      <c r="BK253" s="117"/>
    </row>
    <row r="254" spans="1:63">
      <c r="A254" s="117"/>
      <c r="B254" s="117"/>
      <c r="C254" s="117"/>
      <c r="D254" s="117"/>
      <c r="E254" s="117"/>
      <c r="F254" s="117"/>
      <c r="G254" s="117"/>
      <c r="H254" s="117"/>
      <c r="I254" s="117"/>
      <c r="J254" s="117"/>
      <c r="K254" s="117"/>
      <c r="L254" s="117"/>
      <c r="M254" s="117"/>
      <c r="N254" s="117"/>
      <c r="O254" s="117"/>
      <c r="P254" s="117"/>
      <c r="Q254" s="119"/>
      <c r="R254" s="117"/>
      <c r="S254" s="117"/>
      <c r="T254" s="117"/>
      <c r="U254" s="117"/>
      <c r="V254" s="117"/>
      <c r="W254" s="117"/>
      <c r="X254" s="117"/>
      <c r="Y254" s="117"/>
      <c r="Z254" s="117"/>
      <c r="AA254" s="117"/>
      <c r="AB254" s="117"/>
      <c r="AC254" s="117"/>
      <c r="AD254" s="117"/>
      <c r="AE254" s="117"/>
      <c r="AF254" s="117"/>
      <c r="AG254" s="117"/>
      <c r="AH254" s="117"/>
      <c r="AI254" s="117"/>
      <c r="AJ254" s="117"/>
      <c r="AK254" s="117"/>
      <c r="AL254" s="117"/>
      <c r="AM254" s="117"/>
      <c r="AN254" s="117"/>
      <c r="AO254" s="117"/>
      <c r="AP254" s="117"/>
      <c r="AQ254" s="117"/>
      <c r="AR254" s="117"/>
      <c r="AS254" s="117"/>
      <c r="AT254" s="117"/>
      <c r="AU254" s="117"/>
      <c r="AV254" s="117"/>
      <c r="AW254" s="117"/>
      <c r="AX254" s="117"/>
      <c r="AY254" s="117"/>
      <c r="AZ254" s="117"/>
      <c r="BA254" s="117"/>
      <c r="BB254" s="117"/>
      <c r="BC254" s="117"/>
      <c r="BD254" s="117"/>
      <c r="BE254" s="117"/>
      <c r="BF254" s="117"/>
      <c r="BG254" s="117"/>
      <c r="BH254" s="117"/>
      <c r="BI254" s="117"/>
      <c r="BJ254" s="117"/>
      <c r="BK254" s="117"/>
    </row>
    <row r="255" spans="1:63">
      <c r="A255" s="117"/>
      <c r="B255" s="117"/>
      <c r="C255" s="117"/>
      <c r="D255" s="117"/>
      <c r="E255" s="117"/>
      <c r="F255" s="117"/>
      <c r="G255" s="117"/>
      <c r="H255" s="117"/>
      <c r="I255" s="117"/>
      <c r="J255" s="117"/>
      <c r="K255" s="117"/>
      <c r="L255" s="117"/>
      <c r="M255" s="117"/>
      <c r="N255" s="117"/>
      <c r="O255" s="117"/>
      <c r="P255" s="117"/>
      <c r="Q255" s="119"/>
      <c r="R255" s="117"/>
      <c r="S255" s="117"/>
      <c r="T255" s="117"/>
      <c r="U255" s="117"/>
      <c r="V255" s="117"/>
      <c r="W255" s="117"/>
      <c r="X255" s="117"/>
      <c r="Y255" s="117"/>
      <c r="Z255" s="117"/>
      <c r="AA255" s="117"/>
      <c r="AB255" s="117"/>
      <c r="AC255" s="117"/>
      <c r="AD255" s="117"/>
      <c r="AE255" s="117"/>
      <c r="AF255" s="117"/>
      <c r="AG255" s="117"/>
      <c r="AH255" s="117"/>
      <c r="AI255" s="117"/>
      <c r="AJ255" s="117"/>
      <c r="AK255" s="117"/>
      <c r="AL255" s="117"/>
      <c r="AM255" s="117"/>
      <c r="AN255" s="117"/>
      <c r="AO255" s="117"/>
      <c r="AP255" s="117"/>
      <c r="AQ255" s="117"/>
      <c r="AR255" s="117"/>
      <c r="AS255" s="117"/>
      <c r="AT255" s="117"/>
      <c r="AU255" s="117"/>
      <c r="AV255" s="117"/>
      <c r="AW255" s="117"/>
      <c r="AX255" s="117"/>
      <c r="AY255" s="117"/>
      <c r="AZ255" s="117"/>
      <c r="BA255" s="117"/>
      <c r="BB255" s="117"/>
      <c r="BC255" s="117"/>
      <c r="BD255" s="117"/>
      <c r="BE255" s="117"/>
      <c r="BF255" s="117"/>
      <c r="BG255" s="117"/>
      <c r="BH255" s="117"/>
      <c r="BI255" s="117"/>
      <c r="BJ255" s="117"/>
      <c r="BK255" s="117"/>
    </row>
    <row r="256" spans="1:63">
      <c r="A256" s="117"/>
      <c r="B256" s="117"/>
      <c r="C256" s="117"/>
      <c r="D256" s="117"/>
      <c r="E256" s="117"/>
      <c r="F256" s="117"/>
      <c r="G256" s="117"/>
      <c r="H256" s="117"/>
      <c r="I256" s="117"/>
      <c r="J256" s="117"/>
      <c r="K256" s="117"/>
      <c r="L256" s="117"/>
      <c r="M256" s="117"/>
      <c r="N256" s="117"/>
      <c r="O256" s="117"/>
      <c r="P256" s="117"/>
      <c r="Q256" s="119"/>
      <c r="R256" s="117"/>
      <c r="S256" s="117"/>
      <c r="T256" s="117"/>
      <c r="U256" s="117"/>
      <c r="V256" s="117"/>
      <c r="W256" s="117"/>
      <c r="X256" s="117"/>
      <c r="Y256" s="117"/>
      <c r="Z256" s="117"/>
      <c r="AA256" s="117"/>
      <c r="AB256" s="117"/>
      <c r="AC256" s="117"/>
      <c r="AD256" s="117"/>
      <c r="AE256" s="117"/>
      <c r="AF256" s="117"/>
      <c r="AG256" s="117"/>
      <c r="AH256" s="117"/>
      <c r="AI256" s="117"/>
      <c r="AJ256" s="117"/>
      <c r="AK256" s="117"/>
      <c r="AL256" s="117"/>
      <c r="AM256" s="117"/>
      <c r="AN256" s="117"/>
      <c r="AO256" s="117"/>
      <c r="AP256" s="117"/>
      <c r="AQ256" s="117"/>
      <c r="AR256" s="117"/>
      <c r="AS256" s="117"/>
      <c r="AT256" s="117"/>
      <c r="AU256" s="117"/>
      <c r="AV256" s="117"/>
      <c r="AW256" s="117"/>
      <c r="AX256" s="117"/>
      <c r="AY256" s="117"/>
      <c r="AZ256" s="117"/>
      <c r="BA256" s="117"/>
      <c r="BB256" s="117"/>
      <c r="BC256" s="117"/>
      <c r="BD256" s="117"/>
      <c r="BE256" s="117"/>
      <c r="BF256" s="117"/>
      <c r="BG256" s="117"/>
      <c r="BH256" s="117"/>
      <c r="BI256" s="117"/>
      <c r="BJ256" s="117"/>
      <c r="BK256" s="117"/>
    </row>
    <row r="257" spans="1:63">
      <c r="A257" s="117"/>
      <c r="B257" s="117"/>
      <c r="C257" s="117"/>
      <c r="D257" s="117"/>
      <c r="E257" s="117"/>
      <c r="F257" s="117"/>
      <c r="G257" s="117"/>
      <c r="H257" s="117"/>
      <c r="I257" s="117"/>
      <c r="J257" s="117"/>
      <c r="K257" s="117"/>
      <c r="L257" s="117"/>
      <c r="M257" s="117"/>
      <c r="N257" s="117"/>
      <c r="O257" s="117"/>
      <c r="P257" s="117"/>
      <c r="Q257" s="119"/>
      <c r="R257" s="117"/>
      <c r="S257" s="117"/>
      <c r="T257" s="117"/>
      <c r="U257" s="117"/>
      <c r="V257" s="117"/>
      <c r="W257" s="117"/>
      <c r="X257" s="117"/>
      <c r="Y257" s="117"/>
      <c r="Z257" s="117"/>
      <c r="AA257" s="117"/>
      <c r="AB257" s="117"/>
      <c r="AC257" s="117"/>
      <c r="AD257" s="117"/>
      <c r="AE257" s="117"/>
      <c r="AF257" s="117"/>
      <c r="AG257" s="117"/>
      <c r="AH257" s="117"/>
      <c r="AI257" s="117"/>
      <c r="AJ257" s="117"/>
      <c r="AK257" s="117"/>
      <c r="AL257" s="117"/>
      <c r="AM257" s="117"/>
      <c r="AN257" s="117"/>
      <c r="AO257" s="117"/>
      <c r="AP257" s="117"/>
      <c r="AQ257" s="117"/>
      <c r="AR257" s="117"/>
      <c r="AS257" s="117"/>
      <c r="AT257" s="117"/>
      <c r="AU257" s="117"/>
      <c r="AV257" s="117"/>
      <c r="AW257" s="117"/>
      <c r="AX257" s="117"/>
      <c r="AY257" s="117"/>
      <c r="AZ257" s="117"/>
      <c r="BA257" s="117"/>
      <c r="BB257" s="117"/>
      <c r="BC257" s="117"/>
      <c r="BD257" s="117"/>
      <c r="BE257" s="117"/>
      <c r="BF257" s="117"/>
      <c r="BG257" s="117"/>
      <c r="BH257" s="117"/>
      <c r="BI257" s="117"/>
      <c r="BJ257" s="117"/>
      <c r="BK257" s="117"/>
    </row>
    <row r="258" spans="1:63">
      <c r="A258" s="117"/>
      <c r="B258" s="117"/>
      <c r="C258" s="117"/>
      <c r="D258" s="117"/>
      <c r="E258" s="117"/>
      <c r="F258" s="117"/>
      <c r="G258" s="117"/>
      <c r="H258" s="117"/>
      <c r="I258" s="117"/>
      <c r="J258" s="117"/>
      <c r="K258" s="117"/>
      <c r="L258" s="117"/>
      <c r="M258" s="117"/>
      <c r="N258" s="117"/>
      <c r="O258" s="117"/>
      <c r="P258" s="117"/>
      <c r="Q258" s="119"/>
      <c r="R258" s="117"/>
      <c r="S258" s="117"/>
      <c r="T258" s="117"/>
      <c r="U258" s="117"/>
      <c r="V258" s="117"/>
      <c r="W258" s="117"/>
      <c r="X258" s="117"/>
      <c r="Y258" s="117"/>
      <c r="Z258" s="117"/>
      <c r="AA258" s="117"/>
      <c r="AB258" s="117"/>
      <c r="AC258" s="117"/>
      <c r="AD258" s="117"/>
      <c r="AE258" s="117"/>
      <c r="AF258" s="117"/>
      <c r="AG258" s="117"/>
      <c r="AH258" s="117"/>
      <c r="AI258" s="117"/>
      <c r="AJ258" s="117"/>
      <c r="AK258" s="117"/>
      <c r="AL258" s="117"/>
      <c r="AM258" s="117"/>
      <c r="AN258" s="117"/>
      <c r="AO258" s="117"/>
      <c r="AP258" s="117"/>
      <c r="AQ258" s="117"/>
      <c r="AR258" s="117"/>
      <c r="AS258" s="117"/>
      <c r="AT258" s="117"/>
      <c r="AU258" s="117"/>
      <c r="AV258" s="117"/>
      <c r="AW258" s="117"/>
      <c r="AX258" s="117"/>
      <c r="AY258" s="117"/>
      <c r="AZ258" s="117"/>
      <c r="BA258" s="117"/>
      <c r="BB258" s="117"/>
      <c r="BC258" s="117"/>
      <c r="BD258" s="117"/>
      <c r="BE258" s="117"/>
      <c r="BF258" s="117"/>
      <c r="BG258" s="117"/>
      <c r="BH258" s="117"/>
      <c r="BI258" s="117"/>
      <c r="BJ258" s="117"/>
      <c r="BK258" s="117"/>
    </row>
    <row r="259" spans="1:63">
      <c r="A259" s="117"/>
      <c r="B259" s="117"/>
      <c r="C259" s="117"/>
      <c r="D259" s="117"/>
      <c r="E259" s="117"/>
      <c r="F259" s="117"/>
      <c r="G259" s="117"/>
      <c r="H259" s="117"/>
      <c r="I259" s="117"/>
      <c r="J259" s="117"/>
      <c r="K259" s="117"/>
      <c r="L259" s="117"/>
      <c r="M259" s="117"/>
      <c r="N259" s="117"/>
      <c r="O259" s="117"/>
      <c r="P259" s="117"/>
      <c r="Q259" s="119"/>
      <c r="R259" s="117"/>
      <c r="S259" s="117"/>
      <c r="T259" s="117"/>
      <c r="U259" s="117"/>
      <c r="V259" s="117"/>
      <c r="W259" s="117"/>
      <c r="X259" s="117"/>
      <c r="Y259" s="117"/>
      <c r="Z259" s="117"/>
      <c r="AA259" s="117"/>
      <c r="AB259" s="117"/>
      <c r="AC259" s="117"/>
      <c r="AD259" s="117"/>
      <c r="AE259" s="117"/>
      <c r="AF259" s="117"/>
      <c r="AG259" s="117"/>
      <c r="AH259" s="117"/>
      <c r="AI259" s="117"/>
      <c r="AJ259" s="117"/>
      <c r="AK259" s="117"/>
      <c r="AL259" s="117"/>
      <c r="AM259" s="117"/>
      <c r="AN259" s="117"/>
      <c r="AO259" s="117"/>
      <c r="AP259" s="117"/>
      <c r="AQ259" s="117"/>
      <c r="AR259" s="117"/>
      <c r="AS259" s="117"/>
      <c r="AT259" s="117"/>
      <c r="AU259" s="117"/>
      <c r="AV259" s="117"/>
      <c r="AW259" s="117"/>
      <c r="AX259" s="117"/>
      <c r="AY259" s="117"/>
      <c r="AZ259" s="117"/>
      <c r="BA259" s="117"/>
      <c r="BB259" s="117"/>
      <c r="BC259" s="117"/>
      <c r="BD259" s="117"/>
      <c r="BE259" s="117"/>
      <c r="BF259" s="117"/>
      <c r="BG259" s="117"/>
      <c r="BH259" s="117"/>
      <c r="BI259" s="117"/>
      <c r="BJ259" s="117"/>
      <c r="BK259" s="117"/>
    </row>
    <row r="260" spans="1:63">
      <c r="A260" s="117"/>
      <c r="B260" s="117"/>
      <c r="C260" s="117"/>
      <c r="D260" s="117"/>
      <c r="E260" s="117"/>
      <c r="F260" s="117"/>
      <c r="G260" s="117"/>
      <c r="H260" s="117"/>
      <c r="I260" s="117"/>
      <c r="J260" s="117"/>
      <c r="K260" s="117"/>
      <c r="L260" s="117"/>
      <c r="M260" s="117"/>
      <c r="N260" s="117"/>
      <c r="O260" s="117"/>
      <c r="P260" s="117"/>
      <c r="Q260" s="119"/>
      <c r="R260" s="117"/>
      <c r="S260" s="117"/>
      <c r="T260" s="117"/>
      <c r="U260" s="117"/>
      <c r="V260" s="117"/>
      <c r="W260" s="117"/>
      <c r="X260" s="117"/>
      <c r="Y260" s="117"/>
      <c r="Z260" s="117"/>
      <c r="AA260" s="117"/>
      <c r="AB260" s="117"/>
      <c r="AC260" s="117"/>
      <c r="AD260" s="117"/>
      <c r="AE260" s="117"/>
      <c r="AF260" s="117"/>
      <c r="AG260" s="117"/>
      <c r="AH260" s="117"/>
      <c r="AI260" s="117"/>
      <c r="AJ260" s="117"/>
      <c r="AK260" s="117"/>
      <c r="AL260" s="117"/>
      <c r="AM260" s="117"/>
      <c r="AN260" s="117"/>
      <c r="AO260" s="117"/>
      <c r="AP260" s="117"/>
      <c r="AQ260" s="117"/>
      <c r="AR260" s="117"/>
      <c r="AS260" s="117"/>
      <c r="AT260" s="117"/>
      <c r="AU260" s="117"/>
      <c r="AV260" s="117"/>
      <c r="AW260" s="117"/>
      <c r="AX260" s="117"/>
      <c r="AY260" s="117"/>
      <c r="AZ260" s="117"/>
      <c r="BA260" s="117"/>
      <c r="BB260" s="117"/>
      <c r="BC260" s="117"/>
      <c r="BD260" s="117"/>
      <c r="BE260" s="117"/>
      <c r="BF260" s="117"/>
      <c r="BG260" s="117"/>
      <c r="BH260" s="117"/>
      <c r="BI260" s="117"/>
      <c r="BJ260" s="117"/>
      <c r="BK260" s="117"/>
    </row>
    <row r="261" spans="1:63">
      <c r="A261" s="117"/>
      <c r="B261" s="117"/>
      <c r="C261" s="117"/>
      <c r="D261" s="117"/>
      <c r="E261" s="117"/>
      <c r="F261" s="117"/>
      <c r="G261" s="117"/>
      <c r="H261" s="117"/>
      <c r="I261" s="117"/>
      <c r="J261" s="117"/>
      <c r="K261" s="117"/>
      <c r="L261" s="117"/>
      <c r="M261" s="117"/>
      <c r="N261" s="117"/>
      <c r="O261" s="117"/>
      <c r="P261" s="117"/>
      <c r="Q261" s="119"/>
      <c r="R261" s="117"/>
      <c r="S261" s="117"/>
      <c r="T261" s="117"/>
      <c r="U261" s="117"/>
      <c r="V261" s="117"/>
      <c r="W261" s="117"/>
      <c r="X261" s="117"/>
      <c r="Y261" s="117"/>
      <c r="Z261" s="117"/>
      <c r="AA261" s="117"/>
      <c r="AB261" s="117"/>
      <c r="AC261" s="117"/>
      <c r="AD261" s="117"/>
      <c r="AE261" s="117"/>
      <c r="AF261" s="117"/>
      <c r="AG261" s="117"/>
      <c r="AH261" s="117"/>
      <c r="AI261" s="117"/>
      <c r="AJ261" s="117"/>
      <c r="AK261" s="117"/>
      <c r="AL261" s="117"/>
      <c r="AM261" s="117"/>
      <c r="AN261" s="117"/>
      <c r="AO261" s="117"/>
      <c r="AP261" s="117"/>
      <c r="AQ261" s="117"/>
      <c r="AR261" s="117"/>
      <c r="AS261" s="117"/>
      <c r="AT261" s="117"/>
      <c r="AU261" s="117"/>
      <c r="AV261" s="117"/>
      <c r="AW261" s="117"/>
      <c r="AX261" s="117"/>
      <c r="AY261" s="117"/>
      <c r="AZ261" s="117"/>
      <c r="BA261" s="117"/>
      <c r="BB261" s="117"/>
      <c r="BC261" s="117"/>
      <c r="BD261" s="117"/>
      <c r="BE261" s="117"/>
      <c r="BF261" s="117"/>
      <c r="BG261" s="117"/>
      <c r="BH261" s="117"/>
      <c r="BI261" s="117"/>
      <c r="BJ261" s="117"/>
      <c r="BK261" s="117"/>
    </row>
    <row r="262" spans="1:63">
      <c r="A262" s="117"/>
      <c r="B262" s="117"/>
      <c r="C262" s="117"/>
      <c r="D262" s="117"/>
      <c r="E262" s="117"/>
      <c r="F262" s="117"/>
      <c r="G262" s="117"/>
      <c r="H262" s="117"/>
      <c r="I262" s="117"/>
      <c r="J262" s="117"/>
      <c r="K262" s="117"/>
      <c r="L262" s="117"/>
      <c r="M262" s="117"/>
      <c r="N262" s="117"/>
      <c r="O262" s="117"/>
      <c r="P262" s="117"/>
      <c r="Q262" s="119"/>
      <c r="R262" s="117"/>
      <c r="S262" s="117"/>
      <c r="T262" s="117"/>
      <c r="U262" s="117"/>
      <c r="V262" s="117"/>
      <c r="W262" s="117"/>
      <c r="X262" s="117"/>
      <c r="Y262" s="117"/>
      <c r="Z262" s="117"/>
      <c r="AA262" s="117"/>
      <c r="AB262" s="117"/>
      <c r="AC262" s="117"/>
      <c r="AD262" s="117"/>
      <c r="AE262" s="117"/>
      <c r="AF262" s="117"/>
      <c r="AG262" s="117"/>
      <c r="AH262" s="117"/>
      <c r="AI262" s="117"/>
      <c r="AJ262" s="117"/>
      <c r="AK262" s="117"/>
      <c r="AL262" s="117"/>
      <c r="AM262" s="117"/>
      <c r="AN262" s="117"/>
      <c r="AO262" s="117"/>
      <c r="AP262" s="117"/>
      <c r="AQ262" s="117"/>
      <c r="AR262" s="117"/>
      <c r="AS262" s="117"/>
      <c r="AT262" s="117"/>
      <c r="AU262" s="117"/>
      <c r="AV262" s="117"/>
      <c r="AW262" s="117"/>
      <c r="AX262" s="117"/>
      <c r="AY262" s="117"/>
      <c r="AZ262" s="117"/>
      <c r="BA262" s="117"/>
      <c r="BB262" s="117"/>
      <c r="BC262" s="117"/>
      <c r="BD262" s="117"/>
      <c r="BE262" s="117"/>
      <c r="BF262" s="117"/>
      <c r="BG262" s="117"/>
      <c r="BH262" s="117"/>
      <c r="BI262" s="117"/>
      <c r="BJ262" s="117"/>
      <c r="BK262" s="117"/>
    </row>
    <row r="263" spans="1:63">
      <c r="A263" s="117"/>
      <c r="B263" s="117"/>
      <c r="C263" s="117"/>
      <c r="D263" s="117"/>
      <c r="E263" s="117"/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  <c r="P263" s="117"/>
      <c r="Q263" s="119"/>
      <c r="R263" s="117"/>
      <c r="S263" s="117"/>
      <c r="T263" s="117"/>
      <c r="U263" s="117"/>
      <c r="V263" s="117"/>
      <c r="W263" s="117"/>
      <c r="X263" s="117"/>
      <c r="Y263" s="117"/>
      <c r="Z263" s="117"/>
      <c r="AA263" s="117"/>
      <c r="AB263" s="117"/>
      <c r="AC263" s="117"/>
      <c r="AD263" s="117"/>
      <c r="AE263" s="117"/>
      <c r="AF263" s="117"/>
      <c r="AG263" s="117"/>
      <c r="AH263" s="117"/>
      <c r="AI263" s="117"/>
      <c r="AJ263" s="117"/>
      <c r="AK263" s="117"/>
      <c r="AL263" s="117"/>
      <c r="AM263" s="117"/>
      <c r="AN263" s="117"/>
      <c r="AO263" s="117"/>
      <c r="AP263" s="117"/>
      <c r="AQ263" s="117"/>
      <c r="AR263" s="117"/>
      <c r="AS263" s="117"/>
      <c r="AT263" s="117"/>
      <c r="AU263" s="117"/>
      <c r="AV263" s="117"/>
      <c r="AW263" s="117"/>
      <c r="AX263" s="117"/>
      <c r="AY263" s="117"/>
      <c r="AZ263" s="117"/>
      <c r="BA263" s="117"/>
      <c r="BB263" s="117"/>
      <c r="BC263" s="117"/>
      <c r="BD263" s="117"/>
      <c r="BE263" s="117"/>
      <c r="BF263" s="117"/>
      <c r="BG263" s="117"/>
      <c r="BH263" s="117"/>
      <c r="BI263" s="117"/>
      <c r="BJ263" s="117"/>
      <c r="BK263" s="117"/>
    </row>
    <row r="264" spans="1:63">
      <c r="A264" s="117"/>
      <c r="B264" s="117"/>
      <c r="C264" s="117"/>
      <c r="D264" s="117"/>
      <c r="E264" s="117"/>
      <c r="F264" s="117"/>
      <c r="G264" s="117"/>
      <c r="H264" s="117"/>
      <c r="I264" s="117"/>
      <c r="J264" s="117"/>
      <c r="K264" s="117"/>
      <c r="L264" s="117"/>
      <c r="M264" s="117"/>
      <c r="N264" s="117"/>
      <c r="O264" s="117"/>
      <c r="P264" s="117"/>
      <c r="Q264" s="119"/>
      <c r="R264" s="117"/>
      <c r="S264" s="117"/>
      <c r="T264" s="117"/>
      <c r="U264" s="117"/>
      <c r="V264" s="117"/>
      <c r="W264" s="117"/>
      <c r="X264" s="117"/>
      <c r="Y264" s="117"/>
      <c r="Z264" s="117"/>
      <c r="AA264" s="117"/>
      <c r="AB264" s="117"/>
      <c r="AC264" s="117"/>
      <c r="AD264" s="117"/>
      <c r="AE264" s="117"/>
      <c r="AF264" s="117"/>
      <c r="AG264" s="117"/>
      <c r="AH264" s="117"/>
      <c r="AI264" s="117"/>
      <c r="AJ264" s="117"/>
      <c r="AK264" s="117"/>
      <c r="AL264" s="117"/>
      <c r="AM264" s="117"/>
      <c r="AN264" s="117"/>
      <c r="AO264" s="117"/>
      <c r="AP264" s="117"/>
      <c r="AQ264" s="117"/>
      <c r="AR264" s="117"/>
      <c r="AS264" s="117"/>
      <c r="AT264" s="117"/>
      <c r="AU264" s="117"/>
      <c r="AV264" s="117"/>
      <c r="AW264" s="117"/>
      <c r="AX264" s="117"/>
      <c r="AY264" s="117"/>
      <c r="AZ264" s="117"/>
      <c r="BA264" s="117"/>
      <c r="BB264" s="117"/>
      <c r="BC264" s="117"/>
      <c r="BD264" s="117"/>
      <c r="BE264" s="117"/>
      <c r="BF264" s="117"/>
      <c r="BG264" s="117"/>
      <c r="BH264" s="117"/>
      <c r="BI264" s="117"/>
      <c r="BJ264" s="117"/>
      <c r="BK264" s="117"/>
    </row>
    <row r="265" spans="1:63">
      <c r="A265" s="117"/>
      <c r="B265" s="117"/>
      <c r="C265" s="117"/>
      <c r="D265" s="117"/>
      <c r="E265" s="117"/>
      <c r="F265" s="117"/>
      <c r="G265" s="117"/>
      <c r="H265" s="117"/>
      <c r="I265" s="117"/>
      <c r="J265" s="117"/>
      <c r="K265" s="117"/>
      <c r="L265" s="117"/>
      <c r="M265" s="117"/>
      <c r="N265" s="117"/>
      <c r="O265" s="117"/>
      <c r="P265" s="117"/>
      <c r="Q265" s="119"/>
      <c r="R265" s="117"/>
      <c r="S265" s="117"/>
      <c r="T265" s="117"/>
      <c r="U265" s="117"/>
      <c r="V265" s="117"/>
      <c r="W265" s="117"/>
      <c r="X265" s="117"/>
      <c r="Y265" s="117"/>
      <c r="Z265" s="117"/>
      <c r="AA265" s="117"/>
      <c r="AB265" s="117"/>
      <c r="AC265" s="117"/>
      <c r="AD265" s="117"/>
      <c r="AE265" s="117"/>
      <c r="AF265" s="117"/>
      <c r="AG265" s="117"/>
      <c r="AH265" s="117"/>
      <c r="AI265" s="117"/>
      <c r="AJ265" s="117"/>
      <c r="AK265" s="117"/>
      <c r="AL265" s="117"/>
      <c r="AM265" s="117"/>
      <c r="AN265" s="117"/>
      <c r="AO265" s="117"/>
      <c r="AP265" s="117"/>
      <c r="AQ265" s="117"/>
      <c r="AR265" s="117"/>
      <c r="AS265" s="117"/>
      <c r="AT265" s="117"/>
      <c r="AU265" s="117"/>
      <c r="AV265" s="117"/>
      <c r="AW265" s="117"/>
      <c r="AX265" s="117"/>
      <c r="AY265" s="117"/>
      <c r="AZ265" s="117"/>
      <c r="BA265" s="117"/>
      <c r="BB265" s="117"/>
      <c r="BC265" s="117"/>
      <c r="BD265" s="117"/>
      <c r="BE265" s="117"/>
      <c r="BF265" s="117"/>
      <c r="BG265" s="117"/>
      <c r="BH265" s="117"/>
      <c r="BI265" s="117"/>
      <c r="BJ265" s="117"/>
      <c r="BK265" s="117"/>
    </row>
    <row r="266" spans="1:63">
      <c r="A266" s="117"/>
      <c r="B266" s="117"/>
      <c r="C266" s="117"/>
      <c r="D266" s="117"/>
      <c r="E266" s="117"/>
      <c r="F266" s="117"/>
      <c r="G266" s="117"/>
      <c r="H266" s="117"/>
      <c r="I266" s="117"/>
      <c r="J266" s="117"/>
      <c r="K266" s="117"/>
      <c r="L266" s="117"/>
      <c r="M266" s="117"/>
      <c r="N266" s="117"/>
      <c r="O266" s="117"/>
      <c r="P266" s="117"/>
      <c r="Q266" s="119"/>
      <c r="R266" s="117"/>
      <c r="S266" s="117"/>
      <c r="T266" s="117"/>
      <c r="U266" s="117"/>
      <c r="V266" s="117"/>
      <c r="W266" s="117"/>
      <c r="X266" s="117"/>
      <c r="Y266" s="117"/>
      <c r="Z266" s="117"/>
      <c r="AA266" s="117"/>
      <c r="AB266" s="117"/>
      <c r="AC266" s="117"/>
      <c r="AD266" s="117"/>
      <c r="AE266" s="117"/>
      <c r="AF266" s="117"/>
      <c r="AG266" s="117"/>
      <c r="AH266" s="117"/>
      <c r="AI266" s="117"/>
      <c r="AJ266" s="117"/>
      <c r="AK266" s="117"/>
      <c r="AL266" s="117"/>
      <c r="AM266" s="117"/>
      <c r="AN266" s="117"/>
      <c r="AO266" s="117"/>
      <c r="AP266" s="117"/>
      <c r="AQ266" s="117"/>
      <c r="AR266" s="117"/>
      <c r="AS266" s="117"/>
      <c r="AT266" s="117"/>
      <c r="AU266" s="117"/>
      <c r="AV266" s="117"/>
      <c r="AW266" s="117"/>
      <c r="AX266" s="117"/>
      <c r="AY266" s="117"/>
      <c r="AZ266" s="117"/>
      <c r="BA266" s="117"/>
      <c r="BB266" s="117"/>
      <c r="BC266" s="117"/>
      <c r="BD266" s="117"/>
      <c r="BE266" s="117"/>
      <c r="BF266" s="117"/>
      <c r="BG266" s="117"/>
      <c r="BH266" s="117"/>
      <c r="BI266" s="117"/>
      <c r="BJ266" s="117"/>
      <c r="BK266" s="117"/>
    </row>
    <row r="267" spans="1:63">
      <c r="A267" s="117"/>
      <c r="B267" s="117"/>
      <c r="C267" s="117"/>
      <c r="D267" s="117"/>
      <c r="E267" s="117"/>
      <c r="F267" s="117"/>
      <c r="G267" s="117"/>
      <c r="H267" s="117"/>
      <c r="I267" s="117"/>
      <c r="J267" s="117"/>
      <c r="K267" s="117"/>
      <c r="L267" s="117"/>
      <c r="M267" s="117"/>
      <c r="N267" s="117"/>
      <c r="O267" s="117"/>
      <c r="P267" s="117"/>
      <c r="Q267" s="119"/>
      <c r="R267" s="117"/>
      <c r="S267" s="117"/>
      <c r="T267" s="117"/>
      <c r="U267" s="117"/>
      <c r="V267" s="117"/>
      <c r="W267" s="117"/>
      <c r="X267" s="117"/>
      <c r="Y267" s="117"/>
      <c r="Z267" s="117"/>
      <c r="AA267" s="117"/>
      <c r="AB267" s="117"/>
      <c r="AC267" s="117"/>
      <c r="AD267" s="117"/>
      <c r="AE267" s="117"/>
      <c r="AF267" s="117"/>
      <c r="AG267" s="117"/>
      <c r="AH267" s="117"/>
      <c r="AI267" s="117"/>
      <c r="AJ267" s="117"/>
      <c r="AK267" s="117"/>
      <c r="AL267" s="117"/>
      <c r="AM267" s="117"/>
      <c r="AN267" s="117"/>
      <c r="AO267" s="117"/>
      <c r="AP267" s="117"/>
      <c r="AQ267" s="117"/>
      <c r="AR267" s="117"/>
      <c r="AS267" s="117"/>
      <c r="AT267" s="117"/>
      <c r="AU267" s="117"/>
      <c r="AV267" s="117"/>
      <c r="AW267" s="117"/>
      <c r="AX267" s="117"/>
      <c r="AY267" s="117"/>
      <c r="AZ267" s="117"/>
      <c r="BA267" s="117"/>
      <c r="BB267" s="117"/>
      <c r="BC267" s="117"/>
      <c r="BD267" s="117"/>
      <c r="BE267" s="117"/>
      <c r="BF267" s="117"/>
      <c r="BG267" s="117"/>
      <c r="BH267" s="117"/>
      <c r="BI267" s="117"/>
      <c r="BJ267" s="117"/>
      <c r="BK267" s="117"/>
    </row>
    <row r="268" spans="1:63">
      <c r="A268" s="117"/>
      <c r="B268" s="117"/>
      <c r="C268" s="117"/>
      <c r="D268" s="117"/>
      <c r="E268" s="117"/>
      <c r="F268" s="117"/>
      <c r="G268" s="117"/>
      <c r="H268" s="117"/>
      <c r="I268" s="117"/>
      <c r="J268" s="117"/>
      <c r="K268" s="117"/>
      <c r="L268" s="117"/>
      <c r="M268" s="117"/>
      <c r="N268" s="117"/>
      <c r="O268" s="117"/>
      <c r="P268" s="117"/>
      <c r="Q268" s="119"/>
      <c r="R268" s="117"/>
      <c r="S268" s="117"/>
      <c r="T268" s="117"/>
      <c r="U268" s="117"/>
      <c r="V268" s="117"/>
      <c r="W268" s="117"/>
      <c r="X268" s="117"/>
      <c r="Y268" s="117"/>
      <c r="Z268" s="117"/>
      <c r="AA268" s="117"/>
      <c r="AB268" s="117"/>
      <c r="AC268" s="117"/>
      <c r="AD268" s="117"/>
      <c r="AE268" s="117"/>
      <c r="AF268" s="117"/>
      <c r="AG268" s="117"/>
      <c r="AH268" s="117"/>
      <c r="AI268" s="117"/>
      <c r="AJ268" s="117"/>
      <c r="AK268" s="117"/>
      <c r="AL268" s="117"/>
      <c r="AM268" s="117"/>
      <c r="AN268" s="117"/>
      <c r="AO268" s="117"/>
      <c r="AP268" s="117"/>
      <c r="AQ268" s="117"/>
      <c r="AR268" s="117"/>
      <c r="AS268" s="117"/>
      <c r="AT268" s="117"/>
      <c r="AU268" s="117"/>
      <c r="AV268" s="117"/>
      <c r="AW268" s="117"/>
      <c r="AX268" s="117"/>
      <c r="AY268" s="117"/>
      <c r="AZ268" s="117"/>
      <c r="BA268" s="117"/>
      <c r="BB268" s="117"/>
      <c r="BC268" s="117"/>
      <c r="BD268" s="117"/>
      <c r="BE268" s="117"/>
      <c r="BF268" s="117"/>
      <c r="BG268" s="117"/>
      <c r="BH268" s="117"/>
      <c r="BI268" s="117"/>
      <c r="BJ268" s="117"/>
      <c r="BK268" s="117"/>
    </row>
    <row r="269" spans="1:63">
      <c r="A269" s="117"/>
      <c r="B269" s="117"/>
      <c r="C269" s="117"/>
      <c r="D269" s="117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  <c r="O269" s="117"/>
      <c r="P269" s="117"/>
      <c r="Q269" s="119"/>
      <c r="R269" s="117"/>
      <c r="S269" s="117"/>
      <c r="T269" s="117"/>
      <c r="U269" s="117"/>
      <c r="V269" s="117"/>
      <c r="W269" s="117"/>
      <c r="X269" s="117"/>
      <c r="Y269" s="117"/>
      <c r="Z269" s="117"/>
      <c r="AA269" s="117"/>
      <c r="AB269" s="117"/>
      <c r="AC269" s="117"/>
      <c r="AD269" s="117"/>
      <c r="AE269" s="117"/>
      <c r="AF269" s="117"/>
      <c r="AG269" s="117"/>
      <c r="AH269" s="117"/>
      <c r="AI269" s="117"/>
      <c r="AJ269" s="117"/>
      <c r="AK269" s="117"/>
      <c r="AL269" s="117"/>
      <c r="AM269" s="117"/>
      <c r="AN269" s="117"/>
      <c r="AO269" s="117"/>
      <c r="AP269" s="117"/>
      <c r="AQ269" s="117"/>
      <c r="AR269" s="117"/>
      <c r="AS269" s="117"/>
      <c r="AT269" s="117"/>
      <c r="AU269" s="117"/>
      <c r="AV269" s="117"/>
      <c r="AW269" s="117"/>
      <c r="AX269" s="117"/>
      <c r="AY269" s="117"/>
      <c r="AZ269" s="117"/>
      <c r="BA269" s="117"/>
      <c r="BB269" s="117"/>
      <c r="BC269" s="117"/>
      <c r="BD269" s="117"/>
      <c r="BE269" s="117"/>
      <c r="BF269" s="117"/>
      <c r="BG269" s="117"/>
      <c r="BH269" s="117"/>
      <c r="BI269" s="117"/>
      <c r="BJ269" s="117"/>
      <c r="BK269" s="117"/>
    </row>
    <row r="270" spans="1:63">
      <c r="A270" s="117"/>
      <c r="B270" s="117"/>
      <c r="C270" s="117"/>
      <c r="D270" s="117"/>
      <c r="E270" s="117"/>
      <c r="F270" s="117"/>
      <c r="G270" s="117"/>
      <c r="H270" s="117"/>
      <c r="I270" s="117"/>
      <c r="J270" s="117"/>
      <c r="K270" s="117"/>
      <c r="L270" s="117"/>
      <c r="M270" s="117"/>
      <c r="N270" s="117"/>
      <c r="O270" s="117"/>
      <c r="P270" s="117"/>
      <c r="Q270" s="119"/>
      <c r="R270" s="117"/>
      <c r="S270" s="117"/>
      <c r="T270" s="117"/>
      <c r="U270" s="117"/>
      <c r="V270" s="117"/>
      <c r="W270" s="117"/>
      <c r="X270" s="117"/>
      <c r="Y270" s="117"/>
      <c r="Z270" s="117"/>
      <c r="AA270" s="117"/>
      <c r="AB270" s="117"/>
      <c r="AC270" s="117"/>
      <c r="AD270" s="117"/>
      <c r="AE270" s="117"/>
      <c r="AF270" s="117"/>
      <c r="AG270" s="117"/>
      <c r="AH270" s="117"/>
      <c r="AI270" s="117"/>
      <c r="AJ270" s="117"/>
      <c r="AK270" s="117"/>
      <c r="AL270" s="117"/>
      <c r="AM270" s="117"/>
      <c r="AN270" s="117"/>
      <c r="AO270" s="117"/>
      <c r="AP270" s="117"/>
      <c r="AQ270" s="117"/>
      <c r="AR270" s="117"/>
      <c r="AS270" s="117"/>
      <c r="AT270" s="117"/>
      <c r="AU270" s="117"/>
      <c r="AV270" s="117"/>
      <c r="AW270" s="117"/>
      <c r="AX270" s="117"/>
      <c r="AY270" s="117"/>
      <c r="AZ270" s="117"/>
      <c r="BA270" s="117"/>
      <c r="BB270" s="117"/>
      <c r="BC270" s="117"/>
      <c r="BD270" s="117"/>
      <c r="BE270" s="117"/>
      <c r="BF270" s="117"/>
      <c r="BG270" s="117"/>
      <c r="BH270" s="117"/>
      <c r="BI270" s="117"/>
      <c r="BJ270" s="117"/>
      <c r="BK270" s="117"/>
    </row>
    <row r="271" spans="1:63">
      <c r="A271" s="117"/>
      <c r="B271" s="117"/>
      <c r="C271" s="117"/>
      <c r="D271" s="117"/>
      <c r="E271" s="117"/>
      <c r="F271" s="117"/>
      <c r="G271" s="117"/>
      <c r="H271" s="117"/>
      <c r="I271" s="117"/>
      <c r="J271" s="117"/>
      <c r="K271" s="117"/>
      <c r="L271" s="117"/>
      <c r="M271" s="117"/>
      <c r="N271" s="117"/>
      <c r="O271" s="117"/>
      <c r="P271" s="117"/>
      <c r="Q271" s="119"/>
      <c r="R271" s="117"/>
      <c r="S271" s="117"/>
      <c r="T271" s="117"/>
      <c r="U271" s="117"/>
      <c r="V271" s="117"/>
      <c r="W271" s="117"/>
      <c r="X271" s="117"/>
      <c r="Y271" s="117"/>
      <c r="Z271" s="117"/>
      <c r="AA271" s="117"/>
      <c r="AB271" s="117"/>
      <c r="AC271" s="117"/>
      <c r="AD271" s="117"/>
      <c r="AE271" s="117"/>
      <c r="AF271" s="117"/>
      <c r="AG271" s="117"/>
      <c r="AH271" s="117"/>
      <c r="AI271" s="117"/>
      <c r="AJ271" s="117"/>
      <c r="AK271" s="117"/>
      <c r="AL271" s="117"/>
      <c r="AM271" s="117"/>
      <c r="AN271" s="117"/>
      <c r="AO271" s="117"/>
      <c r="AP271" s="117"/>
      <c r="AQ271" s="117"/>
      <c r="AR271" s="117"/>
      <c r="AS271" s="117"/>
      <c r="AT271" s="117"/>
      <c r="AU271" s="117"/>
      <c r="AV271" s="117"/>
      <c r="AW271" s="117"/>
      <c r="AX271" s="117"/>
      <c r="AY271" s="117"/>
      <c r="AZ271" s="117"/>
      <c r="BA271" s="117"/>
      <c r="BB271" s="117"/>
      <c r="BC271" s="117"/>
      <c r="BD271" s="117"/>
      <c r="BE271" s="117"/>
      <c r="BF271" s="117"/>
      <c r="BG271" s="117"/>
      <c r="BH271" s="117"/>
      <c r="BI271" s="117"/>
      <c r="BJ271" s="117"/>
      <c r="BK271" s="117"/>
    </row>
    <row r="272" spans="1:63">
      <c r="A272" s="117"/>
      <c r="B272" s="117"/>
      <c r="C272" s="117"/>
      <c r="D272" s="117"/>
      <c r="E272" s="117"/>
      <c r="F272" s="117"/>
      <c r="G272" s="117"/>
      <c r="H272" s="117"/>
      <c r="I272" s="117"/>
      <c r="J272" s="117"/>
      <c r="K272" s="117"/>
      <c r="L272" s="117"/>
      <c r="M272" s="117"/>
      <c r="N272" s="117"/>
      <c r="O272" s="117"/>
      <c r="P272" s="117"/>
      <c r="Q272" s="119"/>
      <c r="R272" s="117"/>
      <c r="S272" s="117"/>
      <c r="T272" s="117"/>
      <c r="U272" s="117"/>
      <c r="V272" s="117"/>
      <c r="W272" s="117"/>
      <c r="X272" s="117"/>
      <c r="Y272" s="117"/>
      <c r="Z272" s="117"/>
      <c r="AA272" s="117"/>
      <c r="AB272" s="117"/>
      <c r="AC272" s="117"/>
      <c r="AD272" s="117"/>
      <c r="AE272" s="117"/>
      <c r="AF272" s="117"/>
      <c r="AG272" s="117"/>
      <c r="AH272" s="117"/>
      <c r="AI272" s="117"/>
      <c r="AJ272" s="117"/>
      <c r="AK272" s="117"/>
      <c r="AL272" s="117"/>
      <c r="AM272" s="117"/>
      <c r="AN272" s="117"/>
      <c r="AO272" s="117"/>
      <c r="AP272" s="117"/>
      <c r="AQ272" s="117"/>
      <c r="AR272" s="117"/>
      <c r="AS272" s="117"/>
      <c r="AT272" s="117"/>
      <c r="AU272" s="117"/>
      <c r="AV272" s="117"/>
      <c r="AW272" s="117"/>
      <c r="AX272" s="117"/>
      <c r="AY272" s="117"/>
      <c r="AZ272" s="117"/>
      <c r="BA272" s="117"/>
      <c r="BB272" s="117"/>
      <c r="BC272" s="117"/>
      <c r="BD272" s="117"/>
      <c r="BE272" s="117"/>
      <c r="BF272" s="117"/>
      <c r="BG272" s="117"/>
      <c r="BH272" s="117"/>
      <c r="BI272" s="117"/>
      <c r="BJ272" s="117"/>
      <c r="BK272" s="117"/>
    </row>
    <row r="273" spans="1:63">
      <c r="A273" s="117"/>
      <c r="B273" s="117"/>
      <c r="C273" s="117"/>
      <c r="D273" s="117"/>
      <c r="E273" s="117"/>
      <c r="F273" s="117"/>
      <c r="G273" s="117"/>
      <c r="H273" s="117"/>
      <c r="I273" s="117"/>
      <c r="J273" s="117"/>
      <c r="K273" s="117"/>
      <c r="L273" s="117"/>
      <c r="M273" s="117"/>
      <c r="N273" s="117"/>
      <c r="O273" s="117"/>
      <c r="P273" s="117"/>
      <c r="Q273" s="119"/>
      <c r="R273" s="117"/>
      <c r="S273" s="117"/>
      <c r="T273" s="117"/>
      <c r="U273" s="117"/>
      <c r="V273" s="117"/>
      <c r="W273" s="117"/>
      <c r="X273" s="117"/>
      <c r="Y273" s="117"/>
      <c r="Z273" s="117"/>
      <c r="AA273" s="117"/>
      <c r="AB273" s="117"/>
      <c r="AC273" s="117"/>
      <c r="AD273" s="117"/>
      <c r="AE273" s="117"/>
      <c r="AF273" s="117"/>
      <c r="AG273" s="117"/>
      <c r="AH273" s="117"/>
      <c r="AI273" s="117"/>
      <c r="AJ273" s="117"/>
      <c r="AK273" s="117"/>
      <c r="AL273" s="117"/>
      <c r="AM273" s="117"/>
      <c r="AN273" s="117"/>
      <c r="AO273" s="117"/>
      <c r="AP273" s="117"/>
      <c r="AQ273" s="117"/>
      <c r="AR273" s="117"/>
      <c r="AS273" s="117"/>
      <c r="AT273" s="117"/>
      <c r="AU273" s="117"/>
      <c r="AV273" s="117"/>
      <c r="AW273" s="117"/>
      <c r="AX273" s="117"/>
      <c r="AY273" s="117"/>
      <c r="AZ273" s="117"/>
      <c r="BA273" s="117"/>
      <c r="BB273" s="117"/>
      <c r="BC273" s="117"/>
      <c r="BD273" s="117"/>
      <c r="BE273" s="117"/>
      <c r="BF273" s="117"/>
      <c r="BG273" s="117"/>
      <c r="BH273" s="117"/>
      <c r="BI273" s="117"/>
      <c r="BJ273" s="117"/>
      <c r="BK273" s="117"/>
    </row>
    <row r="274" spans="1:63">
      <c r="A274" s="117"/>
      <c r="B274" s="117"/>
      <c r="C274" s="117"/>
      <c r="D274" s="117"/>
      <c r="E274" s="117"/>
      <c r="F274" s="117"/>
      <c r="G274" s="117"/>
      <c r="H274" s="117"/>
      <c r="I274" s="117"/>
      <c r="J274" s="117"/>
      <c r="K274" s="117"/>
      <c r="L274" s="117"/>
      <c r="M274" s="117"/>
      <c r="N274" s="117"/>
      <c r="O274" s="117"/>
      <c r="P274" s="117"/>
      <c r="Q274" s="119"/>
      <c r="R274" s="117"/>
      <c r="S274" s="117"/>
      <c r="T274" s="117"/>
      <c r="U274" s="117"/>
      <c r="V274" s="117"/>
      <c r="W274" s="117"/>
      <c r="X274" s="117"/>
      <c r="Y274" s="117"/>
      <c r="Z274" s="117"/>
      <c r="AA274" s="117"/>
      <c r="AB274" s="117"/>
      <c r="AC274" s="117"/>
      <c r="AD274" s="117"/>
      <c r="AE274" s="117"/>
      <c r="AF274" s="117"/>
      <c r="AG274" s="117"/>
      <c r="AH274" s="117"/>
      <c r="AI274" s="117"/>
      <c r="AJ274" s="117"/>
      <c r="AK274" s="117"/>
      <c r="AL274" s="117"/>
      <c r="AM274" s="117"/>
      <c r="AN274" s="117"/>
      <c r="AO274" s="117"/>
      <c r="AP274" s="117"/>
      <c r="AQ274" s="117"/>
      <c r="AR274" s="117"/>
      <c r="AS274" s="117"/>
      <c r="AT274" s="117"/>
      <c r="AU274" s="117"/>
      <c r="AV274" s="117"/>
      <c r="AW274" s="117"/>
      <c r="AX274" s="117"/>
      <c r="AY274" s="117"/>
      <c r="AZ274" s="117"/>
      <c r="BA274" s="117"/>
      <c r="BB274" s="117"/>
      <c r="BC274" s="117"/>
      <c r="BD274" s="117"/>
      <c r="BE274" s="117"/>
      <c r="BF274" s="117"/>
      <c r="BG274" s="117"/>
      <c r="BH274" s="117"/>
      <c r="BI274" s="117"/>
      <c r="BJ274" s="117"/>
      <c r="BK274" s="117"/>
    </row>
    <row r="275" spans="1:63">
      <c r="A275" s="117"/>
      <c r="B275" s="117"/>
      <c r="C275" s="117"/>
      <c r="D275" s="117"/>
      <c r="E275" s="117"/>
      <c r="F275" s="117"/>
      <c r="G275" s="117"/>
      <c r="H275" s="117"/>
      <c r="I275" s="117"/>
      <c r="J275" s="117"/>
      <c r="K275" s="117"/>
      <c r="L275" s="117"/>
      <c r="M275" s="117"/>
      <c r="N275" s="117"/>
      <c r="O275" s="117"/>
      <c r="P275" s="117"/>
      <c r="Q275" s="119"/>
      <c r="R275" s="117"/>
      <c r="S275" s="117"/>
      <c r="T275" s="117"/>
      <c r="U275" s="117"/>
      <c r="V275" s="117"/>
      <c r="W275" s="117"/>
      <c r="X275" s="117"/>
      <c r="Y275" s="117"/>
      <c r="Z275" s="117"/>
      <c r="AA275" s="117"/>
      <c r="AB275" s="117"/>
      <c r="AC275" s="117"/>
      <c r="AD275" s="117"/>
      <c r="AE275" s="117"/>
      <c r="AF275" s="117"/>
      <c r="AG275" s="117"/>
      <c r="AH275" s="117"/>
      <c r="AI275" s="117"/>
      <c r="AJ275" s="117"/>
      <c r="AK275" s="117"/>
      <c r="AL275" s="117"/>
      <c r="AM275" s="117"/>
      <c r="AN275" s="117"/>
      <c r="AO275" s="117"/>
      <c r="AP275" s="117"/>
      <c r="AQ275" s="117"/>
      <c r="AR275" s="117"/>
      <c r="AS275" s="117"/>
      <c r="AT275" s="117"/>
      <c r="AU275" s="117"/>
      <c r="AV275" s="117"/>
      <c r="AW275" s="117"/>
      <c r="AX275" s="117"/>
      <c r="AY275" s="117"/>
      <c r="AZ275" s="117"/>
      <c r="BA275" s="117"/>
      <c r="BB275" s="117"/>
      <c r="BC275" s="117"/>
      <c r="BD275" s="117"/>
      <c r="BE275" s="117"/>
      <c r="BF275" s="117"/>
      <c r="BG275" s="117"/>
      <c r="BH275" s="117"/>
      <c r="BI275" s="117"/>
      <c r="BJ275" s="117"/>
      <c r="BK275" s="117"/>
    </row>
    <row r="276" spans="1:63">
      <c r="A276" s="117"/>
      <c r="B276" s="117"/>
      <c r="C276" s="117"/>
      <c r="D276" s="117"/>
      <c r="E276" s="117"/>
      <c r="F276" s="117"/>
      <c r="G276" s="117"/>
      <c r="H276" s="117"/>
      <c r="I276" s="117"/>
      <c r="J276" s="117"/>
      <c r="K276" s="117"/>
      <c r="L276" s="117"/>
      <c r="M276" s="117"/>
      <c r="N276" s="117"/>
      <c r="O276" s="117"/>
      <c r="P276" s="117"/>
      <c r="Q276" s="119"/>
      <c r="R276" s="117"/>
      <c r="S276" s="117"/>
      <c r="T276" s="117"/>
      <c r="U276" s="117"/>
      <c r="V276" s="117"/>
      <c r="W276" s="117"/>
      <c r="X276" s="117"/>
      <c r="Y276" s="117"/>
      <c r="Z276" s="117"/>
      <c r="AA276" s="117"/>
      <c r="AB276" s="117"/>
      <c r="AC276" s="117"/>
      <c r="AD276" s="117"/>
      <c r="AE276" s="117"/>
      <c r="AF276" s="117"/>
      <c r="AG276" s="117"/>
      <c r="AH276" s="117"/>
      <c r="AI276" s="117"/>
      <c r="AJ276" s="117"/>
      <c r="AK276" s="117"/>
      <c r="AL276" s="117"/>
      <c r="AM276" s="117"/>
      <c r="AN276" s="117"/>
      <c r="AO276" s="117"/>
      <c r="AP276" s="117"/>
      <c r="AQ276" s="117"/>
      <c r="AR276" s="117"/>
      <c r="AS276" s="117"/>
      <c r="AT276" s="117"/>
      <c r="AU276" s="117"/>
      <c r="AV276" s="117"/>
      <c r="AW276" s="117"/>
      <c r="AX276" s="117"/>
      <c r="AY276" s="117"/>
      <c r="AZ276" s="117"/>
      <c r="BA276" s="117"/>
      <c r="BB276" s="117"/>
      <c r="BC276" s="117"/>
      <c r="BD276" s="117"/>
      <c r="BE276" s="117"/>
      <c r="BF276" s="117"/>
      <c r="BG276" s="117"/>
      <c r="BH276" s="117"/>
      <c r="BI276" s="117"/>
      <c r="BJ276" s="117"/>
      <c r="BK276" s="117"/>
    </row>
    <row r="277" spans="1:63">
      <c r="A277" s="117"/>
      <c r="B277" s="117"/>
      <c r="C277" s="117"/>
      <c r="D277" s="117"/>
      <c r="E277" s="117"/>
      <c r="F277" s="117"/>
      <c r="G277" s="117"/>
      <c r="H277" s="117"/>
      <c r="I277" s="117"/>
      <c r="J277" s="117"/>
      <c r="K277" s="117"/>
      <c r="L277" s="117"/>
      <c r="M277" s="117"/>
      <c r="N277" s="117"/>
      <c r="O277" s="117"/>
      <c r="P277" s="117"/>
      <c r="Q277" s="119"/>
      <c r="R277" s="117"/>
      <c r="S277" s="117"/>
      <c r="T277" s="117"/>
      <c r="U277" s="117"/>
      <c r="V277" s="117"/>
      <c r="W277" s="117"/>
      <c r="X277" s="117"/>
      <c r="Y277" s="117"/>
      <c r="Z277" s="117"/>
      <c r="AA277" s="117"/>
      <c r="AB277" s="117"/>
      <c r="AC277" s="117"/>
      <c r="AD277" s="117"/>
      <c r="AE277" s="117"/>
      <c r="AF277" s="117"/>
      <c r="AG277" s="117"/>
      <c r="AH277" s="117"/>
      <c r="AI277" s="117"/>
      <c r="AJ277" s="117"/>
      <c r="AK277" s="117"/>
      <c r="AL277" s="117"/>
      <c r="AM277" s="117"/>
      <c r="AN277" s="117"/>
      <c r="AO277" s="117"/>
      <c r="AP277" s="117"/>
      <c r="AQ277" s="117"/>
      <c r="AR277" s="117"/>
      <c r="AS277" s="117"/>
      <c r="AT277" s="117"/>
      <c r="AU277" s="117"/>
      <c r="AV277" s="117"/>
      <c r="AW277" s="117"/>
      <c r="AX277" s="117"/>
      <c r="AY277" s="117"/>
      <c r="AZ277" s="117"/>
      <c r="BA277" s="117"/>
      <c r="BB277" s="117"/>
      <c r="BC277" s="117"/>
      <c r="BD277" s="117"/>
      <c r="BE277" s="117"/>
      <c r="BF277" s="117"/>
      <c r="BG277" s="117"/>
      <c r="BH277" s="117"/>
      <c r="BI277" s="117"/>
      <c r="BJ277" s="117"/>
      <c r="BK277" s="117"/>
    </row>
    <row r="278" spans="1:63">
      <c r="A278" s="117"/>
      <c r="B278" s="117"/>
      <c r="C278" s="117"/>
      <c r="D278" s="117"/>
      <c r="E278" s="117"/>
      <c r="F278" s="117"/>
      <c r="G278" s="117"/>
      <c r="H278" s="117"/>
      <c r="I278" s="117"/>
      <c r="J278" s="117"/>
      <c r="K278" s="117"/>
      <c r="L278" s="117"/>
      <c r="M278" s="117"/>
      <c r="N278" s="117"/>
      <c r="O278" s="117"/>
      <c r="P278" s="117"/>
      <c r="Q278" s="119"/>
      <c r="R278" s="117"/>
      <c r="S278" s="117"/>
      <c r="T278" s="117"/>
      <c r="U278" s="117"/>
      <c r="V278" s="117"/>
      <c r="W278" s="117"/>
      <c r="X278" s="117"/>
      <c r="Y278" s="117"/>
      <c r="Z278" s="117"/>
      <c r="AA278" s="117"/>
      <c r="AB278" s="117"/>
      <c r="AC278" s="117"/>
      <c r="AD278" s="117"/>
      <c r="AE278" s="117"/>
      <c r="AF278" s="117"/>
      <c r="AG278" s="117"/>
      <c r="AH278" s="117"/>
      <c r="AI278" s="117"/>
      <c r="AJ278" s="117"/>
      <c r="AK278" s="117"/>
      <c r="AL278" s="117"/>
      <c r="AM278" s="117"/>
      <c r="AN278" s="117"/>
      <c r="AO278" s="117"/>
      <c r="AP278" s="117"/>
      <c r="AQ278" s="117"/>
      <c r="AR278" s="117"/>
      <c r="AS278" s="117"/>
      <c r="AT278" s="117"/>
      <c r="AU278" s="117"/>
      <c r="AV278" s="117"/>
      <c r="AW278" s="117"/>
      <c r="AX278" s="117"/>
      <c r="AY278" s="117"/>
      <c r="AZ278" s="117"/>
      <c r="BA278" s="117"/>
      <c r="BB278" s="117"/>
      <c r="BC278" s="117"/>
      <c r="BD278" s="117"/>
      <c r="BE278" s="117"/>
      <c r="BF278" s="117"/>
      <c r="BG278" s="117"/>
      <c r="BH278" s="117"/>
      <c r="BI278" s="117"/>
      <c r="BJ278" s="117"/>
      <c r="BK278" s="117"/>
    </row>
    <row r="279" spans="1:63">
      <c r="A279" s="117"/>
      <c r="B279" s="117"/>
      <c r="C279" s="117"/>
      <c r="D279" s="117"/>
      <c r="E279" s="117"/>
      <c r="F279" s="117"/>
      <c r="G279" s="117"/>
      <c r="H279" s="117"/>
      <c r="I279" s="117"/>
      <c r="J279" s="117"/>
      <c r="K279" s="117"/>
      <c r="L279" s="117"/>
      <c r="M279" s="117"/>
      <c r="N279" s="117"/>
      <c r="O279" s="117"/>
      <c r="P279" s="117"/>
      <c r="Q279" s="119"/>
      <c r="R279" s="117"/>
      <c r="S279" s="117"/>
      <c r="T279" s="117"/>
      <c r="U279" s="117"/>
      <c r="V279" s="117"/>
      <c r="W279" s="117"/>
      <c r="X279" s="117"/>
      <c r="Y279" s="117"/>
      <c r="Z279" s="117"/>
      <c r="AA279" s="117"/>
      <c r="AB279" s="117"/>
      <c r="AC279" s="117"/>
      <c r="AD279" s="117"/>
      <c r="AE279" s="117"/>
      <c r="AF279" s="117"/>
      <c r="AG279" s="117"/>
      <c r="AH279" s="117"/>
      <c r="AI279" s="117"/>
      <c r="AJ279" s="117"/>
      <c r="AK279" s="117"/>
      <c r="AL279" s="117"/>
      <c r="AM279" s="117"/>
      <c r="AN279" s="117"/>
      <c r="AO279" s="117"/>
      <c r="AP279" s="117"/>
      <c r="AQ279" s="117"/>
      <c r="AR279" s="117"/>
      <c r="AS279" s="117"/>
      <c r="AT279" s="117"/>
      <c r="AU279" s="117"/>
      <c r="AV279" s="117"/>
      <c r="AW279" s="117"/>
      <c r="AX279" s="117"/>
      <c r="AY279" s="117"/>
      <c r="AZ279" s="117"/>
      <c r="BA279" s="117"/>
      <c r="BB279" s="117"/>
      <c r="BC279" s="117"/>
      <c r="BD279" s="117"/>
      <c r="BE279" s="117"/>
      <c r="BF279" s="117"/>
      <c r="BG279" s="117"/>
      <c r="BH279" s="117"/>
      <c r="BI279" s="117"/>
      <c r="BJ279" s="117"/>
      <c r="BK279" s="117"/>
    </row>
    <row r="280" spans="1:63">
      <c r="A280" s="117"/>
      <c r="B280" s="117"/>
      <c r="C280" s="117"/>
      <c r="D280" s="117"/>
      <c r="E280" s="117"/>
      <c r="F280" s="117"/>
      <c r="G280" s="117"/>
      <c r="H280" s="117"/>
      <c r="I280" s="117"/>
      <c r="J280" s="117"/>
      <c r="K280" s="117"/>
      <c r="L280" s="117"/>
      <c r="M280" s="117"/>
      <c r="N280" s="117"/>
      <c r="O280" s="117"/>
      <c r="P280" s="117"/>
      <c r="Q280" s="119"/>
      <c r="R280" s="117"/>
      <c r="S280" s="117"/>
      <c r="T280" s="117"/>
      <c r="U280" s="117"/>
      <c r="V280" s="117"/>
      <c r="W280" s="117"/>
      <c r="X280" s="117"/>
      <c r="Y280" s="117"/>
      <c r="Z280" s="117"/>
      <c r="AA280" s="117"/>
      <c r="AB280" s="117"/>
      <c r="AC280" s="117"/>
      <c r="AD280" s="117"/>
      <c r="AE280" s="117"/>
      <c r="AF280" s="117"/>
      <c r="AG280" s="117"/>
      <c r="AH280" s="117"/>
      <c r="AI280" s="117"/>
      <c r="AJ280" s="117"/>
      <c r="AK280" s="117"/>
      <c r="AL280" s="117"/>
      <c r="AM280" s="117"/>
      <c r="AN280" s="117"/>
      <c r="AO280" s="117"/>
      <c r="AP280" s="117"/>
      <c r="AQ280" s="117"/>
      <c r="AR280" s="117"/>
      <c r="AS280" s="117"/>
      <c r="AT280" s="117"/>
      <c r="AU280" s="117"/>
      <c r="AV280" s="117"/>
      <c r="AW280" s="117"/>
      <c r="AX280" s="117"/>
      <c r="AY280" s="117"/>
      <c r="AZ280" s="117"/>
      <c r="BA280" s="117"/>
      <c r="BB280" s="117"/>
      <c r="BC280" s="117"/>
      <c r="BD280" s="117"/>
      <c r="BE280" s="117"/>
      <c r="BF280" s="117"/>
      <c r="BG280" s="117"/>
      <c r="BH280" s="117"/>
      <c r="BI280" s="117"/>
      <c r="BJ280" s="117"/>
      <c r="BK280" s="117"/>
    </row>
    <row r="281" spans="1:63">
      <c r="A281" s="117"/>
      <c r="B281" s="117"/>
      <c r="C281" s="117"/>
      <c r="D281" s="117"/>
      <c r="E281" s="117"/>
      <c r="F281" s="117"/>
      <c r="G281" s="117"/>
      <c r="H281" s="117"/>
      <c r="I281" s="117"/>
      <c r="J281" s="117"/>
      <c r="K281" s="117"/>
      <c r="L281" s="117"/>
      <c r="M281" s="117"/>
      <c r="N281" s="117"/>
      <c r="O281" s="117"/>
      <c r="P281" s="117"/>
      <c r="Q281" s="119"/>
      <c r="R281" s="117"/>
      <c r="S281" s="117"/>
      <c r="T281" s="117"/>
      <c r="U281" s="117"/>
      <c r="V281" s="117"/>
      <c r="W281" s="117"/>
      <c r="X281" s="117"/>
      <c r="Y281" s="117"/>
      <c r="Z281" s="117"/>
      <c r="AA281" s="117"/>
      <c r="AB281" s="117"/>
      <c r="AC281" s="117"/>
      <c r="AD281" s="117"/>
      <c r="AE281" s="117"/>
      <c r="AF281" s="117"/>
      <c r="AG281" s="117"/>
      <c r="AH281" s="117"/>
      <c r="AI281" s="117"/>
      <c r="AJ281" s="117"/>
      <c r="AK281" s="117"/>
      <c r="AL281" s="117"/>
      <c r="AM281" s="117"/>
      <c r="AN281" s="117"/>
      <c r="AO281" s="117"/>
      <c r="AP281" s="117"/>
      <c r="AQ281" s="117"/>
      <c r="AR281" s="117"/>
      <c r="AS281" s="117"/>
      <c r="AT281" s="117"/>
      <c r="AU281" s="117"/>
      <c r="AV281" s="117"/>
      <c r="AW281" s="117"/>
      <c r="AX281" s="117"/>
      <c r="AY281" s="117"/>
      <c r="AZ281" s="117"/>
      <c r="BA281" s="117"/>
      <c r="BB281" s="117"/>
      <c r="BC281" s="117"/>
      <c r="BD281" s="117"/>
      <c r="BE281" s="117"/>
      <c r="BF281" s="117"/>
      <c r="BG281" s="117"/>
      <c r="BH281" s="117"/>
      <c r="BI281" s="117"/>
      <c r="BJ281" s="117"/>
      <c r="BK281" s="117"/>
    </row>
    <row r="282" spans="1:63">
      <c r="A282" s="117"/>
      <c r="B282" s="117"/>
      <c r="C282" s="117"/>
      <c r="D282" s="117"/>
      <c r="E282" s="117"/>
      <c r="F282" s="117"/>
      <c r="G282" s="117"/>
      <c r="H282" s="117"/>
      <c r="I282" s="117"/>
      <c r="J282" s="117"/>
      <c r="K282" s="117"/>
      <c r="L282" s="117"/>
      <c r="M282" s="117"/>
      <c r="N282" s="117"/>
      <c r="O282" s="117"/>
      <c r="P282" s="117"/>
      <c r="Q282" s="119"/>
      <c r="R282" s="117"/>
      <c r="S282" s="117"/>
      <c r="T282" s="117"/>
      <c r="U282" s="117"/>
      <c r="V282" s="117"/>
      <c r="W282" s="117"/>
      <c r="X282" s="117"/>
      <c r="Y282" s="117"/>
      <c r="Z282" s="117"/>
      <c r="AA282" s="117"/>
      <c r="AB282" s="117"/>
      <c r="AC282" s="117"/>
      <c r="AD282" s="117"/>
      <c r="AE282" s="117"/>
      <c r="AF282" s="117"/>
      <c r="AG282" s="117"/>
      <c r="AH282" s="117"/>
      <c r="AI282" s="117"/>
      <c r="AJ282" s="117"/>
      <c r="AK282" s="117"/>
      <c r="AL282" s="117"/>
      <c r="AM282" s="117"/>
      <c r="AN282" s="117"/>
      <c r="AO282" s="117"/>
      <c r="AP282" s="117"/>
      <c r="AQ282" s="117"/>
      <c r="AR282" s="117"/>
      <c r="AS282" s="117"/>
      <c r="AT282" s="117"/>
      <c r="AU282" s="117"/>
      <c r="AV282" s="117"/>
      <c r="AW282" s="117"/>
      <c r="AX282" s="117"/>
      <c r="AY282" s="117"/>
      <c r="AZ282" s="117"/>
      <c r="BA282" s="117"/>
      <c r="BB282" s="117"/>
      <c r="BC282" s="117"/>
      <c r="BD282" s="117"/>
      <c r="BE282" s="117"/>
      <c r="BF282" s="117"/>
      <c r="BG282" s="117"/>
      <c r="BH282" s="117"/>
      <c r="BI282" s="117"/>
      <c r="BJ282" s="117"/>
      <c r="BK282" s="117"/>
    </row>
    <row r="283" spans="1:63">
      <c r="A283" s="117"/>
      <c r="B283" s="117"/>
      <c r="C283" s="117"/>
      <c r="D283" s="117"/>
      <c r="E283" s="117"/>
      <c r="F283" s="117"/>
      <c r="G283" s="117"/>
      <c r="H283" s="117"/>
      <c r="I283" s="117"/>
      <c r="J283" s="117"/>
      <c r="K283" s="117"/>
      <c r="L283" s="117"/>
      <c r="M283" s="117"/>
      <c r="N283" s="117"/>
      <c r="O283" s="117"/>
      <c r="P283" s="117"/>
      <c r="Q283" s="119"/>
      <c r="R283" s="117"/>
      <c r="S283" s="117"/>
      <c r="T283" s="117"/>
      <c r="U283" s="117"/>
      <c r="V283" s="117"/>
      <c r="W283" s="117"/>
      <c r="X283" s="117"/>
      <c r="Y283" s="117"/>
      <c r="Z283" s="117"/>
      <c r="AA283" s="117"/>
      <c r="AB283" s="117"/>
      <c r="AC283" s="117"/>
      <c r="AD283" s="117"/>
      <c r="AE283" s="117"/>
      <c r="AF283" s="117"/>
      <c r="AG283" s="117"/>
      <c r="AH283" s="117"/>
      <c r="AI283" s="117"/>
      <c r="AJ283" s="117"/>
      <c r="AK283" s="117"/>
      <c r="AL283" s="117"/>
      <c r="AM283" s="117"/>
      <c r="AN283" s="117"/>
      <c r="AO283" s="117"/>
      <c r="AP283" s="117"/>
      <c r="AQ283" s="117"/>
      <c r="AR283" s="117"/>
      <c r="AS283" s="117"/>
      <c r="AT283" s="117"/>
      <c r="AU283" s="117"/>
      <c r="AV283" s="117"/>
      <c r="AW283" s="117"/>
      <c r="AX283" s="117"/>
      <c r="AY283" s="117"/>
      <c r="AZ283" s="117"/>
      <c r="BA283" s="117"/>
      <c r="BB283" s="117"/>
      <c r="BC283" s="117"/>
      <c r="BD283" s="117"/>
      <c r="BE283" s="117"/>
      <c r="BF283" s="117"/>
      <c r="BG283" s="117"/>
      <c r="BH283" s="117"/>
      <c r="BI283" s="117"/>
      <c r="BJ283" s="117"/>
      <c r="BK283" s="117"/>
    </row>
    <row r="284" spans="1:63">
      <c r="A284" s="117"/>
      <c r="B284" s="117"/>
      <c r="C284" s="117"/>
      <c r="D284" s="117"/>
      <c r="E284" s="117"/>
      <c r="F284" s="117"/>
      <c r="G284" s="117"/>
      <c r="H284" s="117"/>
      <c r="I284" s="117"/>
      <c r="J284" s="117"/>
      <c r="K284" s="117"/>
      <c r="L284" s="117"/>
      <c r="M284" s="117"/>
      <c r="N284" s="117"/>
      <c r="O284" s="117"/>
      <c r="P284" s="117"/>
      <c r="Q284" s="119"/>
      <c r="R284" s="117"/>
      <c r="S284" s="117"/>
      <c r="T284" s="117"/>
      <c r="U284" s="117"/>
      <c r="V284" s="117"/>
      <c r="W284" s="117"/>
      <c r="X284" s="117"/>
      <c r="Y284" s="117"/>
      <c r="Z284" s="117"/>
      <c r="AA284" s="117"/>
      <c r="AB284" s="117"/>
      <c r="AC284" s="117"/>
      <c r="AD284" s="117"/>
      <c r="AE284" s="117"/>
      <c r="AF284" s="117"/>
      <c r="AG284" s="117"/>
      <c r="AH284" s="117"/>
      <c r="AI284" s="117"/>
      <c r="AJ284" s="117"/>
      <c r="AK284" s="117"/>
      <c r="AL284" s="117"/>
      <c r="AM284" s="117"/>
      <c r="AN284" s="117"/>
      <c r="AO284" s="117"/>
      <c r="AP284" s="117"/>
      <c r="AQ284" s="117"/>
      <c r="AR284" s="117"/>
      <c r="AS284" s="117"/>
      <c r="AT284" s="117"/>
      <c r="AU284" s="117"/>
      <c r="AV284" s="117"/>
      <c r="AW284" s="117"/>
      <c r="AX284" s="117"/>
      <c r="AY284" s="117"/>
      <c r="AZ284" s="117"/>
      <c r="BA284" s="117"/>
      <c r="BB284" s="117"/>
      <c r="BC284" s="117"/>
      <c r="BD284" s="117"/>
      <c r="BE284" s="117"/>
      <c r="BF284" s="117"/>
      <c r="BG284" s="117"/>
      <c r="BH284" s="117"/>
      <c r="BI284" s="117"/>
      <c r="BJ284" s="117"/>
      <c r="BK284" s="117"/>
    </row>
    <row r="285" spans="1:63">
      <c r="A285" s="117"/>
      <c r="B285" s="117"/>
      <c r="C285" s="117"/>
      <c r="D285" s="117"/>
      <c r="E285" s="117"/>
      <c r="F285" s="117"/>
      <c r="G285" s="117"/>
      <c r="H285" s="117"/>
      <c r="I285" s="117"/>
      <c r="J285" s="117"/>
      <c r="K285" s="117"/>
      <c r="L285" s="117"/>
      <c r="M285" s="117"/>
      <c r="N285" s="117"/>
      <c r="O285" s="117"/>
      <c r="P285" s="117"/>
      <c r="Q285" s="119"/>
      <c r="R285" s="117"/>
      <c r="S285" s="117"/>
      <c r="T285" s="117"/>
      <c r="U285" s="117"/>
      <c r="V285" s="117"/>
      <c r="W285" s="117"/>
      <c r="X285" s="117"/>
      <c r="Y285" s="117"/>
      <c r="Z285" s="117"/>
      <c r="AA285" s="117"/>
      <c r="AB285" s="117"/>
      <c r="AC285" s="117"/>
      <c r="AD285" s="117"/>
      <c r="AE285" s="117"/>
      <c r="AF285" s="117"/>
      <c r="AG285" s="117"/>
      <c r="AH285" s="117"/>
      <c r="AI285" s="117"/>
      <c r="AJ285" s="117"/>
      <c r="AK285" s="117"/>
      <c r="AL285" s="117"/>
      <c r="AM285" s="117"/>
      <c r="AN285" s="117"/>
      <c r="AO285" s="117"/>
      <c r="AP285" s="117"/>
      <c r="AQ285" s="117"/>
      <c r="AR285" s="117"/>
      <c r="AS285" s="117"/>
      <c r="AT285" s="117"/>
      <c r="AU285" s="117"/>
      <c r="AV285" s="117"/>
      <c r="AW285" s="117"/>
      <c r="AX285" s="117"/>
      <c r="AY285" s="117"/>
      <c r="AZ285" s="117"/>
      <c r="BA285" s="117"/>
      <c r="BB285" s="117"/>
      <c r="BC285" s="117"/>
      <c r="BD285" s="117"/>
      <c r="BE285" s="117"/>
      <c r="BF285" s="117"/>
      <c r="BG285" s="117"/>
      <c r="BH285" s="117"/>
      <c r="BI285" s="117"/>
      <c r="BJ285" s="117"/>
      <c r="BK285" s="117"/>
    </row>
    <row r="286" spans="1:63">
      <c r="A286" s="117"/>
      <c r="B286" s="117"/>
      <c r="C286" s="117"/>
      <c r="D286" s="117"/>
      <c r="E286" s="117"/>
      <c r="F286" s="117"/>
      <c r="G286" s="117"/>
      <c r="H286" s="117"/>
      <c r="I286" s="117"/>
      <c r="J286" s="117"/>
      <c r="K286" s="117"/>
      <c r="L286" s="117"/>
      <c r="M286" s="117"/>
      <c r="N286" s="117"/>
      <c r="O286" s="117"/>
      <c r="P286" s="117"/>
      <c r="Q286" s="119"/>
      <c r="R286" s="117"/>
      <c r="S286" s="117"/>
      <c r="T286" s="117"/>
      <c r="U286" s="117"/>
      <c r="V286" s="117"/>
      <c r="W286" s="117"/>
      <c r="X286" s="117"/>
      <c r="Y286" s="117"/>
      <c r="Z286" s="117"/>
      <c r="AA286" s="117"/>
      <c r="AB286" s="117"/>
      <c r="AC286" s="117"/>
      <c r="AD286" s="117"/>
      <c r="AE286" s="117"/>
      <c r="AF286" s="117"/>
      <c r="AG286" s="117"/>
      <c r="AH286" s="117"/>
      <c r="AI286" s="117"/>
      <c r="AJ286" s="117"/>
      <c r="AK286" s="117"/>
      <c r="AL286" s="117"/>
      <c r="AM286" s="117"/>
      <c r="AN286" s="117"/>
      <c r="AO286" s="117"/>
      <c r="AP286" s="117"/>
      <c r="AQ286" s="117"/>
      <c r="AR286" s="117"/>
      <c r="AS286" s="117"/>
      <c r="AT286" s="117"/>
      <c r="AU286" s="117"/>
      <c r="AV286" s="117"/>
      <c r="AW286" s="117"/>
      <c r="AX286" s="117"/>
      <c r="AY286" s="117"/>
      <c r="AZ286" s="117"/>
      <c r="BA286" s="117"/>
      <c r="BB286" s="117"/>
      <c r="BC286" s="117"/>
      <c r="BD286" s="117"/>
      <c r="BE286" s="117"/>
      <c r="BF286" s="117"/>
      <c r="BG286" s="117"/>
      <c r="BH286" s="117"/>
      <c r="BI286" s="117"/>
      <c r="BJ286" s="117"/>
      <c r="BK286" s="117"/>
    </row>
    <row r="287" spans="1:63">
      <c r="A287" s="117"/>
      <c r="B287" s="117"/>
      <c r="C287" s="117"/>
      <c r="D287" s="117"/>
      <c r="E287" s="117"/>
      <c r="F287" s="117"/>
      <c r="G287" s="117"/>
      <c r="H287" s="117"/>
      <c r="I287" s="117"/>
      <c r="J287" s="117"/>
      <c r="K287" s="117"/>
      <c r="L287" s="117"/>
      <c r="M287" s="117"/>
      <c r="N287" s="117"/>
      <c r="O287" s="117"/>
      <c r="P287" s="117"/>
      <c r="Q287" s="119"/>
      <c r="R287" s="117"/>
      <c r="S287" s="117"/>
      <c r="T287" s="117"/>
      <c r="U287" s="117"/>
      <c r="V287" s="117"/>
      <c r="W287" s="117"/>
      <c r="X287" s="117"/>
      <c r="Y287" s="117"/>
      <c r="Z287" s="117"/>
      <c r="AA287" s="117"/>
      <c r="AB287" s="117"/>
      <c r="AC287" s="117"/>
      <c r="AD287" s="117"/>
      <c r="AE287" s="117"/>
      <c r="AF287" s="117"/>
      <c r="AG287" s="117"/>
      <c r="AH287" s="117"/>
      <c r="AI287" s="117"/>
      <c r="AJ287" s="117"/>
      <c r="AK287" s="117"/>
      <c r="AL287" s="117"/>
      <c r="AM287" s="117"/>
      <c r="AN287" s="117"/>
      <c r="AO287" s="117"/>
      <c r="AP287" s="117"/>
      <c r="AQ287" s="117"/>
      <c r="AR287" s="117"/>
      <c r="AS287" s="117"/>
      <c r="AT287" s="117"/>
      <c r="AU287" s="117"/>
      <c r="AV287" s="117"/>
      <c r="AW287" s="117"/>
      <c r="AX287" s="117"/>
      <c r="AY287" s="117"/>
      <c r="AZ287" s="117"/>
      <c r="BA287" s="117"/>
      <c r="BB287" s="117"/>
      <c r="BC287" s="117"/>
      <c r="BD287" s="117"/>
      <c r="BE287" s="117"/>
      <c r="BF287" s="117"/>
      <c r="BG287" s="117"/>
      <c r="BH287" s="117"/>
      <c r="BI287" s="117"/>
      <c r="BJ287" s="117"/>
      <c r="BK287" s="117"/>
    </row>
    <row r="288" spans="1:63">
      <c r="A288" s="117"/>
      <c r="B288" s="117"/>
      <c r="C288" s="117"/>
      <c r="D288" s="117"/>
      <c r="E288" s="117"/>
      <c r="F288" s="117"/>
      <c r="G288" s="117"/>
      <c r="H288" s="117"/>
      <c r="I288" s="117"/>
      <c r="J288" s="117"/>
      <c r="K288" s="117"/>
      <c r="L288" s="117"/>
      <c r="M288" s="117"/>
      <c r="N288" s="117"/>
      <c r="O288" s="117"/>
      <c r="P288" s="117"/>
      <c r="Q288" s="119"/>
      <c r="R288" s="117"/>
      <c r="S288" s="117"/>
      <c r="T288" s="117"/>
      <c r="U288" s="117"/>
      <c r="V288" s="117"/>
      <c r="W288" s="117"/>
      <c r="X288" s="117"/>
      <c r="Y288" s="117"/>
      <c r="Z288" s="117"/>
      <c r="AA288" s="117"/>
      <c r="AB288" s="117"/>
      <c r="AC288" s="117"/>
      <c r="AD288" s="117"/>
      <c r="AE288" s="117"/>
      <c r="AF288" s="117"/>
      <c r="AG288" s="117"/>
      <c r="AH288" s="117"/>
      <c r="AI288" s="117"/>
      <c r="AJ288" s="117"/>
      <c r="AK288" s="117"/>
      <c r="AL288" s="117"/>
      <c r="AM288" s="117"/>
      <c r="AN288" s="117"/>
      <c r="AO288" s="117"/>
      <c r="AP288" s="117"/>
      <c r="AQ288" s="117"/>
      <c r="AR288" s="117"/>
      <c r="AS288" s="117"/>
      <c r="AT288" s="117"/>
      <c r="AU288" s="117"/>
      <c r="AV288" s="117"/>
      <c r="AW288" s="117"/>
      <c r="AX288" s="117"/>
      <c r="AY288" s="117"/>
      <c r="AZ288" s="117"/>
      <c r="BA288" s="117"/>
      <c r="BB288" s="117"/>
      <c r="BC288" s="117"/>
      <c r="BD288" s="117"/>
      <c r="BE288" s="117"/>
      <c r="BF288" s="117"/>
      <c r="BG288" s="117"/>
      <c r="BH288" s="117"/>
      <c r="BI288" s="117"/>
      <c r="BJ288" s="117"/>
      <c r="BK288" s="117"/>
    </row>
    <row r="289" spans="1:63">
      <c r="A289" s="117"/>
      <c r="B289" s="117"/>
      <c r="C289" s="117"/>
      <c r="D289" s="117"/>
      <c r="E289" s="117"/>
      <c r="F289" s="117"/>
      <c r="G289" s="117"/>
      <c r="H289" s="117"/>
      <c r="I289" s="117"/>
      <c r="J289" s="117"/>
      <c r="K289" s="117"/>
      <c r="L289" s="117"/>
      <c r="M289" s="117"/>
      <c r="N289" s="117"/>
      <c r="O289" s="117"/>
      <c r="P289" s="117"/>
      <c r="Q289" s="119"/>
      <c r="R289" s="117"/>
      <c r="S289" s="117"/>
      <c r="T289" s="117"/>
      <c r="U289" s="117"/>
      <c r="V289" s="117"/>
      <c r="W289" s="117"/>
      <c r="X289" s="117"/>
      <c r="Y289" s="117"/>
      <c r="Z289" s="117"/>
      <c r="AA289" s="117"/>
      <c r="AB289" s="117"/>
      <c r="AC289" s="117"/>
      <c r="AD289" s="117"/>
      <c r="AE289" s="117"/>
      <c r="AF289" s="117"/>
      <c r="AG289" s="117"/>
      <c r="AH289" s="117"/>
      <c r="AI289" s="117"/>
      <c r="AJ289" s="117"/>
      <c r="AK289" s="117"/>
      <c r="AL289" s="117"/>
      <c r="AM289" s="117"/>
      <c r="AN289" s="117"/>
      <c r="AO289" s="117"/>
      <c r="AP289" s="117"/>
      <c r="AQ289" s="117"/>
      <c r="AR289" s="117"/>
      <c r="AS289" s="117"/>
      <c r="AT289" s="117"/>
      <c r="AU289" s="117"/>
      <c r="AV289" s="117"/>
      <c r="AW289" s="117"/>
      <c r="AX289" s="117"/>
      <c r="AY289" s="117"/>
      <c r="AZ289" s="117"/>
      <c r="BA289" s="117"/>
      <c r="BB289" s="117"/>
      <c r="BC289" s="117"/>
      <c r="BD289" s="117"/>
      <c r="BE289" s="117"/>
      <c r="BF289" s="117"/>
      <c r="BG289" s="117"/>
      <c r="BH289" s="117"/>
      <c r="BI289" s="117"/>
      <c r="BJ289" s="117"/>
      <c r="BK289" s="117"/>
    </row>
    <row r="290" spans="1:63">
      <c r="A290" s="117"/>
      <c r="B290" s="117"/>
      <c r="C290" s="117"/>
      <c r="D290" s="117"/>
      <c r="E290" s="117"/>
      <c r="F290" s="117"/>
      <c r="G290" s="117"/>
      <c r="H290" s="117"/>
      <c r="I290" s="117"/>
      <c r="J290" s="117"/>
      <c r="K290" s="117"/>
      <c r="L290" s="117"/>
      <c r="M290" s="117"/>
      <c r="N290" s="117"/>
      <c r="O290" s="117"/>
      <c r="P290" s="117"/>
      <c r="Q290" s="119"/>
      <c r="R290" s="117"/>
      <c r="S290" s="117"/>
      <c r="T290" s="117"/>
      <c r="U290" s="117"/>
      <c r="V290" s="117"/>
      <c r="W290" s="117"/>
      <c r="X290" s="117"/>
      <c r="Y290" s="117"/>
      <c r="Z290" s="117"/>
      <c r="AA290" s="117"/>
      <c r="AB290" s="117"/>
      <c r="AC290" s="117"/>
      <c r="AD290" s="117"/>
      <c r="AE290" s="117"/>
      <c r="AF290" s="117"/>
      <c r="AG290" s="117"/>
      <c r="AH290" s="117"/>
      <c r="AI290" s="117"/>
      <c r="AJ290" s="117"/>
      <c r="AK290" s="117"/>
      <c r="AL290" s="117"/>
      <c r="AM290" s="117"/>
      <c r="AN290" s="117"/>
      <c r="AO290" s="117"/>
      <c r="AP290" s="117"/>
      <c r="AQ290" s="117"/>
      <c r="AR290" s="117"/>
      <c r="AS290" s="117"/>
      <c r="AT290" s="117"/>
      <c r="AU290" s="117"/>
      <c r="AV290" s="117"/>
      <c r="AW290" s="117"/>
      <c r="AX290" s="117"/>
      <c r="AY290" s="117"/>
      <c r="AZ290" s="117"/>
      <c r="BA290" s="117"/>
      <c r="BB290" s="117"/>
      <c r="BC290" s="117"/>
      <c r="BD290" s="117"/>
      <c r="BE290" s="117"/>
      <c r="BF290" s="117"/>
      <c r="BG290" s="117"/>
      <c r="BH290" s="117"/>
      <c r="BI290" s="117"/>
      <c r="BJ290" s="117"/>
      <c r="BK290" s="117"/>
    </row>
    <row r="291" spans="1:63">
      <c r="A291" s="117"/>
      <c r="B291" s="117"/>
      <c r="C291" s="117"/>
      <c r="D291" s="117"/>
      <c r="E291" s="117"/>
      <c r="F291" s="117"/>
      <c r="G291" s="117"/>
      <c r="H291" s="117"/>
      <c r="I291" s="117"/>
      <c r="J291" s="117"/>
      <c r="K291" s="117"/>
      <c r="L291" s="117"/>
      <c r="M291" s="117"/>
      <c r="N291" s="117"/>
      <c r="O291" s="117"/>
      <c r="P291" s="117"/>
      <c r="Q291" s="119"/>
      <c r="R291" s="117"/>
      <c r="S291" s="117"/>
      <c r="T291" s="117"/>
      <c r="U291" s="117"/>
      <c r="V291" s="117"/>
      <c r="W291" s="117"/>
      <c r="X291" s="117"/>
      <c r="Y291" s="117"/>
      <c r="Z291" s="117"/>
      <c r="AA291" s="117"/>
      <c r="AB291" s="117"/>
      <c r="AC291" s="117"/>
      <c r="AD291" s="117"/>
      <c r="AE291" s="117"/>
      <c r="AF291" s="117"/>
      <c r="AG291" s="117"/>
      <c r="AH291" s="117"/>
      <c r="AI291" s="117"/>
      <c r="AJ291" s="117"/>
      <c r="AK291" s="117"/>
      <c r="AL291" s="117"/>
      <c r="AM291" s="117"/>
      <c r="AN291" s="117"/>
      <c r="AO291" s="117"/>
      <c r="AP291" s="117"/>
      <c r="AQ291" s="117"/>
      <c r="AR291" s="117"/>
      <c r="AS291" s="117"/>
      <c r="AT291" s="117"/>
      <c r="AU291" s="117"/>
      <c r="AV291" s="117"/>
      <c r="AW291" s="117"/>
      <c r="AX291" s="117"/>
      <c r="AY291" s="117"/>
      <c r="AZ291" s="117"/>
      <c r="BA291" s="117"/>
      <c r="BB291" s="117"/>
      <c r="BC291" s="117"/>
      <c r="BD291" s="117"/>
      <c r="BE291" s="117"/>
      <c r="BF291" s="117"/>
      <c r="BG291" s="117"/>
      <c r="BH291" s="117"/>
      <c r="BI291" s="117"/>
      <c r="BJ291" s="117"/>
      <c r="BK291" s="117"/>
    </row>
    <row r="292" spans="1:63">
      <c r="A292" s="117"/>
      <c r="B292" s="117"/>
      <c r="C292" s="117"/>
      <c r="D292" s="117"/>
      <c r="E292" s="117"/>
      <c r="F292" s="117"/>
      <c r="G292" s="117"/>
      <c r="H292" s="117"/>
      <c r="I292" s="117"/>
      <c r="J292" s="117"/>
      <c r="K292" s="117"/>
      <c r="L292" s="117"/>
      <c r="M292" s="117"/>
      <c r="N292" s="117"/>
      <c r="O292" s="117"/>
      <c r="P292" s="117"/>
      <c r="Q292" s="119"/>
      <c r="R292" s="117"/>
      <c r="S292" s="117"/>
      <c r="T292" s="117"/>
      <c r="U292" s="117"/>
      <c r="V292" s="117"/>
      <c r="W292" s="117"/>
      <c r="X292" s="117"/>
      <c r="Y292" s="117"/>
      <c r="Z292" s="117"/>
      <c r="AA292" s="117"/>
      <c r="AB292" s="117"/>
      <c r="AC292" s="117"/>
      <c r="AD292" s="117"/>
      <c r="AE292" s="117"/>
      <c r="AF292" s="117"/>
      <c r="AG292" s="117"/>
      <c r="AH292" s="117"/>
      <c r="AI292" s="117"/>
      <c r="AJ292" s="117"/>
      <c r="AK292" s="117"/>
      <c r="AL292" s="117"/>
      <c r="AM292" s="117"/>
      <c r="AN292" s="117"/>
      <c r="AO292" s="117"/>
      <c r="AP292" s="117"/>
      <c r="AQ292" s="117"/>
      <c r="AR292" s="117"/>
      <c r="AS292" s="117"/>
      <c r="AT292" s="117"/>
      <c r="AU292" s="117"/>
      <c r="AV292" s="117"/>
      <c r="AW292" s="117"/>
      <c r="AX292" s="117"/>
      <c r="AY292" s="117"/>
      <c r="AZ292" s="117"/>
      <c r="BA292" s="117"/>
      <c r="BB292" s="117"/>
      <c r="BC292" s="117"/>
      <c r="BD292" s="117"/>
      <c r="BE292" s="117"/>
      <c r="BF292" s="117"/>
      <c r="BG292" s="117"/>
      <c r="BH292" s="117"/>
      <c r="BI292" s="117"/>
      <c r="BJ292" s="117"/>
      <c r="BK292" s="117"/>
    </row>
    <row r="293" spans="1:63">
      <c r="A293" s="117"/>
      <c r="B293" s="117"/>
      <c r="C293" s="117"/>
      <c r="D293" s="117"/>
      <c r="E293" s="117"/>
      <c r="F293" s="117"/>
      <c r="G293" s="117"/>
      <c r="H293" s="117"/>
      <c r="I293" s="117"/>
      <c r="J293" s="117"/>
      <c r="K293" s="117"/>
      <c r="L293" s="117"/>
      <c r="M293" s="117"/>
      <c r="N293" s="117"/>
      <c r="O293" s="117"/>
      <c r="P293" s="117"/>
      <c r="Q293" s="119"/>
      <c r="R293" s="117"/>
      <c r="S293" s="117"/>
      <c r="T293" s="117"/>
      <c r="U293" s="117"/>
      <c r="V293" s="117"/>
      <c r="W293" s="117"/>
      <c r="X293" s="117"/>
      <c r="Y293" s="117"/>
      <c r="Z293" s="117"/>
      <c r="AA293" s="117"/>
      <c r="AB293" s="117"/>
      <c r="AC293" s="117"/>
      <c r="AD293" s="117"/>
      <c r="AE293" s="117"/>
      <c r="AF293" s="117"/>
      <c r="AG293" s="117"/>
      <c r="AH293" s="117"/>
      <c r="AI293" s="117"/>
      <c r="AJ293" s="117"/>
      <c r="AK293" s="117"/>
      <c r="AL293" s="117"/>
      <c r="AM293" s="117"/>
      <c r="AN293" s="117"/>
      <c r="AO293" s="117"/>
      <c r="AP293" s="117"/>
      <c r="AQ293" s="117"/>
      <c r="AR293" s="117"/>
      <c r="AS293" s="117"/>
      <c r="AT293" s="117"/>
      <c r="AU293" s="117"/>
      <c r="AV293" s="117"/>
      <c r="AW293" s="117"/>
      <c r="AX293" s="117"/>
      <c r="AY293" s="117"/>
      <c r="AZ293" s="117"/>
      <c r="BA293" s="117"/>
      <c r="BB293" s="117"/>
      <c r="BC293" s="117"/>
      <c r="BD293" s="117"/>
      <c r="BE293" s="117"/>
      <c r="BF293" s="117"/>
      <c r="BG293" s="117"/>
      <c r="BH293" s="117"/>
      <c r="BI293" s="117"/>
      <c r="BJ293" s="117"/>
      <c r="BK293" s="117"/>
    </row>
    <row r="294" spans="1:63">
      <c r="A294" s="117"/>
      <c r="B294" s="117"/>
      <c r="C294" s="117"/>
      <c r="D294" s="117"/>
      <c r="E294" s="117"/>
      <c r="F294" s="117"/>
      <c r="G294" s="117"/>
      <c r="H294" s="117"/>
      <c r="I294" s="117"/>
      <c r="J294" s="117"/>
      <c r="K294" s="117"/>
      <c r="L294" s="117"/>
      <c r="M294" s="117"/>
      <c r="N294" s="117"/>
      <c r="O294" s="117"/>
      <c r="P294" s="117"/>
      <c r="Q294" s="119"/>
      <c r="R294" s="117"/>
      <c r="S294" s="117"/>
      <c r="T294" s="117"/>
      <c r="U294" s="117"/>
      <c r="V294" s="117"/>
      <c r="W294" s="117"/>
      <c r="X294" s="117"/>
      <c r="Y294" s="117"/>
      <c r="Z294" s="117"/>
      <c r="AA294" s="117"/>
      <c r="AB294" s="117"/>
      <c r="AC294" s="117"/>
      <c r="AD294" s="117"/>
      <c r="AE294" s="117"/>
      <c r="AF294" s="117"/>
      <c r="AG294" s="117"/>
      <c r="AH294" s="117"/>
      <c r="AI294" s="117"/>
      <c r="AJ294" s="117"/>
      <c r="AK294" s="117"/>
      <c r="AL294" s="117"/>
      <c r="AM294" s="117"/>
      <c r="AN294" s="117"/>
      <c r="AO294" s="117"/>
      <c r="AP294" s="117"/>
      <c r="AQ294" s="117"/>
      <c r="AR294" s="117"/>
      <c r="AS294" s="117"/>
      <c r="AT294" s="117"/>
      <c r="AU294" s="117"/>
      <c r="AV294" s="117"/>
      <c r="AW294" s="117"/>
      <c r="AX294" s="117"/>
      <c r="AY294" s="117"/>
      <c r="AZ294" s="117"/>
      <c r="BA294" s="117"/>
      <c r="BB294" s="117"/>
      <c r="BC294" s="117"/>
      <c r="BD294" s="117"/>
      <c r="BE294" s="117"/>
      <c r="BF294" s="117"/>
      <c r="BG294" s="117"/>
      <c r="BH294" s="117"/>
      <c r="BI294" s="117"/>
      <c r="BJ294" s="117"/>
      <c r="BK294" s="117"/>
    </row>
    <row r="295" spans="1:63">
      <c r="A295" s="117"/>
      <c r="B295" s="117"/>
      <c r="C295" s="117"/>
      <c r="D295" s="117"/>
      <c r="E295" s="117"/>
      <c r="F295" s="117"/>
      <c r="G295" s="117"/>
      <c r="H295" s="117"/>
      <c r="I295" s="117"/>
      <c r="J295" s="117"/>
      <c r="K295" s="117"/>
      <c r="L295" s="117"/>
      <c r="M295" s="117"/>
      <c r="N295" s="117"/>
      <c r="O295" s="117"/>
      <c r="P295" s="117"/>
      <c r="Q295" s="119"/>
      <c r="R295" s="117"/>
      <c r="S295" s="117"/>
      <c r="T295" s="117"/>
      <c r="U295" s="117"/>
      <c r="V295" s="117"/>
      <c r="W295" s="117"/>
      <c r="X295" s="117"/>
      <c r="Y295" s="117"/>
      <c r="Z295" s="117"/>
      <c r="AA295" s="117"/>
      <c r="AB295" s="117"/>
      <c r="AC295" s="117"/>
      <c r="AD295" s="117"/>
      <c r="AE295" s="117"/>
      <c r="AF295" s="117"/>
      <c r="AG295" s="117"/>
      <c r="AH295" s="117"/>
      <c r="AI295" s="117"/>
      <c r="AJ295" s="117"/>
      <c r="AK295" s="117"/>
      <c r="AL295" s="117"/>
      <c r="AM295" s="117"/>
      <c r="AN295" s="117"/>
      <c r="AO295" s="117"/>
      <c r="AP295" s="117"/>
      <c r="AQ295" s="117"/>
      <c r="AR295" s="117"/>
      <c r="AS295" s="117"/>
      <c r="AT295" s="117"/>
      <c r="AU295" s="117"/>
      <c r="AV295" s="117"/>
      <c r="AW295" s="117"/>
      <c r="AX295" s="117"/>
      <c r="AY295" s="117"/>
      <c r="AZ295" s="117"/>
      <c r="BA295" s="117"/>
      <c r="BB295" s="117"/>
      <c r="BC295" s="117"/>
      <c r="BD295" s="117"/>
      <c r="BE295" s="117"/>
      <c r="BF295" s="117"/>
      <c r="BG295" s="117"/>
      <c r="BH295" s="117"/>
      <c r="BI295" s="117"/>
      <c r="BJ295" s="117"/>
      <c r="BK295" s="117"/>
    </row>
    <row r="296" spans="1:63">
      <c r="A296" s="117"/>
      <c r="B296" s="117"/>
      <c r="C296" s="117"/>
      <c r="D296" s="117"/>
      <c r="E296" s="117"/>
      <c r="F296" s="117"/>
      <c r="G296" s="117"/>
      <c r="H296" s="117"/>
      <c r="I296" s="117"/>
      <c r="J296" s="117"/>
      <c r="K296" s="117"/>
      <c r="L296" s="117"/>
      <c r="M296" s="117"/>
      <c r="N296" s="117"/>
      <c r="O296" s="117"/>
      <c r="P296" s="117"/>
      <c r="Q296" s="119"/>
      <c r="R296" s="117"/>
      <c r="S296" s="117"/>
      <c r="T296" s="117"/>
      <c r="U296" s="117"/>
      <c r="V296" s="117"/>
      <c r="W296" s="117"/>
      <c r="X296" s="117"/>
      <c r="Y296" s="117"/>
      <c r="Z296" s="117"/>
      <c r="AA296" s="117"/>
      <c r="AB296" s="117"/>
      <c r="AC296" s="117"/>
      <c r="AD296" s="117"/>
      <c r="AE296" s="117"/>
      <c r="AF296" s="117"/>
      <c r="AG296" s="117"/>
      <c r="AH296" s="117"/>
      <c r="AI296" s="117"/>
      <c r="AJ296" s="117"/>
      <c r="AK296" s="117"/>
      <c r="AL296" s="117"/>
      <c r="AM296" s="117"/>
      <c r="AN296" s="117"/>
      <c r="AO296" s="117"/>
      <c r="AP296" s="117"/>
      <c r="AQ296" s="117"/>
      <c r="AR296" s="117"/>
      <c r="AS296" s="117"/>
      <c r="AT296" s="117"/>
      <c r="AU296" s="117"/>
      <c r="AV296" s="117"/>
      <c r="AW296" s="117"/>
      <c r="AX296" s="117"/>
      <c r="AY296" s="117"/>
      <c r="AZ296" s="117"/>
      <c r="BA296" s="117"/>
      <c r="BB296" s="117"/>
      <c r="BC296" s="117"/>
      <c r="BD296" s="117"/>
      <c r="BE296" s="117"/>
      <c r="BF296" s="117"/>
      <c r="BG296" s="117"/>
      <c r="BH296" s="117"/>
      <c r="BI296" s="117"/>
      <c r="BJ296" s="117"/>
      <c r="BK296" s="117"/>
    </row>
    <row r="297" spans="1:63">
      <c r="A297" s="117"/>
      <c r="B297" s="117"/>
      <c r="C297" s="117"/>
      <c r="D297" s="117"/>
      <c r="E297" s="117"/>
      <c r="F297" s="117"/>
      <c r="G297" s="117"/>
      <c r="H297" s="117"/>
      <c r="I297" s="117"/>
      <c r="J297" s="117"/>
      <c r="K297" s="117"/>
      <c r="L297" s="117"/>
      <c r="M297" s="117"/>
      <c r="N297" s="117"/>
      <c r="O297" s="117"/>
      <c r="P297" s="117"/>
      <c r="Q297" s="119"/>
      <c r="R297" s="117"/>
      <c r="S297" s="117"/>
      <c r="T297" s="117"/>
      <c r="U297" s="117"/>
      <c r="V297" s="117"/>
      <c r="W297" s="117"/>
      <c r="X297" s="117"/>
      <c r="Y297" s="117"/>
      <c r="Z297" s="117"/>
      <c r="AA297" s="117"/>
      <c r="AB297" s="117"/>
      <c r="AC297" s="117"/>
      <c r="AD297" s="117"/>
      <c r="AE297" s="117"/>
      <c r="AF297" s="117"/>
      <c r="AG297" s="117"/>
      <c r="AH297" s="117"/>
      <c r="AI297" s="117"/>
      <c r="AJ297" s="117"/>
      <c r="AK297" s="117"/>
      <c r="AL297" s="117"/>
      <c r="AM297" s="117"/>
      <c r="AN297" s="117"/>
      <c r="AO297" s="117"/>
      <c r="AP297" s="117"/>
      <c r="AQ297" s="117"/>
      <c r="AR297" s="117"/>
      <c r="AS297" s="117"/>
      <c r="AT297" s="117"/>
      <c r="AU297" s="117"/>
      <c r="AV297" s="117"/>
      <c r="AW297" s="117"/>
      <c r="AX297" s="117"/>
      <c r="AY297" s="117"/>
      <c r="AZ297" s="117"/>
      <c r="BA297" s="117"/>
      <c r="BB297" s="117"/>
      <c r="BC297" s="117"/>
      <c r="BD297" s="117"/>
      <c r="BE297" s="117"/>
      <c r="BF297" s="117"/>
      <c r="BG297" s="117"/>
      <c r="BH297" s="117"/>
      <c r="BI297" s="117"/>
      <c r="BJ297" s="117"/>
      <c r="BK297" s="117"/>
    </row>
    <row r="298" spans="1:63">
      <c r="A298" s="117"/>
      <c r="B298" s="117"/>
      <c r="C298" s="117"/>
      <c r="D298" s="117"/>
      <c r="E298" s="117"/>
      <c r="F298" s="117"/>
      <c r="G298" s="117"/>
      <c r="H298" s="117"/>
      <c r="I298" s="117"/>
      <c r="J298" s="117"/>
      <c r="K298" s="117"/>
      <c r="L298" s="117"/>
      <c r="M298" s="117"/>
      <c r="N298" s="117"/>
      <c r="O298" s="117"/>
      <c r="P298" s="117"/>
      <c r="Q298" s="119"/>
      <c r="R298" s="117"/>
      <c r="S298" s="117"/>
      <c r="T298" s="117"/>
      <c r="U298" s="117"/>
      <c r="V298" s="117"/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117"/>
      <c r="AQ298" s="117"/>
      <c r="AR298" s="117"/>
      <c r="AS298" s="117"/>
      <c r="AT298" s="117"/>
      <c r="AU298" s="117"/>
      <c r="AV298" s="117"/>
      <c r="AW298" s="117"/>
      <c r="AX298" s="117"/>
      <c r="AY298" s="117"/>
      <c r="AZ298" s="117"/>
      <c r="BA298" s="117"/>
      <c r="BB298" s="117"/>
      <c r="BC298" s="117"/>
      <c r="BD298" s="117"/>
      <c r="BE298" s="117"/>
      <c r="BF298" s="117"/>
      <c r="BG298" s="117"/>
      <c r="BH298" s="117"/>
      <c r="BI298" s="117"/>
      <c r="BJ298" s="117"/>
      <c r="BK298" s="117"/>
    </row>
    <row r="299" spans="1:63">
      <c r="A299" s="117"/>
      <c r="B299" s="117"/>
      <c r="C299" s="117"/>
      <c r="D299" s="117"/>
      <c r="E299" s="117"/>
      <c r="F299" s="117"/>
      <c r="G299" s="117"/>
      <c r="H299" s="117"/>
      <c r="I299" s="117"/>
      <c r="J299" s="117"/>
      <c r="K299" s="117"/>
      <c r="L299" s="117"/>
      <c r="M299" s="117"/>
      <c r="N299" s="117"/>
      <c r="O299" s="117"/>
      <c r="P299" s="117"/>
      <c r="Q299" s="119"/>
      <c r="R299" s="117"/>
      <c r="S299" s="117"/>
      <c r="T299" s="117"/>
      <c r="U299" s="117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117"/>
      <c r="AQ299" s="117"/>
      <c r="AR299" s="117"/>
      <c r="AS299" s="117"/>
      <c r="AT299" s="117"/>
      <c r="AU299" s="117"/>
      <c r="AV299" s="117"/>
      <c r="AW299" s="117"/>
      <c r="AX299" s="117"/>
      <c r="AY299" s="117"/>
      <c r="AZ299" s="117"/>
      <c r="BA299" s="117"/>
      <c r="BB299" s="117"/>
      <c r="BC299" s="117"/>
      <c r="BD299" s="117"/>
      <c r="BE299" s="117"/>
      <c r="BF299" s="117"/>
      <c r="BG299" s="117"/>
      <c r="BH299" s="117"/>
      <c r="BI299" s="117"/>
      <c r="BJ299" s="117"/>
      <c r="BK299" s="117"/>
    </row>
    <row r="300" spans="1:63">
      <c r="A300" s="117"/>
      <c r="B300" s="117"/>
      <c r="C300" s="117"/>
      <c r="D300" s="117"/>
      <c r="E300" s="117"/>
      <c r="F300" s="117"/>
      <c r="G300" s="117"/>
      <c r="H300" s="117"/>
      <c r="I300" s="117"/>
      <c r="J300" s="117"/>
      <c r="K300" s="117"/>
      <c r="L300" s="117"/>
      <c r="M300" s="117"/>
      <c r="N300" s="117"/>
      <c r="O300" s="117"/>
      <c r="P300" s="117"/>
      <c r="Q300" s="119"/>
      <c r="R300" s="117"/>
      <c r="S300" s="117"/>
      <c r="T300" s="117"/>
      <c r="U300" s="117"/>
      <c r="V300" s="117"/>
      <c r="W300" s="117"/>
      <c r="X300" s="117"/>
      <c r="Y300" s="117"/>
      <c r="Z300" s="117"/>
      <c r="AA300" s="117"/>
      <c r="AB300" s="117"/>
      <c r="AC300" s="117"/>
      <c r="AD300" s="117"/>
      <c r="AE300" s="117"/>
      <c r="AF300" s="117"/>
      <c r="AG300" s="117"/>
      <c r="AH300" s="117"/>
      <c r="AI300" s="117"/>
      <c r="AJ300" s="117"/>
      <c r="AK300" s="117"/>
      <c r="AL300" s="117"/>
      <c r="AM300" s="117"/>
      <c r="AN300" s="117"/>
      <c r="AO300" s="117"/>
      <c r="AP300" s="117"/>
      <c r="AQ300" s="117"/>
      <c r="AR300" s="117"/>
      <c r="AS300" s="117"/>
      <c r="AT300" s="117"/>
      <c r="AU300" s="117"/>
      <c r="AV300" s="117"/>
      <c r="AW300" s="117"/>
      <c r="AX300" s="117"/>
      <c r="AY300" s="117"/>
      <c r="AZ300" s="117"/>
      <c r="BA300" s="117"/>
      <c r="BB300" s="117"/>
      <c r="BC300" s="117"/>
      <c r="BD300" s="117"/>
      <c r="BE300" s="117"/>
      <c r="BF300" s="117"/>
      <c r="BG300" s="117"/>
      <c r="BH300" s="117"/>
      <c r="BI300" s="117"/>
      <c r="BJ300" s="117"/>
      <c r="BK300" s="117"/>
    </row>
    <row r="301" spans="1:63">
      <c r="A301" s="117"/>
      <c r="B301" s="117"/>
      <c r="C301" s="117"/>
      <c r="D301" s="117"/>
      <c r="E301" s="117"/>
      <c r="F301" s="117"/>
      <c r="G301" s="117"/>
      <c r="H301" s="117"/>
      <c r="I301" s="117"/>
      <c r="J301" s="117"/>
      <c r="K301" s="117"/>
      <c r="L301" s="117"/>
      <c r="M301" s="117"/>
      <c r="N301" s="117"/>
      <c r="O301" s="117"/>
      <c r="P301" s="117"/>
      <c r="Q301" s="119"/>
      <c r="R301" s="117"/>
      <c r="S301" s="117"/>
      <c r="T301" s="117"/>
      <c r="U301" s="117"/>
      <c r="V301" s="117"/>
      <c r="W301" s="117"/>
      <c r="X301" s="117"/>
      <c r="Y301" s="117"/>
      <c r="Z301" s="117"/>
      <c r="AA301" s="117"/>
      <c r="AB301" s="117"/>
      <c r="AC301" s="117"/>
      <c r="AD301" s="117"/>
      <c r="AE301" s="117"/>
      <c r="AF301" s="117"/>
      <c r="AG301" s="117"/>
      <c r="AH301" s="117"/>
      <c r="AI301" s="117"/>
      <c r="AJ301" s="117"/>
      <c r="AK301" s="117"/>
      <c r="AL301" s="117"/>
      <c r="AM301" s="117"/>
      <c r="AN301" s="117"/>
      <c r="AO301" s="117"/>
      <c r="AP301" s="117"/>
      <c r="AQ301" s="117"/>
      <c r="AR301" s="117"/>
      <c r="AS301" s="117"/>
      <c r="AT301" s="117"/>
      <c r="AU301" s="117"/>
      <c r="AV301" s="117"/>
      <c r="AW301" s="117"/>
      <c r="AX301" s="117"/>
      <c r="AY301" s="117"/>
      <c r="AZ301" s="117"/>
      <c r="BA301" s="117"/>
      <c r="BB301" s="117"/>
      <c r="BC301" s="117"/>
      <c r="BD301" s="117"/>
      <c r="BE301" s="117"/>
      <c r="BF301" s="117"/>
      <c r="BG301" s="117"/>
      <c r="BH301" s="117"/>
      <c r="BI301" s="117"/>
      <c r="BJ301" s="117"/>
      <c r="BK301" s="117"/>
    </row>
    <row r="302" spans="1:63">
      <c r="A302" s="117"/>
      <c r="B302" s="117"/>
      <c r="C302" s="117"/>
      <c r="D302" s="117"/>
      <c r="E302" s="117"/>
      <c r="F302" s="117"/>
      <c r="G302" s="117"/>
      <c r="H302" s="117"/>
      <c r="I302" s="117"/>
      <c r="J302" s="117"/>
      <c r="K302" s="117"/>
      <c r="L302" s="117"/>
      <c r="M302" s="117"/>
      <c r="N302" s="117"/>
      <c r="O302" s="117"/>
      <c r="P302" s="117"/>
      <c r="Q302" s="119"/>
      <c r="R302" s="117"/>
      <c r="S302" s="117"/>
      <c r="T302" s="117"/>
      <c r="U302" s="117"/>
      <c r="V302" s="117"/>
      <c r="W302" s="117"/>
      <c r="X302" s="117"/>
      <c r="Y302" s="117"/>
      <c r="Z302" s="117"/>
      <c r="AA302" s="117"/>
      <c r="AB302" s="117"/>
      <c r="AC302" s="117"/>
      <c r="AD302" s="117"/>
      <c r="AE302" s="117"/>
      <c r="AF302" s="117"/>
      <c r="AG302" s="117"/>
      <c r="AH302" s="117"/>
      <c r="AI302" s="117"/>
      <c r="AJ302" s="117"/>
      <c r="AK302" s="117"/>
      <c r="AL302" s="117"/>
      <c r="AM302" s="117"/>
      <c r="AN302" s="117"/>
      <c r="AO302" s="117"/>
      <c r="AP302" s="117"/>
      <c r="AQ302" s="117"/>
      <c r="AR302" s="117"/>
      <c r="AS302" s="117"/>
      <c r="AT302" s="117"/>
      <c r="AU302" s="117"/>
      <c r="AV302" s="117"/>
      <c r="AW302" s="117"/>
      <c r="AX302" s="117"/>
      <c r="AY302" s="117"/>
      <c r="AZ302" s="117"/>
      <c r="BA302" s="117"/>
      <c r="BB302" s="117"/>
      <c r="BC302" s="117"/>
      <c r="BD302" s="117"/>
      <c r="BE302" s="117"/>
      <c r="BF302" s="117"/>
      <c r="BG302" s="117"/>
      <c r="BH302" s="117"/>
      <c r="BI302" s="117"/>
      <c r="BJ302" s="117"/>
      <c r="BK302" s="117"/>
    </row>
    <row r="303" spans="1:63">
      <c r="A303" s="117"/>
      <c r="B303" s="117"/>
      <c r="C303" s="117"/>
      <c r="D303" s="117"/>
      <c r="E303" s="117"/>
      <c r="F303" s="117"/>
      <c r="G303" s="117"/>
      <c r="H303" s="117"/>
      <c r="I303" s="117"/>
      <c r="J303" s="117"/>
      <c r="K303" s="117"/>
      <c r="L303" s="117"/>
      <c r="M303" s="117"/>
      <c r="N303" s="117"/>
      <c r="O303" s="117"/>
      <c r="P303" s="117"/>
      <c r="Q303" s="119"/>
      <c r="R303" s="117"/>
      <c r="S303" s="117"/>
      <c r="T303" s="117"/>
      <c r="U303" s="117"/>
      <c r="V303" s="117"/>
      <c r="W303" s="117"/>
      <c r="X303" s="117"/>
      <c r="Y303" s="117"/>
      <c r="Z303" s="117"/>
      <c r="AA303" s="117"/>
      <c r="AB303" s="117"/>
      <c r="AC303" s="117"/>
      <c r="AD303" s="117"/>
      <c r="AE303" s="117"/>
      <c r="AF303" s="117"/>
      <c r="AG303" s="117"/>
      <c r="AH303" s="117"/>
      <c r="AI303" s="117"/>
      <c r="AJ303" s="117"/>
      <c r="AK303" s="117"/>
      <c r="AL303" s="117"/>
      <c r="AM303" s="117"/>
      <c r="AN303" s="117"/>
      <c r="AO303" s="117"/>
      <c r="AP303" s="117"/>
      <c r="AQ303" s="117"/>
      <c r="AR303" s="117"/>
      <c r="AS303" s="117"/>
      <c r="AT303" s="117"/>
      <c r="AU303" s="117"/>
      <c r="AV303" s="117"/>
      <c r="AW303" s="117"/>
      <c r="AX303" s="117"/>
      <c r="AY303" s="117"/>
      <c r="AZ303" s="117"/>
      <c r="BA303" s="117"/>
      <c r="BB303" s="117"/>
      <c r="BC303" s="117"/>
      <c r="BD303" s="117"/>
      <c r="BE303" s="117"/>
      <c r="BF303" s="117"/>
      <c r="BG303" s="117"/>
      <c r="BH303" s="117"/>
      <c r="BI303" s="117"/>
      <c r="BJ303" s="117"/>
      <c r="BK303" s="117"/>
    </row>
    <row r="304" spans="1:63">
      <c r="A304" s="117"/>
      <c r="B304" s="117"/>
      <c r="C304" s="117"/>
      <c r="D304" s="117"/>
      <c r="E304" s="117"/>
      <c r="F304" s="117"/>
      <c r="G304" s="117"/>
      <c r="H304" s="117"/>
      <c r="I304" s="117"/>
      <c r="J304" s="117"/>
      <c r="K304" s="117"/>
      <c r="L304" s="117"/>
      <c r="M304" s="117"/>
      <c r="N304" s="117"/>
      <c r="O304" s="117"/>
      <c r="P304" s="117"/>
      <c r="Q304" s="119"/>
      <c r="R304" s="117"/>
      <c r="S304" s="117"/>
      <c r="T304" s="117"/>
      <c r="U304" s="117"/>
      <c r="V304" s="117"/>
      <c r="W304" s="117"/>
      <c r="X304" s="117"/>
      <c r="Y304" s="117"/>
      <c r="Z304" s="117"/>
      <c r="AA304" s="117"/>
      <c r="AB304" s="117"/>
      <c r="AC304" s="117"/>
      <c r="AD304" s="117"/>
      <c r="AE304" s="117"/>
      <c r="AF304" s="117"/>
      <c r="AG304" s="117"/>
      <c r="AH304" s="117"/>
      <c r="AI304" s="117"/>
      <c r="AJ304" s="117"/>
      <c r="AK304" s="117"/>
      <c r="AL304" s="117"/>
      <c r="AM304" s="117"/>
      <c r="AN304" s="117"/>
      <c r="AO304" s="117"/>
      <c r="AP304" s="117"/>
      <c r="AQ304" s="117"/>
      <c r="AR304" s="117"/>
      <c r="AS304" s="117"/>
      <c r="AT304" s="117"/>
      <c r="AU304" s="117"/>
      <c r="AV304" s="117"/>
      <c r="AW304" s="117"/>
      <c r="AX304" s="117"/>
      <c r="AY304" s="117"/>
      <c r="AZ304" s="117"/>
      <c r="BA304" s="117"/>
      <c r="BB304" s="117"/>
      <c r="BC304" s="117"/>
      <c r="BD304" s="117"/>
      <c r="BE304" s="117"/>
      <c r="BF304" s="117"/>
      <c r="BG304" s="117"/>
      <c r="BH304" s="117"/>
      <c r="BI304" s="117"/>
      <c r="BJ304" s="117"/>
      <c r="BK304" s="117"/>
    </row>
    <row r="305" spans="1:63">
      <c r="A305" s="117"/>
      <c r="B305" s="117"/>
      <c r="C305" s="117"/>
      <c r="D305" s="117"/>
      <c r="E305" s="117"/>
      <c r="F305" s="117"/>
      <c r="G305" s="117"/>
      <c r="H305" s="117"/>
      <c r="I305" s="117"/>
      <c r="J305" s="117"/>
      <c r="K305" s="117"/>
      <c r="L305" s="117"/>
      <c r="M305" s="117"/>
      <c r="N305" s="117"/>
      <c r="O305" s="117"/>
      <c r="P305" s="117"/>
      <c r="Q305" s="119"/>
      <c r="R305" s="117"/>
      <c r="S305" s="117"/>
      <c r="T305" s="117"/>
      <c r="U305" s="117"/>
      <c r="V305" s="117"/>
      <c r="W305" s="117"/>
      <c r="X305" s="117"/>
      <c r="Y305" s="117"/>
      <c r="Z305" s="117"/>
      <c r="AA305" s="117"/>
      <c r="AB305" s="117"/>
      <c r="AC305" s="117"/>
      <c r="AD305" s="117"/>
      <c r="AE305" s="117"/>
      <c r="AF305" s="117"/>
      <c r="AG305" s="117"/>
      <c r="AH305" s="117"/>
      <c r="AI305" s="117"/>
      <c r="AJ305" s="117"/>
      <c r="AK305" s="117"/>
      <c r="AL305" s="117"/>
      <c r="AM305" s="117"/>
      <c r="AN305" s="117"/>
      <c r="AO305" s="117"/>
      <c r="AP305" s="117"/>
      <c r="AQ305" s="117"/>
      <c r="AR305" s="117"/>
      <c r="AS305" s="117"/>
      <c r="AT305" s="117"/>
      <c r="AU305" s="117"/>
      <c r="AV305" s="117"/>
      <c r="AW305" s="117"/>
      <c r="AX305" s="117"/>
      <c r="AY305" s="117"/>
      <c r="AZ305" s="117"/>
      <c r="BA305" s="117"/>
      <c r="BB305" s="117"/>
      <c r="BC305" s="117"/>
      <c r="BD305" s="117"/>
      <c r="BE305" s="117"/>
      <c r="BF305" s="117"/>
      <c r="BG305" s="117"/>
      <c r="BH305" s="117"/>
      <c r="BI305" s="117"/>
      <c r="BJ305" s="117"/>
      <c r="BK305" s="117"/>
    </row>
    <row r="306" spans="1:63">
      <c r="A306" s="117"/>
      <c r="B306" s="117"/>
      <c r="C306" s="117"/>
      <c r="D306" s="117"/>
      <c r="E306" s="117"/>
      <c r="F306" s="117"/>
      <c r="G306" s="117"/>
      <c r="H306" s="117"/>
      <c r="I306" s="117"/>
      <c r="J306" s="117"/>
      <c r="K306" s="117"/>
      <c r="L306" s="117"/>
      <c r="M306" s="117"/>
      <c r="N306" s="117"/>
      <c r="O306" s="117"/>
      <c r="P306" s="117"/>
      <c r="Q306" s="119"/>
      <c r="R306" s="117"/>
      <c r="S306" s="117"/>
      <c r="T306" s="117"/>
      <c r="U306" s="117"/>
      <c r="V306" s="117"/>
      <c r="W306" s="117"/>
      <c r="X306" s="117"/>
      <c r="Y306" s="117"/>
      <c r="Z306" s="117"/>
      <c r="AA306" s="117"/>
      <c r="AB306" s="117"/>
      <c r="AC306" s="117"/>
      <c r="AD306" s="117"/>
      <c r="AE306" s="117"/>
      <c r="AF306" s="117"/>
      <c r="AG306" s="117"/>
      <c r="AH306" s="117"/>
      <c r="AI306" s="117"/>
      <c r="AJ306" s="117"/>
      <c r="AK306" s="117"/>
      <c r="AL306" s="117"/>
      <c r="AM306" s="117"/>
      <c r="AN306" s="117"/>
      <c r="AO306" s="117"/>
      <c r="AP306" s="117"/>
      <c r="AQ306" s="117"/>
      <c r="AR306" s="117"/>
      <c r="AS306" s="117"/>
      <c r="AT306" s="117"/>
      <c r="AU306" s="117"/>
      <c r="AV306" s="117"/>
      <c r="AW306" s="117"/>
      <c r="AX306" s="117"/>
      <c r="AY306" s="117"/>
      <c r="AZ306" s="117"/>
      <c r="BA306" s="117"/>
      <c r="BB306" s="117"/>
      <c r="BC306" s="117"/>
      <c r="BD306" s="117"/>
      <c r="BE306" s="117"/>
      <c r="BF306" s="117"/>
      <c r="BG306" s="117"/>
      <c r="BH306" s="117"/>
      <c r="BI306" s="117"/>
      <c r="BJ306" s="117"/>
      <c r="BK306" s="117"/>
    </row>
    <row r="307" spans="1:63">
      <c r="A307" s="117"/>
      <c r="B307" s="117"/>
      <c r="C307" s="117"/>
      <c r="D307" s="117"/>
      <c r="E307" s="117"/>
      <c r="F307" s="117"/>
      <c r="G307" s="117"/>
      <c r="H307" s="117"/>
      <c r="I307" s="117"/>
      <c r="J307" s="117"/>
      <c r="K307" s="117"/>
      <c r="L307" s="117"/>
      <c r="M307" s="117"/>
      <c r="N307" s="117"/>
      <c r="O307" s="117"/>
      <c r="P307" s="117"/>
      <c r="Q307" s="119"/>
      <c r="R307" s="117"/>
      <c r="S307" s="117"/>
      <c r="T307" s="117"/>
      <c r="U307" s="117"/>
      <c r="V307" s="117"/>
      <c r="W307" s="117"/>
      <c r="X307" s="117"/>
      <c r="Y307" s="117"/>
      <c r="Z307" s="117"/>
      <c r="AA307" s="117"/>
      <c r="AB307" s="117"/>
      <c r="AC307" s="117"/>
      <c r="AD307" s="117"/>
      <c r="AE307" s="117"/>
      <c r="AF307" s="117"/>
      <c r="AG307" s="117"/>
      <c r="AH307" s="117"/>
      <c r="AI307" s="117"/>
      <c r="AJ307" s="117"/>
      <c r="AK307" s="117"/>
      <c r="AL307" s="117"/>
      <c r="AM307" s="117"/>
      <c r="AN307" s="117"/>
      <c r="AO307" s="117"/>
      <c r="AP307" s="117"/>
      <c r="AQ307" s="117"/>
      <c r="AR307" s="117"/>
      <c r="AS307" s="117"/>
      <c r="AT307" s="117"/>
      <c r="AU307" s="117"/>
      <c r="AV307" s="117"/>
      <c r="AW307" s="117"/>
      <c r="AX307" s="117"/>
      <c r="AY307" s="117"/>
      <c r="AZ307" s="117"/>
      <c r="BA307" s="117"/>
      <c r="BB307" s="117"/>
      <c r="BC307" s="117"/>
      <c r="BD307" s="117"/>
      <c r="BE307" s="117"/>
      <c r="BF307" s="117"/>
      <c r="BG307" s="117"/>
      <c r="BH307" s="117"/>
      <c r="BI307" s="117"/>
      <c r="BJ307" s="117"/>
      <c r="BK307" s="117"/>
    </row>
    <row r="308" spans="1:63">
      <c r="A308" s="117"/>
      <c r="B308" s="117"/>
      <c r="C308" s="117"/>
      <c r="D308" s="117"/>
      <c r="E308" s="117"/>
      <c r="F308" s="117"/>
      <c r="G308" s="117"/>
      <c r="H308" s="117"/>
      <c r="I308" s="117"/>
      <c r="J308" s="117"/>
      <c r="K308" s="117"/>
      <c r="L308" s="117"/>
      <c r="M308" s="117"/>
      <c r="N308" s="117"/>
      <c r="O308" s="117"/>
      <c r="P308" s="117"/>
      <c r="Q308" s="119"/>
      <c r="R308" s="117"/>
      <c r="S308" s="117"/>
      <c r="T308" s="117"/>
      <c r="U308" s="117"/>
      <c r="V308" s="117"/>
      <c r="W308" s="117"/>
      <c r="X308" s="117"/>
      <c r="Y308" s="117"/>
      <c r="Z308" s="117"/>
      <c r="AA308" s="117"/>
      <c r="AB308" s="117"/>
      <c r="AC308" s="117"/>
      <c r="AD308" s="117"/>
      <c r="AE308" s="117"/>
      <c r="AF308" s="117"/>
      <c r="AG308" s="117"/>
      <c r="AH308" s="117"/>
      <c r="AI308" s="117"/>
      <c r="AJ308" s="117"/>
      <c r="AK308" s="117"/>
      <c r="AL308" s="117"/>
      <c r="AM308" s="117"/>
      <c r="AN308" s="117"/>
      <c r="AO308" s="117"/>
      <c r="AP308" s="117"/>
      <c r="AQ308" s="117"/>
      <c r="AR308" s="117"/>
      <c r="AS308" s="117"/>
      <c r="AT308" s="117"/>
      <c r="AU308" s="117"/>
      <c r="AV308" s="117"/>
      <c r="AW308" s="117"/>
      <c r="AX308" s="117"/>
      <c r="AY308" s="117"/>
      <c r="AZ308" s="117"/>
      <c r="BA308" s="117"/>
      <c r="BB308" s="117"/>
      <c r="BC308" s="117"/>
      <c r="BD308" s="117"/>
      <c r="BE308" s="117"/>
      <c r="BF308" s="117"/>
      <c r="BG308" s="117"/>
      <c r="BH308" s="117"/>
      <c r="BI308" s="117"/>
      <c r="BJ308" s="117"/>
      <c r="BK308" s="117"/>
    </row>
    <row r="309" spans="1:63">
      <c r="A309" s="117"/>
      <c r="B309" s="117"/>
      <c r="C309" s="117"/>
      <c r="D309" s="117"/>
      <c r="E309" s="117"/>
      <c r="F309" s="117"/>
      <c r="G309" s="117"/>
      <c r="H309" s="117"/>
      <c r="I309" s="117"/>
      <c r="J309" s="117"/>
      <c r="K309" s="117"/>
      <c r="L309" s="117"/>
      <c r="M309" s="117"/>
      <c r="N309" s="117"/>
      <c r="O309" s="117"/>
      <c r="P309" s="117"/>
      <c r="Q309" s="119"/>
      <c r="R309" s="117"/>
      <c r="S309" s="117"/>
      <c r="T309" s="117"/>
      <c r="U309" s="117"/>
      <c r="V309" s="117"/>
      <c r="W309" s="117"/>
      <c r="X309" s="117"/>
      <c r="Y309" s="117"/>
      <c r="Z309" s="117"/>
      <c r="AA309" s="117"/>
      <c r="AB309" s="117"/>
      <c r="AC309" s="117"/>
      <c r="AD309" s="117"/>
      <c r="AE309" s="117"/>
      <c r="AF309" s="117"/>
      <c r="AG309" s="117"/>
      <c r="AH309" s="117"/>
      <c r="AI309" s="117"/>
      <c r="AJ309" s="117"/>
      <c r="AK309" s="117"/>
      <c r="AL309" s="117"/>
      <c r="AM309" s="117"/>
      <c r="AN309" s="117"/>
      <c r="AO309" s="117"/>
      <c r="AP309" s="117"/>
      <c r="AQ309" s="117"/>
      <c r="AR309" s="117"/>
      <c r="AS309" s="117"/>
      <c r="AT309" s="117"/>
      <c r="AU309" s="117"/>
      <c r="AV309" s="117"/>
      <c r="AW309" s="117"/>
      <c r="AX309" s="117"/>
      <c r="AY309" s="117"/>
      <c r="AZ309" s="117"/>
      <c r="BA309" s="117"/>
      <c r="BB309" s="117"/>
      <c r="BC309" s="117"/>
      <c r="BD309" s="117"/>
      <c r="BE309" s="117"/>
      <c r="BF309" s="117"/>
      <c r="BG309" s="117"/>
      <c r="BH309" s="117"/>
      <c r="BI309" s="117"/>
      <c r="BJ309" s="117"/>
      <c r="BK309" s="117"/>
    </row>
    <row r="310" spans="1:63">
      <c r="A310" s="117"/>
      <c r="B310" s="117"/>
      <c r="C310" s="117"/>
      <c r="D310" s="117"/>
      <c r="E310" s="117"/>
      <c r="F310" s="117"/>
      <c r="G310" s="117"/>
      <c r="H310" s="117"/>
      <c r="I310" s="117"/>
      <c r="J310" s="117"/>
      <c r="K310" s="117"/>
      <c r="L310" s="117"/>
      <c r="M310" s="117"/>
      <c r="N310" s="117"/>
      <c r="O310" s="117"/>
      <c r="P310" s="117"/>
      <c r="Q310" s="119"/>
      <c r="R310" s="117"/>
      <c r="S310" s="117"/>
      <c r="T310" s="117"/>
      <c r="U310" s="117"/>
      <c r="V310" s="117"/>
      <c r="W310" s="117"/>
      <c r="X310" s="117"/>
      <c r="Y310" s="117"/>
      <c r="Z310" s="117"/>
      <c r="AA310" s="117"/>
      <c r="AB310" s="117"/>
      <c r="AC310" s="117"/>
      <c r="AD310" s="117"/>
      <c r="AE310" s="117"/>
      <c r="AF310" s="117"/>
      <c r="AG310" s="117"/>
      <c r="AH310" s="117"/>
      <c r="AI310" s="117"/>
      <c r="AJ310" s="117"/>
      <c r="AK310" s="117"/>
      <c r="AL310" s="117"/>
      <c r="AM310" s="117"/>
      <c r="AN310" s="117"/>
      <c r="AO310" s="117"/>
      <c r="AP310" s="117"/>
      <c r="AQ310" s="117"/>
      <c r="AR310" s="117"/>
      <c r="AS310" s="117"/>
      <c r="AT310" s="117"/>
      <c r="AU310" s="117"/>
      <c r="AV310" s="117"/>
      <c r="AW310" s="117"/>
      <c r="AX310" s="117"/>
      <c r="AY310" s="117"/>
      <c r="AZ310" s="117"/>
      <c r="BA310" s="117"/>
      <c r="BB310" s="117"/>
      <c r="BC310" s="117"/>
      <c r="BD310" s="117"/>
      <c r="BE310" s="117"/>
      <c r="BF310" s="117"/>
      <c r="BG310" s="117"/>
      <c r="BH310" s="117"/>
      <c r="BI310" s="117"/>
      <c r="BJ310" s="117"/>
      <c r="BK310" s="117"/>
    </row>
    <row r="311" spans="1:63">
      <c r="A311" s="117"/>
      <c r="B311" s="117"/>
      <c r="C311" s="117"/>
      <c r="D311" s="117"/>
      <c r="E311" s="117"/>
      <c r="F311" s="117"/>
      <c r="G311" s="117"/>
      <c r="H311" s="117"/>
      <c r="I311" s="117"/>
      <c r="J311" s="117"/>
      <c r="K311" s="117"/>
      <c r="L311" s="117"/>
      <c r="M311" s="117"/>
      <c r="N311" s="117"/>
      <c r="O311" s="117"/>
      <c r="P311" s="117"/>
      <c r="Q311" s="119"/>
      <c r="R311" s="117"/>
      <c r="S311" s="117"/>
      <c r="T311" s="117"/>
      <c r="U311" s="117"/>
      <c r="V311" s="117"/>
      <c r="W311" s="117"/>
      <c r="X311" s="117"/>
      <c r="Y311" s="117"/>
      <c r="Z311" s="117"/>
      <c r="AA311" s="117"/>
      <c r="AB311" s="117"/>
      <c r="AC311" s="117"/>
      <c r="AD311" s="117"/>
      <c r="AE311" s="117"/>
      <c r="AF311" s="117"/>
      <c r="AG311" s="117"/>
      <c r="AH311" s="117"/>
      <c r="AI311" s="117"/>
      <c r="AJ311" s="117"/>
      <c r="AK311" s="117"/>
      <c r="AL311" s="117"/>
      <c r="AM311" s="117"/>
      <c r="AN311" s="117"/>
      <c r="AO311" s="117"/>
      <c r="AP311" s="117"/>
      <c r="AQ311" s="117"/>
      <c r="AR311" s="117"/>
      <c r="AS311" s="117"/>
      <c r="AT311" s="117"/>
      <c r="AU311" s="117"/>
      <c r="AV311" s="117"/>
      <c r="AW311" s="117"/>
      <c r="AX311" s="117"/>
      <c r="AY311" s="117"/>
      <c r="AZ311" s="117"/>
      <c r="BA311" s="117"/>
      <c r="BB311" s="117"/>
      <c r="BC311" s="117"/>
      <c r="BD311" s="117"/>
      <c r="BE311" s="117"/>
      <c r="BF311" s="117"/>
      <c r="BG311" s="117"/>
      <c r="BH311" s="117"/>
      <c r="BI311" s="117"/>
      <c r="BJ311" s="117"/>
      <c r="BK311" s="117"/>
    </row>
    <row r="312" spans="1:63">
      <c r="A312" s="117"/>
      <c r="B312" s="117"/>
      <c r="C312" s="117"/>
      <c r="D312" s="117"/>
      <c r="E312" s="117"/>
      <c r="F312" s="117"/>
      <c r="G312" s="117"/>
      <c r="H312" s="117"/>
      <c r="I312" s="117"/>
      <c r="J312" s="117"/>
      <c r="K312" s="117"/>
      <c r="L312" s="117"/>
      <c r="M312" s="117"/>
      <c r="N312" s="117"/>
      <c r="O312" s="117"/>
      <c r="P312" s="117"/>
      <c r="Q312" s="119"/>
      <c r="R312" s="117"/>
      <c r="S312" s="117"/>
      <c r="T312" s="117"/>
      <c r="U312" s="117"/>
      <c r="V312" s="117"/>
      <c r="W312" s="117"/>
      <c r="X312" s="117"/>
      <c r="Y312" s="117"/>
      <c r="Z312" s="117"/>
      <c r="AA312" s="117"/>
      <c r="AB312" s="117"/>
      <c r="AC312" s="117"/>
      <c r="AD312" s="117"/>
      <c r="AE312" s="117"/>
      <c r="AF312" s="117"/>
      <c r="AG312" s="117"/>
      <c r="AH312" s="117"/>
      <c r="AI312" s="117"/>
      <c r="AJ312" s="117"/>
      <c r="AK312" s="117"/>
      <c r="AL312" s="117"/>
      <c r="AM312" s="117"/>
      <c r="AN312" s="117"/>
      <c r="AO312" s="117"/>
      <c r="AP312" s="117"/>
      <c r="AQ312" s="117"/>
      <c r="AR312" s="117"/>
      <c r="AS312" s="117"/>
      <c r="AT312" s="117"/>
      <c r="AU312" s="117"/>
      <c r="AV312" s="117"/>
      <c r="AW312" s="117"/>
      <c r="AX312" s="117"/>
      <c r="AY312" s="117"/>
      <c r="AZ312" s="117"/>
      <c r="BA312" s="117"/>
      <c r="BB312" s="117"/>
      <c r="BC312" s="117"/>
      <c r="BD312" s="117"/>
      <c r="BE312" s="117"/>
      <c r="BF312" s="117"/>
      <c r="BG312" s="117"/>
      <c r="BH312" s="117"/>
      <c r="BI312" s="117"/>
      <c r="BJ312" s="117"/>
      <c r="BK312" s="117"/>
    </row>
    <row r="313" spans="1:63">
      <c r="A313" s="117"/>
      <c r="B313" s="117"/>
      <c r="C313" s="117"/>
      <c r="D313" s="117"/>
      <c r="E313" s="117"/>
      <c r="F313" s="117"/>
      <c r="G313" s="117"/>
      <c r="H313" s="117"/>
      <c r="I313" s="117"/>
      <c r="J313" s="117"/>
      <c r="K313" s="117"/>
      <c r="L313" s="117"/>
      <c r="M313" s="117"/>
      <c r="N313" s="117"/>
      <c r="O313" s="117"/>
      <c r="P313" s="117"/>
      <c r="Q313" s="119"/>
      <c r="R313" s="117"/>
      <c r="S313" s="117"/>
      <c r="T313" s="117"/>
      <c r="U313" s="117"/>
      <c r="V313" s="117"/>
      <c r="W313" s="117"/>
      <c r="X313" s="117"/>
      <c r="Y313" s="117"/>
      <c r="Z313" s="117"/>
      <c r="AA313" s="117"/>
      <c r="AB313" s="117"/>
      <c r="AC313" s="117"/>
      <c r="AD313" s="117"/>
      <c r="AE313" s="117"/>
      <c r="AF313" s="117"/>
      <c r="AG313" s="117"/>
      <c r="AH313" s="117"/>
      <c r="AI313" s="117"/>
      <c r="AJ313" s="117"/>
      <c r="AK313" s="117"/>
      <c r="AL313" s="117"/>
      <c r="AM313" s="117"/>
      <c r="AN313" s="117"/>
      <c r="AO313" s="117"/>
      <c r="AP313" s="117"/>
      <c r="AQ313" s="117"/>
      <c r="AR313" s="117"/>
      <c r="AS313" s="117"/>
      <c r="AT313" s="117"/>
      <c r="AU313" s="117"/>
      <c r="AV313" s="117"/>
      <c r="AW313" s="117"/>
      <c r="AX313" s="117"/>
      <c r="AY313" s="117"/>
      <c r="AZ313" s="117"/>
      <c r="BA313" s="117"/>
      <c r="BB313" s="117"/>
      <c r="BC313" s="117"/>
      <c r="BD313" s="117"/>
      <c r="BE313" s="117"/>
      <c r="BF313" s="117"/>
      <c r="BG313" s="117"/>
      <c r="BH313" s="117"/>
      <c r="BI313" s="117"/>
      <c r="BJ313" s="117"/>
      <c r="BK313" s="117"/>
    </row>
    <row r="314" spans="1:63">
      <c r="A314" s="117"/>
      <c r="B314" s="117"/>
      <c r="C314" s="117"/>
      <c r="D314" s="117"/>
      <c r="E314" s="117"/>
      <c r="F314" s="117"/>
      <c r="G314" s="117"/>
      <c r="H314" s="117"/>
      <c r="I314" s="117"/>
      <c r="J314" s="117"/>
      <c r="K314" s="117"/>
      <c r="L314" s="117"/>
      <c r="M314" s="117"/>
      <c r="N314" s="117"/>
      <c r="O314" s="117"/>
      <c r="P314" s="117"/>
      <c r="Q314" s="119"/>
      <c r="R314" s="117"/>
      <c r="S314" s="117"/>
      <c r="T314" s="117"/>
      <c r="U314" s="117"/>
      <c r="V314" s="117"/>
      <c r="W314" s="117"/>
      <c r="X314" s="117"/>
      <c r="Y314" s="117"/>
      <c r="Z314" s="117"/>
      <c r="AA314" s="117"/>
      <c r="AB314" s="117"/>
      <c r="AC314" s="117"/>
      <c r="AD314" s="117"/>
      <c r="AE314" s="117"/>
      <c r="AF314" s="117"/>
      <c r="AG314" s="117"/>
      <c r="AH314" s="117"/>
      <c r="AI314" s="117"/>
      <c r="AJ314" s="117"/>
      <c r="AK314" s="117"/>
      <c r="AL314" s="117"/>
      <c r="AM314" s="117"/>
      <c r="AN314" s="117"/>
      <c r="AO314" s="117"/>
      <c r="AP314" s="117"/>
      <c r="AQ314" s="117"/>
      <c r="AR314" s="117"/>
      <c r="AS314" s="117"/>
      <c r="AT314" s="117"/>
      <c r="AU314" s="117"/>
      <c r="AV314" s="117"/>
      <c r="AW314" s="117"/>
      <c r="AX314" s="117"/>
      <c r="AY314" s="117"/>
      <c r="AZ314" s="117"/>
      <c r="BA314" s="117"/>
      <c r="BB314" s="117"/>
      <c r="BC314" s="117"/>
      <c r="BD314" s="117"/>
      <c r="BE314" s="117"/>
      <c r="BF314" s="117"/>
      <c r="BG314" s="117"/>
      <c r="BH314" s="117"/>
      <c r="BI314" s="117"/>
      <c r="BJ314" s="117"/>
      <c r="BK314" s="117"/>
    </row>
    <row r="315" spans="1:63">
      <c r="A315" s="117"/>
      <c r="B315" s="117"/>
      <c r="C315" s="117"/>
      <c r="D315" s="117"/>
      <c r="E315" s="117"/>
      <c r="F315" s="117"/>
      <c r="G315" s="117"/>
      <c r="H315" s="117"/>
      <c r="I315" s="117"/>
      <c r="J315" s="117"/>
      <c r="K315" s="117"/>
      <c r="L315" s="117"/>
      <c r="M315" s="117"/>
      <c r="N315" s="117"/>
      <c r="O315" s="117"/>
      <c r="P315" s="117"/>
      <c r="Q315" s="119"/>
      <c r="R315" s="117"/>
      <c r="S315" s="117"/>
      <c r="T315" s="117"/>
      <c r="U315" s="117"/>
      <c r="V315" s="117"/>
      <c r="W315" s="117"/>
      <c r="X315" s="117"/>
      <c r="Y315" s="117"/>
      <c r="Z315" s="117"/>
      <c r="AA315" s="117"/>
      <c r="AB315" s="117"/>
      <c r="AC315" s="117"/>
      <c r="AD315" s="117"/>
      <c r="AE315" s="117"/>
      <c r="AF315" s="117"/>
      <c r="AG315" s="117"/>
      <c r="AH315" s="117"/>
      <c r="AI315" s="117"/>
      <c r="AJ315" s="117"/>
      <c r="AK315" s="117"/>
      <c r="AL315" s="117"/>
      <c r="AM315" s="117"/>
      <c r="AN315" s="117"/>
      <c r="AO315" s="117"/>
      <c r="AP315" s="117"/>
      <c r="AQ315" s="117"/>
      <c r="AR315" s="117"/>
      <c r="AS315" s="117"/>
      <c r="AT315" s="117"/>
      <c r="AU315" s="117"/>
      <c r="AV315" s="117"/>
      <c r="AW315" s="117"/>
      <c r="AX315" s="117"/>
      <c r="AY315" s="117"/>
      <c r="AZ315" s="117"/>
      <c r="BA315" s="117"/>
      <c r="BB315" s="117"/>
      <c r="BC315" s="117"/>
      <c r="BD315" s="117"/>
      <c r="BE315" s="117"/>
      <c r="BF315" s="117"/>
      <c r="BG315" s="117"/>
      <c r="BH315" s="117"/>
      <c r="BI315" s="117"/>
      <c r="BJ315" s="117"/>
      <c r="BK315" s="117"/>
    </row>
    <row r="316" spans="1:63">
      <c r="A316" s="117"/>
      <c r="B316" s="117"/>
      <c r="C316" s="117"/>
      <c r="D316" s="117"/>
      <c r="E316" s="117"/>
      <c r="F316" s="117"/>
      <c r="G316" s="117"/>
      <c r="H316" s="117"/>
      <c r="I316" s="117"/>
      <c r="J316" s="117"/>
      <c r="K316" s="117"/>
      <c r="L316" s="117"/>
      <c r="M316" s="117"/>
      <c r="N316" s="117"/>
      <c r="O316" s="117"/>
      <c r="P316" s="117"/>
      <c r="Q316" s="119"/>
      <c r="R316" s="117"/>
      <c r="S316" s="117"/>
      <c r="T316" s="117"/>
      <c r="U316" s="117"/>
      <c r="V316" s="117"/>
      <c r="W316" s="117"/>
      <c r="X316" s="117"/>
      <c r="Y316" s="117"/>
      <c r="Z316" s="117"/>
      <c r="AA316" s="117"/>
      <c r="AB316" s="117"/>
      <c r="AC316" s="117"/>
      <c r="AD316" s="117"/>
      <c r="AE316" s="117"/>
      <c r="AF316" s="117"/>
      <c r="AG316" s="117"/>
      <c r="AH316" s="117"/>
      <c r="AI316" s="117"/>
      <c r="AJ316" s="117"/>
      <c r="AK316" s="117"/>
      <c r="AL316" s="117"/>
      <c r="AM316" s="117"/>
      <c r="AN316" s="117"/>
      <c r="AO316" s="117"/>
      <c r="AP316" s="117"/>
      <c r="AQ316" s="117"/>
      <c r="AR316" s="117"/>
      <c r="AS316" s="117"/>
      <c r="AT316" s="117"/>
      <c r="AU316" s="117"/>
      <c r="AV316" s="117"/>
      <c r="AW316" s="117"/>
      <c r="AX316" s="117"/>
      <c r="AY316" s="117"/>
      <c r="AZ316" s="117"/>
      <c r="BA316" s="117"/>
      <c r="BB316" s="117"/>
      <c r="BC316" s="117"/>
      <c r="BD316" s="117"/>
      <c r="BE316" s="117"/>
      <c r="BF316" s="117"/>
      <c r="BG316" s="117"/>
      <c r="BH316" s="117"/>
      <c r="BI316" s="117"/>
      <c r="BJ316" s="117"/>
      <c r="BK316" s="117"/>
    </row>
    <row r="317" spans="1:63">
      <c r="A317" s="117"/>
      <c r="B317" s="117"/>
      <c r="C317" s="117"/>
      <c r="D317" s="117"/>
      <c r="E317" s="117"/>
      <c r="F317" s="117"/>
      <c r="G317" s="117"/>
      <c r="H317" s="117"/>
      <c r="I317" s="117"/>
      <c r="J317" s="117"/>
      <c r="K317" s="117"/>
      <c r="L317" s="117"/>
      <c r="M317" s="117"/>
      <c r="N317" s="117"/>
      <c r="O317" s="117"/>
      <c r="P317" s="117"/>
      <c r="Q317" s="119"/>
      <c r="R317" s="117"/>
      <c r="S317" s="117"/>
      <c r="T317" s="117"/>
      <c r="U317" s="117"/>
      <c r="V317" s="117"/>
      <c r="W317" s="117"/>
      <c r="X317" s="117"/>
      <c r="Y317" s="117"/>
      <c r="Z317" s="117"/>
      <c r="AA317" s="117"/>
      <c r="AB317" s="117"/>
      <c r="AC317" s="117"/>
      <c r="AD317" s="117"/>
      <c r="AE317" s="117"/>
      <c r="AF317" s="117"/>
      <c r="AG317" s="117"/>
      <c r="AH317" s="117"/>
      <c r="AI317" s="117"/>
      <c r="AJ317" s="117"/>
      <c r="AK317" s="117"/>
      <c r="AL317" s="117"/>
      <c r="AM317" s="117"/>
      <c r="AN317" s="117"/>
      <c r="AO317" s="117"/>
      <c r="AP317" s="117"/>
      <c r="AQ317" s="117"/>
      <c r="AR317" s="117"/>
      <c r="AS317" s="117"/>
      <c r="AT317" s="117"/>
      <c r="AU317" s="117"/>
      <c r="AV317" s="117"/>
      <c r="AW317" s="117"/>
      <c r="AX317" s="117"/>
      <c r="AY317" s="117"/>
      <c r="AZ317" s="117"/>
      <c r="BA317" s="117"/>
      <c r="BB317" s="117"/>
      <c r="BC317" s="117"/>
      <c r="BD317" s="117"/>
      <c r="BE317" s="117"/>
      <c r="BF317" s="117"/>
      <c r="BG317" s="117"/>
      <c r="BH317" s="117"/>
      <c r="BI317" s="117"/>
      <c r="BJ317" s="117"/>
      <c r="BK317" s="117"/>
    </row>
    <row r="318" spans="1:63">
      <c r="A318" s="117"/>
      <c r="B318" s="117"/>
      <c r="C318" s="117"/>
      <c r="D318" s="117"/>
      <c r="E318" s="117"/>
      <c r="F318" s="117"/>
      <c r="G318" s="117"/>
      <c r="H318" s="117"/>
      <c r="I318" s="117"/>
      <c r="J318" s="117"/>
      <c r="K318" s="117"/>
      <c r="L318" s="117"/>
      <c r="M318" s="117"/>
      <c r="N318" s="117"/>
      <c r="O318" s="117"/>
      <c r="P318" s="117"/>
      <c r="Q318" s="119"/>
      <c r="R318" s="117"/>
      <c r="S318" s="117"/>
      <c r="T318" s="117"/>
      <c r="U318" s="117"/>
      <c r="V318" s="117"/>
      <c r="W318" s="117"/>
      <c r="X318" s="117"/>
      <c r="Y318" s="117"/>
      <c r="Z318" s="117"/>
      <c r="AA318" s="117"/>
      <c r="AB318" s="117"/>
      <c r="AC318" s="117"/>
      <c r="AD318" s="117"/>
      <c r="AE318" s="117"/>
      <c r="AF318" s="117"/>
      <c r="AG318" s="117"/>
      <c r="AH318" s="117"/>
      <c r="AI318" s="117"/>
      <c r="AJ318" s="117"/>
      <c r="AK318" s="117"/>
      <c r="AL318" s="117"/>
      <c r="AM318" s="117"/>
      <c r="AN318" s="117"/>
      <c r="AO318" s="117"/>
      <c r="AP318" s="117"/>
      <c r="AQ318" s="117"/>
      <c r="AR318" s="117"/>
      <c r="AS318" s="117"/>
      <c r="AT318" s="117"/>
      <c r="AU318" s="117"/>
      <c r="AV318" s="117"/>
      <c r="AW318" s="117"/>
      <c r="AX318" s="117"/>
      <c r="AY318" s="117"/>
      <c r="AZ318" s="117"/>
      <c r="BA318" s="117"/>
      <c r="BB318" s="117"/>
      <c r="BC318" s="117"/>
      <c r="BD318" s="117"/>
      <c r="BE318" s="117"/>
      <c r="BF318" s="117"/>
      <c r="BG318" s="117"/>
      <c r="BH318" s="117"/>
      <c r="BI318" s="117"/>
      <c r="BJ318" s="117"/>
      <c r="BK318" s="117"/>
    </row>
    <row r="319" spans="1:63">
      <c r="A319" s="117"/>
      <c r="B319" s="117"/>
      <c r="C319" s="117"/>
      <c r="D319" s="117"/>
      <c r="E319" s="117"/>
      <c r="F319" s="117"/>
      <c r="G319" s="117"/>
      <c r="H319" s="117"/>
      <c r="I319" s="117"/>
      <c r="J319" s="117"/>
      <c r="K319" s="117"/>
      <c r="L319" s="117"/>
      <c r="M319" s="117"/>
      <c r="N319" s="117"/>
      <c r="O319" s="117"/>
      <c r="P319" s="117"/>
      <c r="Q319" s="119"/>
      <c r="R319" s="117"/>
      <c r="S319" s="117"/>
      <c r="T319" s="117"/>
      <c r="U319" s="117"/>
      <c r="V319" s="117"/>
      <c r="W319" s="117"/>
      <c r="X319" s="117"/>
      <c r="Y319" s="117"/>
      <c r="Z319" s="117"/>
      <c r="AA319" s="117"/>
      <c r="AB319" s="117"/>
      <c r="AC319" s="117"/>
      <c r="AD319" s="117"/>
      <c r="AE319" s="117"/>
      <c r="AF319" s="117"/>
      <c r="AG319" s="117"/>
      <c r="AH319" s="117"/>
      <c r="AI319" s="117"/>
      <c r="AJ319" s="117"/>
      <c r="AK319" s="117"/>
      <c r="AL319" s="117"/>
      <c r="AM319" s="117"/>
      <c r="AN319" s="117"/>
      <c r="AO319" s="117"/>
      <c r="AP319" s="117"/>
      <c r="AQ319" s="117"/>
      <c r="AR319" s="117"/>
      <c r="AS319" s="117"/>
      <c r="AT319" s="117"/>
      <c r="AU319" s="117"/>
      <c r="AV319" s="117"/>
      <c r="AW319" s="117"/>
      <c r="AX319" s="117"/>
      <c r="AY319" s="117"/>
      <c r="AZ319" s="117"/>
      <c r="BA319" s="117"/>
      <c r="BB319" s="117"/>
      <c r="BC319" s="117"/>
      <c r="BD319" s="117"/>
      <c r="BE319" s="117"/>
      <c r="BF319" s="117"/>
      <c r="BG319" s="117"/>
      <c r="BH319" s="117"/>
      <c r="BI319" s="117"/>
      <c r="BJ319" s="117"/>
      <c r="BK319" s="117"/>
    </row>
    <row r="320" spans="1:63">
      <c r="A320" s="117"/>
      <c r="B320" s="117"/>
      <c r="C320" s="117"/>
      <c r="D320" s="117"/>
      <c r="E320" s="117"/>
      <c r="F320" s="117"/>
      <c r="G320" s="117"/>
      <c r="H320" s="117"/>
      <c r="I320" s="117"/>
      <c r="J320" s="117"/>
      <c r="K320" s="117"/>
      <c r="L320" s="117"/>
      <c r="M320" s="117"/>
      <c r="N320" s="117"/>
      <c r="O320" s="117"/>
      <c r="P320" s="117"/>
      <c r="Q320" s="119"/>
      <c r="R320" s="117"/>
      <c r="S320" s="117"/>
      <c r="T320" s="117"/>
      <c r="U320" s="117"/>
      <c r="V320" s="117"/>
      <c r="W320" s="117"/>
      <c r="X320" s="117"/>
      <c r="Y320" s="117"/>
      <c r="Z320" s="117"/>
      <c r="AA320" s="117"/>
      <c r="AB320" s="117"/>
      <c r="AC320" s="117"/>
      <c r="AD320" s="117"/>
      <c r="AE320" s="117"/>
      <c r="AF320" s="117"/>
      <c r="AG320" s="117"/>
      <c r="AH320" s="117"/>
      <c r="AI320" s="117"/>
      <c r="AJ320" s="117"/>
      <c r="AK320" s="117"/>
      <c r="AL320" s="117"/>
      <c r="AM320" s="117"/>
      <c r="AN320" s="117"/>
      <c r="AO320" s="117"/>
      <c r="AP320" s="117"/>
      <c r="AQ320" s="117"/>
      <c r="AR320" s="117"/>
      <c r="AS320" s="117"/>
      <c r="AT320" s="117"/>
      <c r="AU320" s="117"/>
      <c r="AV320" s="117"/>
      <c r="AW320" s="117"/>
      <c r="AX320" s="117"/>
      <c r="AY320" s="117"/>
      <c r="AZ320" s="117"/>
      <c r="BA320" s="117"/>
      <c r="BB320" s="117"/>
      <c r="BC320" s="117"/>
      <c r="BD320" s="117"/>
      <c r="BE320" s="117"/>
      <c r="BF320" s="117"/>
      <c r="BG320" s="117"/>
      <c r="BH320" s="117"/>
      <c r="BI320" s="117"/>
      <c r="BJ320" s="117"/>
      <c r="BK320" s="117"/>
    </row>
    <row r="321" spans="1:63">
      <c r="A321" s="117"/>
      <c r="B321" s="117"/>
      <c r="C321" s="117"/>
      <c r="D321" s="117"/>
      <c r="E321" s="117"/>
      <c r="F321" s="117"/>
      <c r="G321" s="117"/>
      <c r="H321" s="117"/>
      <c r="I321" s="117"/>
      <c r="J321" s="117"/>
      <c r="K321" s="117"/>
      <c r="L321" s="117"/>
      <c r="M321" s="117"/>
      <c r="N321" s="117"/>
      <c r="O321" s="117"/>
      <c r="P321" s="117"/>
      <c r="Q321" s="119"/>
      <c r="R321" s="117"/>
      <c r="S321" s="117"/>
      <c r="T321" s="117"/>
      <c r="U321" s="117"/>
      <c r="V321" s="117"/>
      <c r="W321" s="117"/>
      <c r="X321" s="117"/>
      <c r="Y321" s="117"/>
      <c r="Z321" s="117"/>
      <c r="AA321" s="117"/>
      <c r="AB321" s="117"/>
      <c r="AC321" s="117"/>
      <c r="AD321" s="117"/>
      <c r="AE321" s="117"/>
      <c r="AF321" s="117"/>
      <c r="AG321" s="117"/>
      <c r="AH321" s="117"/>
      <c r="AI321" s="117"/>
      <c r="AJ321" s="117"/>
      <c r="AK321" s="117"/>
      <c r="AL321" s="117"/>
      <c r="AM321" s="117"/>
      <c r="AN321" s="117"/>
      <c r="AO321" s="117"/>
      <c r="AP321" s="117"/>
      <c r="AQ321" s="117"/>
      <c r="AR321" s="117"/>
      <c r="AS321" s="117"/>
      <c r="AT321" s="117"/>
      <c r="AU321" s="117"/>
      <c r="AV321" s="117"/>
      <c r="AW321" s="117"/>
      <c r="AX321" s="117"/>
      <c r="AY321" s="117"/>
      <c r="AZ321" s="117"/>
      <c r="BA321" s="117"/>
      <c r="BB321" s="117"/>
      <c r="BC321" s="117"/>
      <c r="BD321" s="117"/>
      <c r="BE321" s="117"/>
      <c r="BF321" s="117"/>
      <c r="BG321" s="117"/>
      <c r="BH321" s="117"/>
      <c r="BI321" s="117"/>
      <c r="BJ321" s="117"/>
      <c r="BK321" s="117"/>
    </row>
    <row r="322" spans="1:63">
      <c r="A322" s="117"/>
      <c r="B322" s="117"/>
      <c r="C322" s="117"/>
      <c r="D322" s="117"/>
      <c r="E322" s="117"/>
      <c r="F322" s="117"/>
      <c r="G322" s="117"/>
      <c r="H322" s="117"/>
      <c r="I322" s="117"/>
      <c r="J322" s="117"/>
      <c r="K322" s="117"/>
      <c r="L322" s="117"/>
      <c r="M322" s="117"/>
      <c r="N322" s="117"/>
      <c r="O322" s="117"/>
      <c r="P322" s="117"/>
      <c r="Q322" s="119"/>
      <c r="R322" s="117"/>
      <c r="S322" s="117"/>
      <c r="T322" s="117"/>
      <c r="U322" s="117"/>
      <c r="V322" s="117"/>
      <c r="W322" s="117"/>
      <c r="X322" s="117"/>
      <c r="Y322" s="117"/>
      <c r="Z322" s="117"/>
      <c r="AA322" s="117"/>
      <c r="AB322" s="117"/>
      <c r="AC322" s="117"/>
      <c r="AD322" s="117"/>
      <c r="AE322" s="117"/>
      <c r="AF322" s="117"/>
      <c r="AG322" s="117"/>
      <c r="AH322" s="117"/>
      <c r="AI322" s="117"/>
      <c r="AJ322" s="117"/>
      <c r="AK322" s="117"/>
      <c r="AL322" s="117"/>
      <c r="AM322" s="117"/>
      <c r="AN322" s="117"/>
      <c r="AO322" s="117"/>
      <c r="AP322" s="117"/>
      <c r="AQ322" s="117"/>
      <c r="AR322" s="117"/>
      <c r="AS322" s="117"/>
      <c r="AT322" s="117"/>
      <c r="AU322" s="117"/>
      <c r="AV322" s="117"/>
      <c r="AW322" s="117"/>
      <c r="AX322" s="117"/>
      <c r="AY322" s="117"/>
      <c r="AZ322" s="117"/>
      <c r="BA322" s="117"/>
      <c r="BB322" s="117"/>
      <c r="BC322" s="117"/>
      <c r="BD322" s="117"/>
      <c r="BE322" s="117"/>
      <c r="BF322" s="117"/>
      <c r="BG322" s="117"/>
      <c r="BH322" s="117"/>
      <c r="BI322" s="117"/>
      <c r="BJ322" s="117"/>
      <c r="BK322" s="117"/>
    </row>
    <row r="323" spans="1:63">
      <c r="A323" s="117"/>
      <c r="B323" s="117"/>
      <c r="C323" s="117"/>
      <c r="D323" s="117"/>
      <c r="E323" s="117"/>
      <c r="F323" s="117"/>
      <c r="G323" s="117"/>
      <c r="H323" s="117"/>
      <c r="I323" s="117"/>
      <c r="J323" s="117"/>
      <c r="K323" s="117"/>
      <c r="L323" s="117"/>
      <c r="M323" s="117"/>
      <c r="N323" s="117"/>
      <c r="O323" s="117"/>
      <c r="P323" s="117"/>
      <c r="Q323" s="119"/>
      <c r="R323" s="117"/>
      <c r="S323" s="117"/>
      <c r="T323" s="117"/>
      <c r="U323" s="117"/>
      <c r="V323" s="117"/>
      <c r="W323" s="117"/>
      <c r="X323" s="117"/>
      <c r="Y323" s="117"/>
      <c r="Z323" s="117"/>
      <c r="AA323" s="117"/>
      <c r="AB323" s="117"/>
      <c r="AC323" s="117"/>
      <c r="AD323" s="117"/>
      <c r="AE323" s="117"/>
      <c r="AF323" s="117"/>
      <c r="AG323" s="117"/>
      <c r="AH323" s="117"/>
      <c r="AI323" s="117"/>
      <c r="AJ323" s="117"/>
      <c r="AK323" s="117"/>
      <c r="AL323" s="117"/>
      <c r="AM323" s="117"/>
      <c r="AN323" s="117"/>
      <c r="AO323" s="117"/>
      <c r="AP323" s="117"/>
      <c r="AQ323" s="117"/>
      <c r="AR323" s="117"/>
      <c r="AS323" s="117"/>
      <c r="AT323" s="117"/>
      <c r="AU323" s="117"/>
      <c r="AV323" s="117"/>
      <c r="AW323" s="117"/>
      <c r="AX323" s="117"/>
      <c r="AY323" s="117"/>
      <c r="AZ323" s="117"/>
      <c r="BA323" s="117"/>
      <c r="BB323" s="117"/>
      <c r="BC323" s="117"/>
      <c r="BD323" s="117"/>
      <c r="BE323" s="117"/>
      <c r="BF323" s="117"/>
      <c r="BG323" s="117"/>
      <c r="BH323" s="117"/>
      <c r="BI323" s="117"/>
      <c r="BJ323" s="117"/>
      <c r="BK323" s="117"/>
    </row>
    <row r="324" spans="1:63">
      <c r="A324" s="117"/>
      <c r="B324" s="117"/>
      <c r="C324" s="117"/>
      <c r="D324" s="117"/>
      <c r="E324" s="117"/>
      <c r="F324" s="117"/>
      <c r="G324" s="117"/>
      <c r="H324" s="117"/>
      <c r="I324" s="117"/>
      <c r="J324" s="117"/>
      <c r="K324" s="117"/>
      <c r="L324" s="117"/>
      <c r="M324" s="117"/>
      <c r="N324" s="117"/>
      <c r="O324" s="117"/>
      <c r="P324" s="117"/>
      <c r="Q324" s="119"/>
      <c r="R324" s="117"/>
      <c r="S324" s="117"/>
      <c r="T324" s="117"/>
      <c r="U324" s="117"/>
      <c r="V324" s="117"/>
      <c r="W324" s="117"/>
      <c r="X324" s="117"/>
      <c r="Y324" s="117"/>
      <c r="Z324" s="117"/>
      <c r="AA324" s="117"/>
      <c r="AB324" s="117"/>
      <c r="AC324" s="117"/>
      <c r="AD324" s="117"/>
      <c r="AE324" s="117"/>
      <c r="AF324" s="117"/>
      <c r="AG324" s="117"/>
      <c r="AH324" s="117"/>
      <c r="AI324" s="117"/>
      <c r="AJ324" s="117"/>
      <c r="AK324" s="117"/>
      <c r="AL324" s="117"/>
      <c r="AM324" s="117"/>
      <c r="AN324" s="117"/>
      <c r="AO324" s="117"/>
      <c r="AP324" s="117"/>
      <c r="AQ324" s="117"/>
      <c r="AR324" s="117"/>
      <c r="AS324" s="117"/>
      <c r="AT324" s="117"/>
      <c r="AU324" s="117"/>
      <c r="AV324" s="117"/>
      <c r="AW324" s="117"/>
      <c r="AX324" s="117"/>
      <c r="AY324" s="117"/>
      <c r="AZ324" s="117"/>
      <c r="BA324" s="117"/>
      <c r="BB324" s="117"/>
      <c r="BC324" s="117"/>
      <c r="BD324" s="117"/>
      <c r="BE324" s="117"/>
      <c r="BF324" s="117"/>
      <c r="BG324" s="117"/>
      <c r="BH324" s="117"/>
      <c r="BI324" s="117"/>
      <c r="BJ324" s="117"/>
      <c r="BK324" s="117"/>
    </row>
    <row r="325" spans="1:63">
      <c r="A325" s="117"/>
      <c r="B325" s="117"/>
      <c r="C325" s="117"/>
      <c r="D325" s="117"/>
      <c r="E325" s="117"/>
      <c r="F325" s="117"/>
      <c r="G325" s="117"/>
      <c r="H325" s="117"/>
      <c r="I325" s="117"/>
      <c r="J325" s="117"/>
      <c r="K325" s="117"/>
      <c r="L325" s="117"/>
      <c r="M325" s="117"/>
      <c r="N325" s="117"/>
      <c r="O325" s="117"/>
      <c r="P325" s="117"/>
      <c r="Q325" s="119"/>
      <c r="R325" s="117"/>
      <c r="S325" s="117"/>
      <c r="T325" s="117"/>
      <c r="U325" s="117"/>
      <c r="V325" s="117"/>
      <c r="W325" s="117"/>
      <c r="X325" s="117"/>
      <c r="Y325" s="117"/>
      <c r="Z325" s="117"/>
      <c r="AA325" s="117"/>
      <c r="AB325" s="117"/>
      <c r="AC325" s="117"/>
      <c r="AD325" s="117"/>
      <c r="AE325" s="117"/>
      <c r="AF325" s="117"/>
      <c r="AG325" s="117"/>
      <c r="AH325" s="117"/>
      <c r="AI325" s="117"/>
      <c r="AJ325" s="117"/>
      <c r="AK325" s="117"/>
      <c r="AL325" s="117"/>
      <c r="AM325" s="117"/>
      <c r="AN325" s="117"/>
      <c r="AO325" s="117"/>
      <c r="AP325" s="117"/>
      <c r="AQ325" s="117"/>
      <c r="AR325" s="117"/>
      <c r="AS325" s="117"/>
      <c r="AT325" s="117"/>
      <c r="AU325" s="117"/>
      <c r="AV325" s="117"/>
      <c r="AW325" s="117"/>
      <c r="AX325" s="117"/>
      <c r="AY325" s="117"/>
      <c r="AZ325" s="117"/>
      <c r="BA325" s="117"/>
      <c r="BB325" s="117"/>
      <c r="BC325" s="117"/>
      <c r="BD325" s="117"/>
      <c r="BE325" s="117"/>
      <c r="BF325" s="117"/>
      <c r="BG325" s="117"/>
      <c r="BH325" s="117"/>
      <c r="BI325" s="117"/>
      <c r="BJ325" s="117"/>
      <c r="BK325" s="117"/>
    </row>
    <row r="326" spans="1:63">
      <c r="A326" s="117"/>
      <c r="B326" s="117"/>
      <c r="C326" s="117"/>
      <c r="D326" s="117"/>
      <c r="E326" s="117"/>
      <c r="F326" s="117"/>
      <c r="G326" s="117"/>
      <c r="H326" s="117"/>
      <c r="I326" s="117"/>
      <c r="J326" s="117"/>
      <c r="K326" s="117"/>
      <c r="L326" s="117"/>
      <c r="M326" s="117"/>
      <c r="N326" s="117"/>
      <c r="O326" s="117"/>
      <c r="P326" s="117"/>
      <c r="Q326" s="119"/>
      <c r="R326" s="117"/>
      <c r="S326" s="117"/>
      <c r="T326" s="117"/>
      <c r="U326" s="117"/>
      <c r="V326" s="117"/>
      <c r="W326" s="117"/>
      <c r="X326" s="117"/>
      <c r="Y326" s="117"/>
      <c r="Z326" s="117"/>
      <c r="AA326" s="117"/>
      <c r="AB326" s="117"/>
      <c r="AC326" s="117"/>
      <c r="AD326" s="117"/>
      <c r="AE326" s="117"/>
      <c r="AF326" s="117"/>
      <c r="AG326" s="117"/>
      <c r="AH326" s="117"/>
      <c r="AI326" s="117"/>
      <c r="AJ326" s="117"/>
      <c r="AK326" s="117"/>
      <c r="AL326" s="117"/>
      <c r="AM326" s="117"/>
      <c r="AN326" s="117"/>
      <c r="AO326" s="117"/>
      <c r="AP326" s="117"/>
      <c r="AQ326" s="117"/>
      <c r="AR326" s="117"/>
      <c r="AS326" s="117"/>
      <c r="AT326" s="117"/>
      <c r="AU326" s="117"/>
      <c r="AV326" s="117"/>
      <c r="AW326" s="117"/>
      <c r="AX326" s="117"/>
      <c r="AY326" s="117"/>
      <c r="AZ326" s="117"/>
      <c r="BA326" s="117"/>
      <c r="BB326" s="117"/>
      <c r="BC326" s="117"/>
      <c r="BD326" s="117"/>
      <c r="BE326" s="117"/>
      <c r="BF326" s="117"/>
      <c r="BG326" s="117"/>
      <c r="BH326" s="117"/>
      <c r="BI326" s="117"/>
      <c r="BJ326" s="117"/>
      <c r="BK326" s="117"/>
    </row>
    <row r="327" spans="1:63">
      <c r="A327" s="117"/>
      <c r="B327" s="117"/>
      <c r="C327" s="117"/>
      <c r="D327" s="117"/>
      <c r="E327" s="117"/>
      <c r="F327" s="117"/>
      <c r="G327" s="117"/>
      <c r="H327" s="117"/>
      <c r="I327" s="117"/>
      <c r="J327" s="117"/>
      <c r="K327" s="117"/>
      <c r="L327" s="117"/>
      <c r="M327" s="117"/>
      <c r="N327" s="117"/>
      <c r="O327" s="117"/>
      <c r="P327" s="117"/>
      <c r="Q327" s="119"/>
      <c r="R327" s="117"/>
      <c r="S327" s="117"/>
      <c r="T327" s="117"/>
      <c r="U327" s="117"/>
      <c r="V327" s="117"/>
      <c r="W327" s="117"/>
      <c r="X327" s="117"/>
      <c r="Y327" s="117"/>
      <c r="Z327" s="117"/>
      <c r="AA327" s="117"/>
      <c r="AB327" s="117"/>
      <c r="AC327" s="117"/>
      <c r="AD327" s="117"/>
      <c r="AE327" s="117"/>
      <c r="AF327" s="117"/>
      <c r="AG327" s="117"/>
      <c r="AH327" s="117"/>
      <c r="AI327" s="117"/>
      <c r="AJ327" s="117"/>
      <c r="AK327" s="117"/>
      <c r="AL327" s="117"/>
      <c r="AM327" s="117"/>
      <c r="AN327" s="117"/>
      <c r="AO327" s="117"/>
      <c r="AP327" s="117"/>
      <c r="AQ327" s="117"/>
      <c r="AR327" s="117"/>
      <c r="AS327" s="117"/>
      <c r="AT327" s="117"/>
      <c r="AU327" s="117"/>
      <c r="AV327" s="117"/>
      <c r="AW327" s="117"/>
      <c r="AX327" s="117"/>
      <c r="AY327" s="117"/>
      <c r="AZ327" s="117"/>
      <c r="BA327" s="117"/>
      <c r="BB327" s="117"/>
      <c r="BC327" s="117"/>
      <c r="BD327" s="117"/>
      <c r="BE327" s="117"/>
      <c r="BF327" s="117"/>
      <c r="BG327" s="117"/>
      <c r="BH327" s="117"/>
      <c r="BI327" s="117"/>
      <c r="BJ327" s="117"/>
      <c r="BK327" s="117"/>
    </row>
    <row r="328" spans="1:63">
      <c r="A328" s="117"/>
      <c r="B328" s="117"/>
      <c r="C328" s="117"/>
      <c r="D328" s="117"/>
      <c r="E328" s="117"/>
      <c r="F328" s="117"/>
      <c r="G328" s="117"/>
      <c r="H328" s="117"/>
      <c r="I328" s="117"/>
      <c r="J328" s="117"/>
      <c r="K328" s="117"/>
      <c r="L328" s="117"/>
      <c r="M328" s="117"/>
      <c r="N328" s="117"/>
      <c r="O328" s="117"/>
      <c r="P328" s="117"/>
      <c r="Q328" s="119"/>
      <c r="R328" s="117"/>
      <c r="S328" s="117"/>
      <c r="T328" s="117"/>
      <c r="U328" s="117"/>
      <c r="V328" s="117"/>
      <c r="W328" s="117"/>
      <c r="X328" s="117"/>
      <c r="Y328" s="117"/>
      <c r="Z328" s="117"/>
      <c r="AA328" s="117"/>
      <c r="AB328" s="117"/>
      <c r="AC328" s="117"/>
      <c r="AD328" s="117"/>
      <c r="AE328" s="117"/>
      <c r="AF328" s="117"/>
      <c r="AG328" s="117"/>
      <c r="AH328" s="117"/>
      <c r="AI328" s="117"/>
      <c r="AJ328" s="117"/>
      <c r="AK328" s="117"/>
      <c r="AL328" s="117"/>
      <c r="AM328" s="117"/>
      <c r="AN328" s="117"/>
      <c r="AO328" s="117"/>
      <c r="AP328" s="117"/>
      <c r="AQ328" s="117"/>
      <c r="AR328" s="117"/>
      <c r="AS328" s="117"/>
      <c r="AT328" s="117"/>
      <c r="AU328" s="117"/>
      <c r="AV328" s="117"/>
      <c r="AW328" s="117"/>
      <c r="AX328" s="117"/>
      <c r="AY328" s="117"/>
      <c r="AZ328" s="117"/>
      <c r="BA328" s="117"/>
      <c r="BB328" s="117"/>
      <c r="BC328" s="117"/>
      <c r="BD328" s="117"/>
      <c r="BE328" s="117"/>
      <c r="BF328" s="117"/>
      <c r="BG328" s="117"/>
      <c r="BH328" s="117"/>
      <c r="BI328" s="117"/>
      <c r="BJ328" s="117"/>
      <c r="BK328" s="117"/>
    </row>
    <row r="329" spans="1:63">
      <c r="A329" s="117"/>
      <c r="B329" s="117"/>
      <c r="C329" s="117"/>
      <c r="D329" s="117"/>
      <c r="E329" s="117"/>
      <c r="F329" s="117"/>
      <c r="G329" s="117"/>
      <c r="H329" s="117"/>
      <c r="I329" s="117"/>
      <c r="J329" s="117"/>
      <c r="K329" s="117"/>
      <c r="L329" s="117"/>
      <c r="M329" s="117"/>
      <c r="N329" s="117"/>
      <c r="O329" s="117"/>
      <c r="P329" s="117"/>
      <c r="Q329" s="119"/>
      <c r="R329" s="117"/>
      <c r="S329" s="117"/>
      <c r="T329" s="117"/>
      <c r="U329" s="117"/>
      <c r="V329" s="117"/>
      <c r="W329" s="117"/>
      <c r="X329" s="117"/>
      <c r="Y329" s="117"/>
      <c r="Z329" s="117"/>
      <c r="AA329" s="117"/>
      <c r="AB329" s="117"/>
      <c r="AC329" s="117"/>
      <c r="AD329" s="117"/>
      <c r="AE329" s="117"/>
      <c r="AF329" s="117"/>
      <c r="AG329" s="117"/>
      <c r="AH329" s="117"/>
      <c r="AI329" s="117"/>
      <c r="AJ329" s="117"/>
      <c r="AK329" s="117"/>
      <c r="AL329" s="117"/>
      <c r="AM329" s="117"/>
      <c r="AN329" s="117"/>
      <c r="AO329" s="117"/>
      <c r="AP329" s="117"/>
      <c r="AQ329" s="117"/>
      <c r="AR329" s="117"/>
      <c r="AS329" s="117"/>
      <c r="AT329" s="117"/>
      <c r="AU329" s="117"/>
      <c r="AV329" s="117"/>
      <c r="AW329" s="117"/>
      <c r="AX329" s="117"/>
      <c r="AY329" s="117"/>
      <c r="AZ329" s="117"/>
      <c r="BA329" s="117"/>
      <c r="BB329" s="117"/>
      <c r="BC329" s="117"/>
      <c r="BD329" s="117"/>
      <c r="BE329" s="117"/>
      <c r="BF329" s="117"/>
      <c r="BG329" s="117"/>
      <c r="BH329" s="117"/>
      <c r="BI329" s="117"/>
      <c r="BJ329" s="117"/>
      <c r="BK329" s="117"/>
    </row>
    <row r="330" spans="1:63">
      <c r="A330" s="117"/>
      <c r="B330" s="117"/>
      <c r="C330" s="117"/>
      <c r="D330" s="117"/>
      <c r="E330" s="117"/>
      <c r="F330" s="117"/>
      <c r="G330" s="117"/>
      <c r="H330" s="117"/>
      <c r="I330" s="117"/>
      <c r="J330" s="117"/>
      <c r="K330" s="117"/>
      <c r="L330" s="117"/>
      <c r="M330" s="117"/>
      <c r="N330" s="117"/>
      <c r="O330" s="117"/>
      <c r="P330" s="117"/>
      <c r="Q330" s="119"/>
      <c r="R330" s="117"/>
      <c r="S330" s="117"/>
      <c r="T330" s="117"/>
      <c r="U330" s="117"/>
      <c r="V330" s="117"/>
      <c r="W330" s="117"/>
      <c r="X330" s="117"/>
      <c r="Y330" s="117"/>
      <c r="Z330" s="117"/>
      <c r="AA330" s="117"/>
      <c r="AB330" s="117"/>
      <c r="AC330" s="117"/>
      <c r="AD330" s="117"/>
      <c r="AE330" s="117"/>
      <c r="AF330" s="117"/>
      <c r="AG330" s="117"/>
      <c r="AH330" s="117"/>
      <c r="AI330" s="117"/>
      <c r="AJ330" s="117"/>
      <c r="AK330" s="117"/>
      <c r="AL330" s="117"/>
      <c r="AM330" s="117"/>
      <c r="AN330" s="117"/>
      <c r="AO330" s="117"/>
      <c r="AP330" s="117"/>
      <c r="AQ330" s="117"/>
      <c r="AR330" s="117"/>
      <c r="AS330" s="117"/>
      <c r="AT330" s="117"/>
      <c r="AU330" s="117"/>
      <c r="AV330" s="117"/>
      <c r="AW330" s="117"/>
      <c r="AX330" s="117"/>
      <c r="AY330" s="117"/>
      <c r="AZ330" s="117"/>
      <c r="BA330" s="117"/>
      <c r="BB330" s="117"/>
      <c r="BC330" s="117"/>
      <c r="BD330" s="117"/>
      <c r="BE330" s="117"/>
      <c r="BF330" s="117"/>
      <c r="BG330" s="117"/>
      <c r="BH330" s="117"/>
      <c r="BI330" s="117"/>
      <c r="BJ330" s="117"/>
      <c r="BK330" s="117"/>
    </row>
    <row r="331" spans="1:63">
      <c r="A331" s="117"/>
      <c r="B331" s="117"/>
      <c r="C331" s="117"/>
      <c r="D331" s="117"/>
      <c r="E331" s="117"/>
      <c r="F331" s="117"/>
      <c r="G331" s="117"/>
      <c r="H331" s="117"/>
      <c r="I331" s="117"/>
      <c r="J331" s="117"/>
      <c r="K331" s="117"/>
      <c r="L331" s="117"/>
      <c r="M331" s="117"/>
      <c r="N331" s="117"/>
      <c r="O331" s="117"/>
      <c r="P331" s="117"/>
      <c r="Q331" s="119"/>
      <c r="R331" s="117"/>
      <c r="S331" s="117"/>
      <c r="T331" s="117"/>
      <c r="U331" s="117"/>
      <c r="V331" s="117"/>
      <c r="W331" s="117"/>
      <c r="X331" s="117"/>
      <c r="Y331" s="117"/>
      <c r="Z331" s="117"/>
      <c r="AA331" s="117"/>
      <c r="AB331" s="117"/>
      <c r="AC331" s="117"/>
      <c r="AD331" s="117"/>
      <c r="AE331" s="117"/>
      <c r="AF331" s="117"/>
      <c r="AG331" s="117"/>
      <c r="AH331" s="117"/>
      <c r="AI331" s="117"/>
      <c r="AJ331" s="117"/>
      <c r="AK331" s="117"/>
      <c r="AL331" s="117"/>
      <c r="AM331" s="117"/>
      <c r="AN331" s="117"/>
      <c r="AO331" s="117"/>
      <c r="AP331" s="117"/>
      <c r="AQ331" s="117"/>
      <c r="AR331" s="117"/>
      <c r="AS331" s="117"/>
      <c r="AT331" s="117"/>
      <c r="AU331" s="117"/>
      <c r="AV331" s="117"/>
      <c r="AW331" s="117"/>
      <c r="AX331" s="117"/>
      <c r="AY331" s="117"/>
      <c r="AZ331" s="117"/>
      <c r="BA331" s="117"/>
      <c r="BB331" s="117"/>
      <c r="BC331" s="117"/>
      <c r="BD331" s="117"/>
      <c r="BE331" s="117"/>
      <c r="BF331" s="117"/>
      <c r="BG331" s="117"/>
      <c r="BH331" s="117"/>
      <c r="BI331" s="117"/>
      <c r="BJ331" s="117"/>
      <c r="BK331" s="117"/>
    </row>
    <row r="332" spans="1:63">
      <c r="A332" s="117"/>
      <c r="B332" s="117"/>
      <c r="C332" s="117"/>
      <c r="D332" s="117"/>
      <c r="E332" s="117"/>
      <c r="F332" s="117"/>
      <c r="G332" s="117"/>
      <c r="H332" s="117"/>
      <c r="I332" s="117"/>
      <c r="J332" s="117"/>
      <c r="K332" s="117"/>
      <c r="L332" s="117"/>
      <c r="M332" s="117"/>
      <c r="N332" s="117"/>
      <c r="O332" s="117"/>
      <c r="P332" s="117"/>
      <c r="Q332" s="119"/>
      <c r="R332" s="117"/>
      <c r="S332" s="117"/>
      <c r="T332" s="117"/>
      <c r="U332" s="117"/>
      <c r="V332" s="117"/>
      <c r="W332" s="117"/>
      <c r="X332" s="117"/>
      <c r="Y332" s="117"/>
      <c r="Z332" s="117"/>
      <c r="AA332" s="117"/>
      <c r="AB332" s="117"/>
      <c r="AC332" s="117"/>
      <c r="AD332" s="117"/>
      <c r="AE332" s="117"/>
      <c r="AF332" s="117"/>
      <c r="AG332" s="117"/>
      <c r="AH332" s="117"/>
      <c r="AI332" s="117"/>
      <c r="AJ332" s="117"/>
      <c r="AK332" s="117"/>
      <c r="AL332" s="117"/>
      <c r="AM332" s="117"/>
      <c r="AN332" s="117"/>
      <c r="AO332" s="117"/>
      <c r="AP332" s="117"/>
      <c r="AQ332" s="117"/>
      <c r="AR332" s="117"/>
      <c r="AS332" s="117"/>
      <c r="AT332" s="117"/>
      <c r="AU332" s="117"/>
      <c r="AV332" s="117"/>
      <c r="AW332" s="117"/>
      <c r="AX332" s="117"/>
      <c r="AY332" s="117"/>
      <c r="AZ332" s="117"/>
      <c r="BA332" s="117"/>
      <c r="BB332" s="117"/>
      <c r="BC332" s="117"/>
      <c r="BD332" s="117"/>
      <c r="BE332" s="117"/>
      <c r="BF332" s="117"/>
      <c r="BG332" s="117"/>
      <c r="BH332" s="117"/>
      <c r="BI332" s="117"/>
      <c r="BJ332" s="117"/>
      <c r="BK332" s="117"/>
    </row>
    <row r="333" spans="1:63">
      <c r="A333" s="117"/>
      <c r="B333" s="117"/>
      <c r="C333" s="117"/>
      <c r="D333" s="117"/>
      <c r="E333" s="117"/>
      <c r="F333" s="117"/>
      <c r="G333" s="117"/>
      <c r="H333" s="117"/>
      <c r="I333" s="117"/>
      <c r="J333" s="117"/>
      <c r="K333" s="117"/>
      <c r="L333" s="117"/>
      <c r="M333" s="117"/>
      <c r="N333" s="117"/>
      <c r="O333" s="117"/>
      <c r="P333" s="117"/>
      <c r="Q333" s="119"/>
      <c r="R333" s="117"/>
      <c r="S333" s="117"/>
      <c r="T333" s="117"/>
      <c r="U333" s="117"/>
      <c r="V333" s="117"/>
      <c r="W333" s="117"/>
      <c r="X333" s="117"/>
      <c r="Y333" s="117"/>
      <c r="Z333" s="117"/>
      <c r="AA333" s="117"/>
      <c r="AB333" s="117"/>
      <c r="AC333" s="117"/>
      <c r="AD333" s="117"/>
      <c r="AE333" s="117"/>
      <c r="AF333" s="117"/>
      <c r="AG333" s="117"/>
      <c r="AH333" s="117"/>
      <c r="AI333" s="117"/>
      <c r="AJ333" s="117"/>
      <c r="AK333" s="117"/>
      <c r="AL333" s="117"/>
      <c r="AM333" s="117"/>
      <c r="AN333" s="117"/>
      <c r="AO333" s="117"/>
      <c r="AP333" s="117"/>
      <c r="AQ333" s="117"/>
      <c r="AR333" s="117"/>
      <c r="AS333" s="117"/>
      <c r="AT333" s="117"/>
      <c r="AU333" s="117"/>
      <c r="AV333" s="117"/>
      <c r="AW333" s="117"/>
      <c r="AX333" s="117"/>
      <c r="AY333" s="117"/>
      <c r="AZ333" s="117"/>
      <c r="BA333" s="117"/>
      <c r="BB333" s="117"/>
      <c r="BC333" s="117"/>
      <c r="BD333" s="117"/>
      <c r="BE333" s="117"/>
      <c r="BF333" s="117"/>
      <c r="BG333" s="117"/>
      <c r="BH333" s="117"/>
      <c r="BI333" s="117"/>
      <c r="BJ333" s="117"/>
      <c r="BK333" s="117"/>
    </row>
    <row r="334" spans="1:63">
      <c r="A334" s="117"/>
      <c r="B334" s="117"/>
      <c r="C334" s="117"/>
      <c r="D334" s="117"/>
      <c r="E334" s="117"/>
      <c r="F334" s="117"/>
      <c r="G334" s="117"/>
      <c r="H334" s="117"/>
      <c r="I334" s="117"/>
      <c r="J334" s="117"/>
      <c r="K334" s="117"/>
      <c r="L334" s="117"/>
      <c r="M334" s="117"/>
      <c r="N334" s="117"/>
      <c r="O334" s="117"/>
      <c r="P334" s="117"/>
      <c r="Q334" s="119"/>
      <c r="R334" s="117"/>
      <c r="S334" s="117"/>
      <c r="T334" s="117"/>
      <c r="U334" s="117"/>
      <c r="V334" s="117"/>
      <c r="W334" s="117"/>
      <c r="X334" s="117"/>
      <c r="Y334" s="117"/>
      <c r="Z334" s="117"/>
      <c r="AA334" s="117"/>
      <c r="AB334" s="117"/>
      <c r="AC334" s="117"/>
      <c r="AD334" s="117"/>
      <c r="AE334" s="117"/>
      <c r="AF334" s="117"/>
      <c r="AG334" s="117"/>
      <c r="AH334" s="117"/>
      <c r="AI334" s="117"/>
      <c r="AJ334" s="117"/>
      <c r="AK334" s="117"/>
      <c r="AL334" s="117"/>
      <c r="AM334" s="117"/>
      <c r="AN334" s="117"/>
      <c r="AO334" s="117"/>
      <c r="AP334" s="117"/>
      <c r="AQ334" s="117"/>
      <c r="AR334" s="117"/>
      <c r="AS334" s="117"/>
      <c r="AT334" s="117"/>
      <c r="AU334" s="117"/>
      <c r="AV334" s="117"/>
      <c r="AW334" s="117"/>
      <c r="AX334" s="117"/>
      <c r="AY334" s="117"/>
      <c r="AZ334" s="117"/>
      <c r="BA334" s="117"/>
      <c r="BB334" s="117"/>
      <c r="BC334" s="117"/>
      <c r="BD334" s="117"/>
      <c r="BE334" s="117"/>
      <c r="BF334" s="117"/>
      <c r="BG334" s="117"/>
      <c r="BH334" s="117"/>
      <c r="BI334" s="117"/>
      <c r="BJ334" s="117"/>
      <c r="BK334" s="117"/>
    </row>
    <row r="335" spans="1:63">
      <c r="A335" s="117"/>
      <c r="B335" s="117"/>
      <c r="C335" s="117"/>
      <c r="D335" s="117"/>
      <c r="E335" s="117"/>
      <c r="F335" s="117"/>
      <c r="G335" s="117"/>
      <c r="H335" s="117"/>
      <c r="I335" s="117"/>
      <c r="J335" s="117"/>
      <c r="K335" s="117"/>
      <c r="L335" s="117"/>
      <c r="M335" s="117"/>
      <c r="N335" s="117"/>
      <c r="O335" s="117"/>
      <c r="P335" s="117"/>
      <c r="Q335" s="119"/>
      <c r="R335" s="117"/>
      <c r="S335" s="117"/>
      <c r="T335" s="117"/>
      <c r="U335" s="117"/>
      <c r="V335" s="117"/>
      <c r="W335" s="117"/>
      <c r="X335" s="117"/>
      <c r="Y335" s="117"/>
      <c r="Z335" s="117"/>
      <c r="AA335" s="117"/>
      <c r="AB335" s="117"/>
      <c r="AC335" s="117"/>
      <c r="AD335" s="117"/>
      <c r="AE335" s="117"/>
      <c r="AF335" s="117"/>
      <c r="AG335" s="117"/>
      <c r="AH335" s="117"/>
      <c r="AI335" s="117"/>
      <c r="AJ335" s="117"/>
      <c r="AK335" s="117"/>
      <c r="AL335" s="117"/>
      <c r="AM335" s="117"/>
      <c r="AN335" s="117"/>
      <c r="AO335" s="117"/>
      <c r="AP335" s="117"/>
      <c r="AQ335" s="117"/>
      <c r="AR335" s="117"/>
      <c r="AS335" s="117"/>
      <c r="AT335" s="117"/>
      <c r="AU335" s="117"/>
      <c r="AV335" s="117"/>
      <c r="AW335" s="117"/>
      <c r="AX335" s="117"/>
      <c r="AY335" s="117"/>
      <c r="AZ335" s="117"/>
      <c r="BA335" s="117"/>
      <c r="BB335" s="117"/>
      <c r="BC335" s="117"/>
      <c r="BD335" s="117"/>
      <c r="BE335" s="117"/>
      <c r="BF335" s="117"/>
      <c r="BG335" s="117"/>
      <c r="BH335" s="117"/>
      <c r="BI335" s="117"/>
      <c r="BJ335" s="117"/>
      <c r="BK335" s="117"/>
    </row>
    <row r="336" spans="1:63">
      <c r="A336" s="117"/>
      <c r="B336" s="117"/>
      <c r="C336" s="117"/>
      <c r="D336" s="117"/>
      <c r="E336" s="117"/>
      <c r="F336" s="117"/>
      <c r="G336" s="117"/>
      <c r="H336" s="117"/>
      <c r="I336" s="117"/>
      <c r="J336" s="117"/>
      <c r="K336" s="117"/>
      <c r="L336" s="117"/>
      <c r="M336" s="117"/>
      <c r="N336" s="117"/>
      <c r="O336" s="117"/>
      <c r="P336" s="117"/>
      <c r="Q336" s="119"/>
      <c r="R336" s="117"/>
      <c r="S336" s="117"/>
      <c r="T336" s="117"/>
      <c r="U336" s="117"/>
      <c r="V336" s="117"/>
      <c r="W336" s="117"/>
      <c r="X336" s="117"/>
      <c r="Y336" s="117"/>
      <c r="Z336" s="117"/>
      <c r="AA336" s="117"/>
      <c r="AB336" s="117"/>
      <c r="AC336" s="117"/>
      <c r="AD336" s="117"/>
      <c r="AE336" s="117"/>
      <c r="AF336" s="117"/>
      <c r="AG336" s="117"/>
      <c r="AH336" s="117"/>
      <c r="AI336" s="117"/>
      <c r="AJ336" s="117"/>
      <c r="AK336" s="117"/>
      <c r="AL336" s="117"/>
      <c r="AM336" s="117"/>
      <c r="AN336" s="117"/>
      <c r="AO336" s="117"/>
      <c r="AP336" s="117"/>
      <c r="AQ336" s="117"/>
      <c r="AR336" s="117"/>
      <c r="AS336" s="117"/>
      <c r="AT336" s="117"/>
      <c r="AU336" s="117"/>
      <c r="AV336" s="117"/>
      <c r="AW336" s="117"/>
      <c r="AX336" s="117"/>
      <c r="AY336" s="117"/>
      <c r="AZ336" s="117"/>
      <c r="BA336" s="117"/>
      <c r="BB336" s="117"/>
      <c r="BC336" s="117"/>
      <c r="BD336" s="117"/>
      <c r="BE336" s="117"/>
      <c r="BF336" s="117"/>
      <c r="BG336" s="117"/>
      <c r="BH336" s="117"/>
      <c r="BI336" s="117"/>
      <c r="BJ336" s="117"/>
      <c r="BK336" s="117"/>
    </row>
    <row r="337" spans="1:63">
      <c r="A337" s="117"/>
      <c r="B337" s="117"/>
      <c r="C337" s="117"/>
      <c r="D337" s="117"/>
      <c r="E337" s="117"/>
      <c r="F337" s="117"/>
      <c r="G337" s="117"/>
      <c r="H337" s="117"/>
      <c r="I337" s="117"/>
      <c r="J337" s="117"/>
      <c r="K337" s="117"/>
      <c r="L337" s="117"/>
      <c r="M337" s="117"/>
      <c r="N337" s="117"/>
      <c r="O337" s="117"/>
      <c r="P337" s="117"/>
      <c r="Q337" s="119"/>
      <c r="R337" s="117"/>
      <c r="S337" s="117"/>
      <c r="T337" s="117"/>
      <c r="U337" s="117"/>
      <c r="V337" s="117"/>
      <c r="W337" s="117"/>
      <c r="X337" s="117"/>
      <c r="Y337" s="117"/>
      <c r="Z337" s="117"/>
      <c r="AA337" s="117"/>
      <c r="AB337" s="117"/>
      <c r="AC337" s="117"/>
      <c r="AD337" s="117"/>
      <c r="AE337" s="117"/>
      <c r="AF337" s="117"/>
      <c r="AG337" s="117"/>
      <c r="AH337" s="117"/>
      <c r="AI337" s="117"/>
      <c r="AJ337" s="117"/>
      <c r="AK337" s="117"/>
      <c r="AL337" s="117"/>
      <c r="AM337" s="117"/>
      <c r="AN337" s="117"/>
      <c r="AO337" s="117"/>
      <c r="AP337" s="117"/>
      <c r="AQ337" s="117"/>
      <c r="AR337" s="117"/>
      <c r="AS337" s="117"/>
      <c r="AT337" s="117"/>
      <c r="AU337" s="117"/>
      <c r="AV337" s="117"/>
      <c r="AW337" s="117"/>
      <c r="AX337" s="117"/>
      <c r="AY337" s="117"/>
      <c r="AZ337" s="117"/>
      <c r="BA337" s="117"/>
      <c r="BB337" s="117"/>
      <c r="BC337" s="117"/>
      <c r="BD337" s="117"/>
      <c r="BE337" s="117"/>
      <c r="BF337" s="117"/>
      <c r="BG337" s="117"/>
      <c r="BH337" s="117"/>
      <c r="BI337" s="117"/>
      <c r="BJ337" s="117"/>
      <c r="BK337" s="117"/>
    </row>
    <row r="338" spans="1:63">
      <c r="A338" s="117"/>
      <c r="B338" s="117"/>
      <c r="C338" s="117"/>
      <c r="D338" s="117"/>
      <c r="E338" s="117"/>
      <c r="F338" s="117"/>
      <c r="G338" s="117"/>
      <c r="H338" s="117"/>
      <c r="I338" s="117"/>
      <c r="J338" s="117"/>
      <c r="K338" s="117"/>
      <c r="L338" s="117"/>
      <c r="M338" s="117"/>
      <c r="N338" s="117"/>
      <c r="O338" s="117"/>
      <c r="P338" s="117"/>
      <c r="Q338" s="119"/>
      <c r="R338" s="117"/>
      <c r="S338" s="117"/>
      <c r="T338" s="117"/>
      <c r="U338" s="117"/>
      <c r="V338" s="117"/>
      <c r="W338" s="117"/>
      <c r="X338" s="117"/>
      <c r="Y338" s="117"/>
      <c r="Z338" s="117"/>
      <c r="AA338" s="117"/>
      <c r="AB338" s="117"/>
      <c r="AC338" s="117"/>
      <c r="AD338" s="117"/>
      <c r="AE338" s="117"/>
      <c r="AF338" s="117"/>
      <c r="AG338" s="117"/>
      <c r="AH338" s="117"/>
      <c r="AI338" s="117"/>
      <c r="AJ338" s="117"/>
      <c r="AK338" s="117"/>
      <c r="AL338" s="117"/>
      <c r="AM338" s="117"/>
      <c r="AN338" s="117"/>
      <c r="AO338" s="117"/>
      <c r="AP338" s="117"/>
      <c r="AQ338" s="117"/>
      <c r="AR338" s="117"/>
      <c r="AS338" s="117"/>
      <c r="AT338" s="117"/>
      <c r="AU338" s="117"/>
      <c r="AV338" s="117"/>
      <c r="AW338" s="117"/>
      <c r="AX338" s="117"/>
      <c r="AY338" s="117"/>
      <c r="AZ338" s="117"/>
      <c r="BA338" s="117"/>
      <c r="BB338" s="117"/>
      <c r="BC338" s="117"/>
      <c r="BD338" s="117"/>
      <c r="BE338" s="117"/>
      <c r="BF338" s="117"/>
      <c r="BG338" s="117"/>
      <c r="BH338" s="117"/>
      <c r="BI338" s="117"/>
      <c r="BJ338" s="117"/>
      <c r="BK338" s="117"/>
    </row>
    <row r="339" spans="1:63">
      <c r="A339" s="117"/>
      <c r="B339" s="117"/>
      <c r="C339" s="117"/>
      <c r="D339" s="117"/>
      <c r="E339" s="117"/>
      <c r="F339" s="117"/>
      <c r="G339" s="117"/>
      <c r="H339" s="117"/>
      <c r="I339" s="117"/>
      <c r="J339" s="117"/>
      <c r="K339" s="117"/>
      <c r="L339" s="117"/>
      <c r="M339" s="117"/>
      <c r="N339" s="117"/>
      <c r="O339" s="117"/>
      <c r="P339" s="117"/>
      <c r="Q339" s="119"/>
      <c r="R339" s="117"/>
      <c r="S339" s="117"/>
      <c r="T339" s="117"/>
      <c r="U339" s="117"/>
      <c r="V339" s="117"/>
      <c r="W339" s="117"/>
      <c r="X339" s="117"/>
      <c r="Y339" s="117"/>
      <c r="Z339" s="117"/>
      <c r="AA339" s="117"/>
      <c r="AB339" s="117"/>
      <c r="AC339" s="117"/>
      <c r="AD339" s="117"/>
      <c r="AE339" s="117"/>
      <c r="AF339" s="117"/>
      <c r="AG339" s="117"/>
      <c r="AH339" s="117"/>
      <c r="AI339" s="117"/>
      <c r="AJ339" s="117"/>
      <c r="AK339" s="117"/>
      <c r="AL339" s="117"/>
      <c r="AM339" s="117"/>
      <c r="AN339" s="117"/>
      <c r="AO339" s="117"/>
      <c r="AP339" s="117"/>
      <c r="AQ339" s="117"/>
      <c r="AR339" s="117"/>
      <c r="AS339" s="117"/>
      <c r="AT339" s="117"/>
      <c r="AU339" s="117"/>
      <c r="AV339" s="117"/>
      <c r="AW339" s="117"/>
      <c r="AX339" s="117"/>
      <c r="AY339" s="117"/>
      <c r="AZ339" s="117"/>
      <c r="BA339" s="117"/>
      <c r="BB339" s="117"/>
      <c r="BC339" s="117"/>
      <c r="BD339" s="117"/>
      <c r="BE339" s="117"/>
      <c r="BF339" s="117"/>
      <c r="BG339" s="117"/>
      <c r="BH339" s="117"/>
      <c r="BI339" s="117"/>
      <c r="BJ339" s="117"/>
      <c r="BK339" s="117"/>
    </row>
    <row r="340" spans="1:63">
      <c r="A340" s="117"/>
      <c r="B340" s="117"/>
      <c r="C340" s="117"/>
      <c r="D340" s="117"/>
      <c r="E340" s="117"/>
      <c r="F340" s="117"/>
      <c r="G340" s="117"/>
      <c r="H340" s="117"/>
      <c r="I340" s="117"/>
      <c r="J340" s="117"/>
      <c r="K340" s="117"/>
      <c r="L340" s="117"/>
      <c r="M340" s="117"/>
      <c r="N340" s="117"/>
      <c r="O340" s="117"/>
      <c r="P340" s="117"/>
      <c r="Q340" s="119"/>
      <c r="R340" s="117"/>
      <c r="S340" s="117"/>
      <c r="T340" s="117"/>
      <c r="U340" s="117"/>
      <c r="V340" s="117"/>
      <c r="W340" s="117"/>
      <c r="X340" s="117"/>
      <c r="Y340" s="117"/>
      <c r="Z340" s="117"/>
      <c r="AA340" s="117"/>
      <c r="AB340" s="117"/>
      <c r="AC340" s="117"/>
      <c r="AD340" s="117"/>
      <c r="AE340" s="117"/>
      <c r="AF340" s="117"/>
      <c r="AG340" s="117"/>
      <c r="AH340" s="117"/>
      <c r="AI340" s="117"/>
      <c r="AJ340" s="117"/>
      <c r="AK340" s="117"/>
      <c r="AL340" s="117"/>
      <c r="AM340" s="117"/>
      <c r="AN340" s="117"/>
      <c r="AO340" s="117"/>
      <c r="AP340" s="117"/>
      <c r="AQ340" s="117"/>
      <c r="AR340" s="117"/>
      <c r="AS340" s="117"/>
      <c r="AT340" s="117"/>
      <c r="AU340" s="117"/>
      <c r="AV340" s="117"/>
      <c r="AW340" s="117"/>
      <c r="AX340" s="117"/>
      <c r="AY340" s="117"/>
      <c r="AZ340" s="117"/>
      <c r="BA340" s="117"/>
      <c r="BB340" s="117"/>
      <c r="BC340" s="117"/>
      <c r="BD340" s="117"/>
      <c r="BE340" s="117"/>
      <c r="BF340" s="117"/>
      <c r="BG340" s="117"/>
      <c r="BH340" s="117"/>
      <c r="BI340" s="117"/>
      <c r="BJ340" s="117"/>
      <c r="BK340" s="117"/>
    </row>
    <row r="341" spans="1:63">
      <c r="A341" s="117"/>
      <c r="B341" s="117"/>
      <c r="C341" s="117"/>
      <c r="D341" s="117"/>
      <c r="E341" s="117"/>
      <c r="F341" s="117"/>
      <c r="G341" s="117"/>
      <c r="H341" s="117"/>
      <c r="I341" s="117"/>
      <c r="J341" s="117"/>
      <c r="K341" s="117"/>
      <c r="L341" s="117"/>
      <c r="M341" s="117"/>
      <c r="N341" s="117"/>
      <c r="O341" s="117"/>
      <c r="P341" s="117"/>
      <c r="Q341" s="119"/>
      <c r="R341" s="117"/>
      <c r="S341" s="117"/>
      <c r="T341" s="117"/>
      <c r="U341" s="117"/>
      <c r="V341" s="117"/>
      <c r="W341" s="117"/>
      <c r="X341" s="117"/>
      <c r="Y341" s="117"/>
      <c r="Z341" s="117"/>
      <c r="AA341" s="117"/>
      <c r="AB341" s="117"/>
      <c r="AC341" s="117"/>
      <c r="AD341" s="117"/>
      <c r="AE341" s="117"/>
      <c r="AF341" s="117"/>
      <c r="AG341" s="117"/>
      <c r="AH341" s="117"/>
      <c r="AI341" s="117"/>
      <c r="AJ341" s="117"/>
      <c r="AK341" s="117"/>
      <c r="AL341" s="117"/>
      <c r="AM341" s="117"/>
      <c r="AN341" s="117"/>
      <c r="AO341" s="117"/>
      <c r="AP341" s="117"/>
      <c r="AQ341" s="117"/>
      <c r="AR341" s="117"/>
      <c r="AS341" s="117"/>
      <c r="AT341" s="117"/>
      <c r="AU341" s="117"/>
      <c r="AV341" s="117"/>
      <c r="AW341" s="117"/>
      <c r="AX341" s="117"/>
      <c r="AY341" s="117"/>
      <c r="AZ341" s="117"/>
      <c r="BA341" s="117"/>
      <c r="BB341" s="117"/>
      <c r="BC341" s="117"/>
      <c r="BD341" s="117"/>
      <c r="BE341" s="117"/>
      <c r="BF341" s="117"/>
      <c r="BG341" s="117"/>
      <c r="BH341" s="117"/>
      <c r="BI341" s="117"/>
      <c r="BJ341" s="117"/>
      <c r="BK341" s="117"/>
    </row>
    <row r="342" spans="1:63">
      <c r="A342" s="117"/>
      <c r="B342" s="117"/>
      <c r="C342" s="117"/>
      <c r="D342" s="117"/>
      <c r="E342" s="117"/>
      <c r="F342" s="117"/>
      <c r="G342" s="117"/>
      <c r="H342" s="117"/>
      <c r="I342" s="117"/>
      <c r="J342" s="117"/>
      <c r="K342" s="117"/>
      <c r="L342" s="117"/>
      <c r="M342" s="117"/>
      <c r="N342" s="117"/>
      <c r="O342" s="117"/>
      <c r="P342" s="117"/>
      <c r="Q342" s="119"/>
      <c r="R342" s="117"/>
      <c r="S342" s="117"/>
      <c r="T342" s="117"/>
      <c r="U342" s="117"/>
      <c r="V342" s="117"/>
      <c r="W342" s="117"/>
      <c r="X342" s="117"/>
      <c r="Y342" s="117"/>
      <c r="Z342" s="117"/>
      <c r="AA342" s="117"/>
      <c r="AB342" s="117"/>
      <c r="AC342" s="117"/>
      <c r="AD342" s="117"/>
      <c r="AE342" s="117"/>
      <c r="AF342" s="117"/>
      <c r="AG342" s="117"/>
      <c r="AH342" s="117"/>
      <c r="AI342" s="117"/>
      <c r="AJ342" s="117"/>
      <c r="AK342" s="117"/>
      <c r="AL342" s="117"/>
      <c r="AM342" s="117"/>
      <c r="AN342" s="117"/>
      <c r="AO342" s="117"/>
      <c r="AP342" s="117"/>
      <c r="AQ342" s="117"/>
      <c r="AR342" s="117"/>
      <c r="AS342" s="117"/>
      <c r="AT342" s="117"/>
      <c r="AU342" s="117"/>
      <c r="AV342" s="117"/>
      <c r="AW342" s="117"/>
      <c r="AX342" s="117"/>
      <c r="AY342" s="117"/>
      <c r="AZ342" s="117"/>
      <c r="BA342" s="117"/>
      <c r="BB342" s="117"/>
      <c r="BC342" s="117"/>
      <c r="BD342" s="117"/>
      <c r="BE342" s="117"/>
      <c r="BF342" s="117"/>
      <c r="BG342" s="117"/>
      <c r="BH342" s="117"/>
      <c r="BI342" s="117"/>
      <c r="BJ342" s="117"/>
      <c r="BK342" s="117"/>
    </row>
    <row r="343" spans="1:63">
      <c r="A343" s="117"/>
      <c r="B343" s="117"/>
      <c r="C343" s="117"/>
      <c r="D343" s="117"/>
      <c r="E343" s="117"/>
      <c r="F343" s="117"/>
      <c r="G343" s="117"/>
      <c r="H343" s="117"/>
      <c r="I343" s="117"/>
      <c r="J343" s="117"/>
      <c r="K343" s="117"/>
      <c r="L343" s="117"/>
      <c r="M343" s="117"/>
      <c r="N343" s="117"/>
      <c r="O343" s="117"/>
      <c r="P343" s="117"/>
      <c r="Q343" s="119"/>
      <c r="R343" s="117"/>
      <c r="S343" s="117"/>
      <c r="T343" s="117"/>
      <c r="U343" s="117"/>
      <c r="V343" s="117"/>
      <c r="W343" s="117"/>
      <c r="X343" s="117"/>
      <c r="Y343" s="117"/>
      <c r="Z343" s="117"/>
      <c r="AA343" s="117"/>
      <c r="AB343" s="117"/>
      <c r="AC343" s="117"/>
      <c r="AD343" s="117"/>
      <c r="AE343" s="117"/>
      <c r="AF343" s="117"/>
      <c r="AG343" s="117"/>
      <c r="AH343" s="117"/>
      <c r="AI343" s="117"/>
      <c r="AJ343" s="117"/>
      <c r="AK343" s="117"/>
      <c r="AL343" s="117"/>
      <c r="AM343" s="117"/>
      <c r="AN343" s="117"/>
      <c r="AO343" s="117"/>
      <c r="AP343" s="117"/>
      <c r="AQ343" s="117"/>
      <c r="AR343" s="117"/>
      <c r="AS343" s="117"/>
      <c r="AT343" s="117"/>
      <c r="AU343" s="117"/>
      <c r="AV343" s="117"/>
      <c r="AW343" s="117"/>
      <c r="AX343" s="117"/>
      <c r="AY343" s="117"/>
      <c r="AZ343" s="117"/>
      <c r="BA343" s="117"/>
      <c r="BB343" s="117"/>
      <c r="BC343" s="117"/>
      <c r="BD343" s="117"/>
      <c r="BE343" s="117"/>
      <c r="BF343" s="117"/>
      <c r="BG343" s="117"/>
      <c r="BH343" s="117"/>
      <c r="BI343" s="117"/>
      <c r="BJ343" s="117"/>
      <c r="BK343" s="117"/>
    </row>
    <row r="344" spans="1:63">
      <c r="A344" s="117"/>
      <c r="B344" s="117"/>
      <c r="C344" s="117"/>
      <c r="D344" s="117"/>
      <c r="E344" s="117"/>
      <c r="F344" s="117"/>
      <c r="G344" s="117"/>
      <c r="H344" s="117"/>
      <c r="I344" s="117"/>
      <c r="J344" s="117"/>
      <c r="K344" s="117"/>
      <c r="L344" s="117"/>
      <c r="M344" s="117"/>
      <c r="N344" s="117"/>
      <c r="O344" s="117"/>
      <c r="P344" s="117"/>
      <c r="Q344" s="119"/>
      <c r="R344" s="117"/>
      <c r="S344" s="117"/>
      <c r="T344" s="117"/>
      <c r="U344" s="117"/>
      <c r="V344" s="117"/>
      <c r="W344" s="117"/>
      <c r="X344" s="117"/>
      <c r="Y344" s="117"/>
      <c r="Z344" s="117"/>
      <c r="AA344" s="117"/>
      <c r="AB344" s="117"/>
      <c r="AC344" s="117"/>
      <c r="AD344" s="117"/>
      <c r="AE344" s="117"/>
      <c r="AF344" s="117"/>
      <c r="AG344" s="117"/>
      <c r="AH344" s="117"/>
      <c r="AI344" s="117"/>
      <c r="AJ344" s="117"/>
      <c r="AK344" s="117"/>
      <c r="AL344" s="117"/>
      <c r="AM344" s="117"/>
      <c r="AN344" s="117"/>
      <c r="AO344" s="117"/>
      <c r="AP344" s="117"/>
      <c r="AQ344" s="117"/>
      <c r="AR344" s="117"/>
      <c r="AS344" s="117"/>
      <c r="AT344" s="117"/>
      <c r="AU344" s="117"/>
      <c r="AV344" s="117"/>
      <c r="AW344" s="117"/>
      <c r="AX344" s="117"/>
      <c r="AY344" s="117"/>
      <c r="AZ344" s="117"/>
      <c r="BA344" s="117"/>
      <c r="BB344" s="117"/>
      <c r="BC344" s="117"/>
      <c r="BD344" s="117"/>
      <c r="BE344" s="117"/>
      <c r="BF344" s="117"/>
      <c r="BG344" s="117"/>
      <c r="BH344" s="117"/>
      <c r="BI344" s="117"/>
      <c r="BJ344" s="117"/>
      <c r="BK344" s="117"/>
    </row>
    <row r="345" spans="1:63">
      <c r="A345" s="117"/>
      <c r="B345" s="117"/>
      <c r="C345" s="117"/>
      <c r="D345" s="117"/>
      <c r="E345" s="117"/>
      <c r="F345" s="117"/>
      <c r="G345" s="117"/>
      <c r="H345" s="117"/>
      <c r="I345" s="117"/>
      <c r="J345" s="117"/>
      <c r="K345" s="117"/>
      <c r="L345" s="117"/>
      <c r="M345" s="117"/>
      <c r="N345" s="117"/>
      <c r="O345" s="117"/>
      <c r="P345" s="117"/>
      <c r="Q345" s="119"/>
      <c r="R345" s="117"/>
      <c r="S345" s="117"/>
      <c r="T345" s="117"/>
      <c r="U345" s="117"/>
      <c r="V345" s="117"/>
      <c r="W345" s="117"/>
      <c r="X345" s="117"/>
      <c r="Y345" s="117"/>
      <c r="Z345" s="117"/>
      <c r="AA345" s="117"/>
      <c r="AB345" s="117"/>
      <c r="AC345" s="117"/>
      <c r="AD345" s="117"/>
      <c r="AE345" s="117"/>
      <c r="AF345" s="117"/>
      <c r="AG345" s="117"/>
      <c r="AH345" s="117"/>
      <c r="AI345" s="117"/>
      <c r="AJ345" s="117"/>
      <c r="AK345" s="117"/>
      <c r="AL345" s="117"/>
      <c r="AM345" s="117"/>
      <c r="AN345" s="117"/>
      <c r="AO345" s="117"/>
      <c r="AP345" s="117"/>
      <c r="AQ345" s="117"/>
      <c r="AR345" s="117"/>
      <c r="AS345" s="117"/>
      <c r="AT345" s="117"/>
      <c r="AU345" s="117"/>
      <c r="AV345" s="117"/>
      <c r="AW345" s="117"/>
      <c r="AX345" s="117"/>
      <c r="AY345" s="117"/>
      <c r="AZ345" s="117"/>
      <c r="BA345" s="117"/>
      <c r="BB345" s="117"/>
      <c r="BC345" s="117"/>
      <c r="BD345" s="117"/>
      <c r="BE345" s="117"/>
      <c r="BF345" s="117"/>
      <c r="BG345" s="117"/>
      <c r="BH345" s="117"/>
      <c r="BI345" s="117"/>
      <c r="BJ345" s="117"/>
      <c r="BK345" s="117"/>
    </row>
    <row r="346" spans="1:63">
      <c r="A346" s="117"/>
      <c r="B346" s="117"/>
      <c r="C346" s="117"/>
      <c r="D346" s="117"/>
      <c r="E346" s="117"/>
      <c r="F346" s="117"/>
      <c r="G346" s="117"/>
      <c r="H346" s="117"/>
      <c r="I346" s="117"/>
      <c r="J346" s="117"/>
      <c r="K346" s="117"/>
      <c r="L346" s="117"/>
      <c r="M346" s="117"/>
      <c r="N346" s="117"/>
      <c r="O346" s="117"/>
      <c r="P346" s="117"/>
      <c r="Q346" s="119"/>
      <c r="R346" s="117"/>
      <c r="S346" s="117"/>
      <c r="T346" s="117"/>
      <c r="U346" s="117"/>
      <c r="V346" s="117"/>
      <c r="W346" s="117"/>
      <c r="X346" s="117"/>
      <c r="Y346" s="117"/>
      <c r="Z346" s="117"/>
      <c r="AA346" s="117"/>
      <c r="AB346" s="117"/>
      <c r="AC346" s="117"/>
      <c r="AD346" s="117"/>
      <c r="AE346" s="117"/>
      <c r="AF346" s="117"/>
      <c r="AG346" s="117"/>
      <c r="AH346" s="117"/>
      <c r="AI346" s="117"/>
      <c r="AJ346" s="117"/>
      <c r="AK346" s="117"/>
      <c r="AL346" s="117"/>
      <c r="AM346" s="117"/>
      <c r="AN346" s="117"/>
      <c r="AO346" s="117"/>
      <c r="AP346" s="117"/>
      <c r="AQ346" s="117"/>
      <c r="AR346" s="117"/>
      <c r="AS346" s="117"/>
      <c r="AT346" s="117"/>
      <c r="AU346" s="117"/>
      <c r="AV346" s="117"/>
      <c r="AW346" s="117"/>
      <c r="AX346" s="117"/>
      <c r="AY346" s="117"/>
      <c r="AZ346" s="117"/>
      <c r="BA346" s="117"/>
      <c r="BB346" s="117"/>
      <c r="BC346" s="117"/>
      <c r="BD346" s="117"/>
      <c r="BE346" s="117"/>
      <c r="BF346" s="117"/>
      <c r="BG346" s="117"/>
      <c r="BH346" s="117"/>
      <c r="BI346" s="117"/>
      <c r="BJ346" s="117"/>
      <c r="BK346" s="117"/>
    </row>
    <row r="347" spans="1:63">
      <c r="A347" s="117"/>
      <c r="B347" s="117"/>
      <c r="C347" s="117"/>
      <c r="D347" s="117"/>
      <c r="E347" s="117"/>
      <c r="F347" s="117"/>
      <c r="G347" s="117"/>
      <c r="H347" s="117"/>
      <c r="I347" s="117"/>
      <c r="J347" s="117"/>
      <c r="K347" s="117"/>
      <c r="L347" s="117"/>
      <c r="M347" s="117"/>
      <c r="N347" s="117"/>
      <c r="O347" s="117"/>
      <c r="P347" s="117"/>
      <c r="Q347" s="119"/>
      <c r="R347" s="117"/>
      <c r="S347" s="117"/>
      <c r="T347" s="117"/>
      <c r="U347" s="117"/>
      <c r="V347" s="117"/>
      <c r="W347" s="117"/>
      <c r="X347" s="117"/>
      <c r="Y347" s="117"/>
      <c r="Z347" s="117"/>
      <c r="AA347" s="117"/>
      <c r="AB347" s="117"/>
      <c r="AC347" s="117"/>
      <c r="AD347" s="117"/>
      <c r="AE347" s="117"/>
      <c r="AF347" s="117"/>
      <c r="AG347" s="117"/>
      <c r="AH347" s="117"/>
      <c r="AI347" s="117"/>
      <c r="AJ347" s="117"/>
      <c r="AK347" s="117"/>
      <c r="AL347" s="117"/>
      <c r="AM347" s="117"/>
      <c r="AN347" s="117"/>
      <c r="AO347" s="117"/>
      <c r="AP347" s="117"/>
      <c r="AQ347" s="117"/>
      <c r="AR347" s="117"/>
      <c r="AS347" s="117"/>
      <c r="AT347" s="117"/>
      <c r="AU347" s="117"/>
      <c r="AV347" s="117"/>
      <c r="AW347" s="117"/>
      <c r="AX347" s="117"/>
      <c r="AY347" s="117"/>
      <c r="AZ347" s="117"/>
      <c r="BA347" s="117"/>
      <c r="BB347" s="117"/>
      <c r="BC347" s="117"/>
      <c r="BD347" s="117"/>
      <c r="BE347" s="117"/>
      <c r="BF347" s="117"/>
      <c r="BG347" s="117"/>
      <c r="BH347" s="117"/>
      <c r="BI347" s="117"/>
      <c r="BJ347" s="117"/>
      <c r="BK347" s="117"/>
    </row>
    <row r="348" spans="1:63">
      <c r="A348" s="117"/>
      <c r="B348" s="117"/>
      <c r="C348" s="117"/>
      <c r="D348" s="117"/>
      <c r="E348" s="117"/>
      <c r="F348" s="117"/>
      <c r="G348" s="117"/>
      <c r="H348" s="117"/>
      <c r="I348" s="117"/>
      <c r="J348" s="117"/>
      <c r="K348" s="117"/>
      <c r="L348" s="117"/>
      <c r="M348" s="117"/>
      <c r="N348" s="117"/>
      <c r="O348" s="117"/>
      <c r="P348" s="117"/>
      <c r="Q348" s="119"/>
      <c r="R348" s="117"/>
      <c r="S348" s="117"/>
      <c r="T348" s="117"/>
      <c r="U348" s="117"/>
      <c r="V348" s="117"/>
      <c r="W348" s="117"/>
      <c r="X348" s="117"/>
      <c r="Y348" s="117"/>
      <c r="Z348" s="117"/>
      <c r="AA348" s="117"/>
      <c r="AB348" s="117"/>
      <c r="AC348" s="117"/>
      <c r="AD348" s="117"/>
      <c r="AE348" s="117"/>
      <c r="AF348" s="117"/>
      <c r="AG348" s="117"/>
      <c r="AH348" s="117"/>
      <c r="AI348" s="117"/>
      <c r="AJ348" s="117"/>
      <c r="AK348" s="117"/>
      <c r="AL348" s="117"/>
      <c r="AM348" s="117"/>
      <c r="AN348" s="117"/>
      <c r="AO348" s="117"/>
      <c r="AP348" s="117"/>
      <c r="AQ348" s="117"/>
      <c r="AR348" s="117"/>
      <c r="AS348" s="117"/>
      <c r="AT348" s="117"/>
      <c r="AU348" s="117"/>
      <c r="AV348" s="117"/>
      <c r="AW348" s="117"/>
      <c r="AX348" s="117"/>
      <c r="AY348" s="117"/>
      <c r="AZ348" s="117"/>
      <c r="BA348" s="117"/>
      <c r="BB348" s="117"/>
      <c r="BC348" s="117"/>
      <c r="BD348" s="117"/>
      <c r="BE348" s="117"/>
      <c r="BF348" s="117"/>
      <c r="BG348" s="117"/>
      <c r="BH348" s="117"/>
      <c r="BI348" s="117"/>
      <c r="BJ348" s="117"/>
      <c r="BK348" s="117"/>
    </row>
    <row r="349" spans="1:63">
      <c r="A349" s="117"/>
      <c r="B349" s="117"/>
      <c r="C349" s="117"/>
      <c r="D349" s="117"/>
      <c r="E349" s="117"/>
      <c r="F349" s="117"/>
      <c r="G349" s="117"/>
      <c r="H349" s="117"/>
      <c r="I349" s="117"/>
      <c r="J349" s="117"/>
      <c r="K349" s="117"/>
      <c r="L349" s="117"/>
      <c r="M349" s="117"/>
      <c r="N349" s="117"/>
      <c r="O349" s="117"/>
      <c r="P349" s="117"/>
      <c r="Q349" s="119"/>
      <c r="R349" s="117"/>
      <c r="S349" s="117"/>
      <c r="T349" s="117"/>
      <c r="U349" s="117"/>
      <c r="V349" s="117"/>
      <c r="W349" s="117"/>
      <c r="X349" s="117"/>
      <c r="Y349" s="117"/>
      <c r="Z349" s="117"/>
      <c r="AA349" s="117"/>
      <c r="AB349" s="117"/>
      <c r="AC349" s="117"/>
      <c r="AD349" s="117"/>
      <c r="AE349" s="117"/>
      <c r="AF349" s="117"/>
      <c r="AG349" s="117"/>
      <c r="AH349" s="117"/>
      <c r="AI349" s="117"/>
      <c r="AJ349" s="117"/>
      <c r="AK349" s="117"/>
      <c r="AL349" s="117"/>
      <c r="AM349" s="117"/>
      <c r="AN349" s="117"/>
      <c r="AO349" s="117"/>
      <c r="AP349" s="117"/>
      <c r="AQ349" s="117"/>
      <c r="AR349" s="117"/>
      <c r="AS349" s="117"/>
      <c r="AT349" s="117"/>
      <c r="AU349" s="117"/>
      <c r="AV349" s="117"/>
      <c r="AW349" s="117"/>
      <c r="AX349" s="117"/>
      <c r="AY349" s="117"/>
      <c r="AZ349" s="117"/>
      <c r="BA349" s="117"/>
      <c r="BB349" s="117"/>
      <c r="BC349" s="117"/>
      <c r="BD349" s="117"/>
      <c r="BE349" s="117"/>
      <c r="BF349" s="117"/>
      <c r="BG349" s="117"/>
      <c r="BH349" s="117"/>
      <c r="BI349" s="117"/>
      <c r="BJ349" s="117"/>
      <c r="BK349" s="117"/>
    </row>
    <row r="350" spans="1:63">
      <c r="A350" s="117"/>
      <c r="B350" s="117"/>
      <c r="C350" s="117"/>
      <c r="D350" s="117"/>
      <c r="E350" s="117"/>
      <c r="F350" s="117"/>
      <c r="G350" s="117"/>
      <c r="H350" s="117"/>
      <c r="I350" s="117"/>
      <c r="J350" s="117"/>
      <c r="K350" s="117"/>
      <c r="L350" s="117"/>
      <c r="M350" s="117"/>
      <c r="N350" s="117"/>
      <c r="O350" s="117"/>
      <c r="P350" s="117"/>
      <c r="Q350" s="119"/>
      <c r="R350" s="117"/>
      <c r="S350" s="117"/>
      <c r="T350" s="117"/>
      <c r="U350" s="117"/>
      <c r="V350" s="117"/>
      <c r="W350" s="117"/>
      <c r="X350" s="117"/>
      <c r="Y350" s="117"/>
      <c r="Z350" s="117"/>
      <c r="AA350" s="117"/>
      <c r="AB350" s="117"/>
      <c r="AC350" s="117"/>
      <c r="AD350" s="117"/>
      <c r="AE350" s="117"/>
      <c r="AF350" s="117"/>
      <c r="AG350" s="117"/>
      <c r="AH350" s="117"/>
      <c r="AI350" s="117"/>
      <c r="AJ350" s="117"/>
      <c r="AK350" s="117"/>
      <c r="AL350" s="117"/>
      <c r="AM350" s="117"/>
      <c r="AN350" s="117"/>
      <c r="AO350" s="117"/>
      <c r="AP350" s="117"/>
      <c r="AQ350" s="117"/>
      <c r="AR350" s="117"/>
      <c r="AS350" s="117"/>
      <c r="AT350" s="117"/>
      <c r="AU350" s="117"/>
      <c r="AV350" s="117"/>
      <c r="AW350" s="117"/>
      <c r="AX350" s="117"/>
      <c r="AY350" s="117"/>
      <c r="AZ350" s="117"/>
      <c r="BA350" s="117"/>
      <c r="BB350" s="117"/>
      <c r="BC350" s="117"/>
      <c r="BD350" s="117"/>
      <c r="BE350" s="117"/>
      <c r="BF350" s="117"/>
      <c r="BG350" s="117"/>
      <c r="BH350" s="117"/>
      <c r="BI350" s="117"/>
      <c r="BJ350" s="117"/>
      <c r="BK350" s="117"/>
    </row>
    <row r="351" spans="1:63">
      <c r="A351" s="117"/>
      <c r="B351" s="117"/>
      <c r="C351" s="117"/>
      <c r="D351" s="117"/>
      <c r="E351" s="117"/>
      <c r="F351" s="117"/>
      <c r="G351" s="117"/>
      <c r="H351" s="117"/>
      <c r="I351" s="117"/>
      <c r="J351" s="117"/>
      <c r="K351" s="117"/>
      <c r="L351" s="117"/>
      <c r="M351" s="117"/>
      <c r="N351" s="117"/>
      <c r="O351" s="117"/>
      <c r="P351" s="117"/>
      <c r="Q351" s="119"/>
      <c r="R351" s="117"/>
      <c r="S351" s="117"/>
      <c r="T351" s="117"/>
      <c r="U351" s="117"/>
      <c r="V351" s="117"/>
      <c r="W351" s="117"/>
      <c r="X351" s="117"/>
      <c r="Y351" s="117"/>
      <c r="Z351" s="117"/>
      <c r="AA351" s="117"/>
      <c r="AB351" s="117"/>
      <c r="AC351" s="117"/>
      <c r="AD351" s="117"/>
      <c r="AE351" s="117"/>
      <c r="AF351" s="117"/>
      <c r="AG351" s="117"/>
      <c r="AH351" s="117"/>
      <c r="AI351" s="117"/>
      <c r="AJ351" s="117"/>
      <c r="AK351" s="117"/>
      <c r="AL351" s="117"/>
      <c r="AM351" s="117"/>
      <c r="AN351" s="117"/>
      <c r="AO351" s="117"/>
      <c r="AP351" s="117"/>
      <c r="AQ351" s="117"/>
      <c r="AR351" s="117"/>
      <c r="AS351" s="117"/>
      <c r="AT351" s="117"/>
      <c r="AU351" s="117"/>
      <c r="AV351" s="117"/>
      <c r="AW351" s="117"/>
      <c r="AX351" s="117"/>
      <c r="AY351" s="117"/>
      <c r="AZ351" s="117"/>
      <c r="BA351" s="117"/>
      <c r="BB351" s="117"/>
      <c r="BC351" s="117"/>
      <c r="BD351" s="117"/>
      <c r="BE351" s="117"/>
      <c r="BF351" s="117"/>
      <c r="BG351" s="117"/>
      <c r="BH351" s="117"/>
      <c r="BI351" s="117"/>
      <c r="BJ351" s="117"/>
      <c r="BK351" s="117"/>
    </row>
    <row r="352" spans="1:63">
      <c r="A352" s="117"/>
      <c r="B352" s="117"/>
      <c r="C352" s="117"/>
      <c r="D352" s="117"/>
      <c r="E352" s="117"/>
      <c r="F352" s="117"/>
      <c r="G352" s="117"/>
      <c r="H352" s="117"/>
      <c r="I352" s="117"/>
      <c r="J352" s="117"/>
      <c r="K352" s="117"/>
      <c r="L352" s="117"/>
      <c r="M352" s="117"/>
      <c r="N352" s="117"/>
      <c r="O352" s="117"/>
      <c r="P352" s="117"/>
      <c r="Q352" s="119"/>
      <c r="R352" s="117"/>
      <c r="S352" s="117"/>
      <c r="T352" s="117"/>
      <c r="U352" s="117"/>
      <c r="V352" s="117"/>
      <c r="W352" s="117"/>
      <c r="X352" s="117"/>
      <c r="Y352" s="117"/>
      <c r="Z352" s="117"/>
      <c r="AA352" s="117"/>
      <c r="AB352" s="117"/>
      <c r="AC352" s="117"/>
      <c r="AD352" s="117"/>
      <c r="AE352" s="117"/>
      <c r="AF352" s="117"/>
      <c r="AG352" s="117"/>
      <c r="AH352" s="117"/>
      <c r="AI352" s="117"/>
      <c r="AJ352" s="117"/>
      <c r="AK352" s="117"/>
      <c r="AL352" s="117"/>
      <c r="AM352" s="117"/>
      <c r="AN352" s="117"/>
      <c r="AO352" s="117"/>
      <c r="AP352" s="117"/>
      <c r="AQ352" s="117"/>
      <c r="AR352" s="117"/>
      <c r="AS352" s="117"/>
      <c r="AT352" s="117"/>
      <c r="AU352" s="117"/>
      <c r="AV352" s="117"/>
      <c r="AW352" s="117"/>
      <c r="AX352" s="117"/>
      <c r="AY352" s="117"/>
      <c r="AZ352" s="117"/>
      <c r="BA352" s="117"/>
      <c r="BB352" s="117"/>
      <c r="BC352" s="117"/>
      <c r="BD352" s="117"/>
      <c r="BE352" s="117"/>
      <c r="BF352" s="117"/>
      <c r="BG352" s="117"/>
      <c r="BH352" s="117"/>
      <c r="BI352" s="117"/>
      <c r="BJ352" s="117"/>
      <c r="BK352" s="117"/>
    </row>
    <row r="353" spans="1:63">
      <c r="A353" s="117"/>
      <c r="B353" s="117"/>
      <c r="C353" s="117"/>
      <c r="D353" s="117"/>
      <c r="E353" s="117"/>
      <c r="F353" s="117"/>
      <c r="G353" s="117"/>
      <c r="H353" s="117"/>
      <c r="I353" s="117"/>
      <c r="J353" s="117"/>
      <c r="K353" s="117"/>
      <c r="L353" s="117"/>
      <c r="M353" s="117"/>
      <c r="N353" s="117"/>
      <c r="O353" s="117"/>
      <c r="P353" s="117"/>
      <c r="Q353" s="119"/>
      <c r="R353" s="117"/>
      <c r="S353" s="117"/>
      <c r="T353" s="117"/>
      <c r="U353" s="117"/>
      <c r="V353" s="117"/>
      <c r="W353" s="117"/>
      <c r="X353" s="117"/>
      <c r="Y353" s="117"/>
      <c r="Z353" s="117"/>
      <c r="AA353" s="117"/>
      <c r="AB353" s="117"/>
      <c r="AC353" s="117"/>
      <c r="AD353" s="117"/>
      <c r="AE353" s="117"/>
      <c r="AF353" s="117"/>
      <c r="AG353" s="117"/>
      <c r="AH353" s="117"/>
      <c r="AI353" s="117"/>
      <c r="AJ353" s="117"/>
      <c r="AK353" s="117"/>
      <c r="AL353" s="117"/>
      <c r="AM353" s="117"/>
      <c r="AN353" s="117"/>
      <c r="AO353" s="117"/>
      <c r="AP353" s="117"/>
      <c r="AQ353" s="117"/>
      <c r="AR353" s="117"/>
      <c r="AS353" s="117"/>
      <c r="AT353" s="117"/>
      <c r="AU353" s="117"/>
      <c r="AV353" s="117"/>
      <c r="AW353" s="117"/>
      <c r="AX353" s="117"/>
      <c r="AY353" s="117"/>
      <c r="AZ353" s="117"/>
      <c r="BA353" s="117"/>
      <c r="BB353" s="117"/>
      <c r="BC353" s="117"/>
      <c r="BD353" s="117"/>
      <c r="BE353" s="117"/>
      <c r="BF353" s="117"/>
      <c r="BG353" s="117"/>
      <c r="BH353" s="117"/>
      <c r="BI353" s="117"/>
      <c r="BJ353" s="117"/>
      <c r="BK353" s="117"/>
    </row>
    <row r="354" spans="1:63">
      <c r="A354" s="117"/>
      <c r="B354" s="117"/>
      <c r="C354" s="117"/>
      <c r="D354" s="117"/>
      <c r="E354" s="117"/>
      <c r="F354" s="117"/>
      <c r="G354" s="117"/>
      <c r="H354" s="117"/>
      <c r="I354" s="117"/>
      <c r="J354" s="117"/>
      <c r="K354" s="117"/>
      <c r="L354" s="117"/>
      <c r="M354" s="117"/>
      <c r="N354" s="117"/>
      <c r="O354" s="117"/>
      <c r="P354" s="117"/>
      <c r="Q354" s="119"/>
      <c r="R354" s="117"/>
      <c r="S354" s="117"/>
      <c r="T354" s="117"/>
      <c r="U354" s="117"/>
      <c r="V354" s="117"/>
      <c r="W354" s="117"/>
      <c r="X354" s="117"/>
      <c r="Y354" s="117"/>
      <c r="Z354" s="117"/>
      <c r="AA354" s="117"/>
      <c r="AB354" s="117"/>
      <c r="AC354" s="117"/>
      <c r="AD354" s="117"/>
      <c r="AE354" s="117"/>
      <c r="AF354" s="117"/>
      <c r="AG354" s="117"/>
      <c r="AH354" s="117"/>
      <c r="AI354" s="117"/>
      <c r="AJ354" s="117"/>
      <c r="AK354" s="117"/>
      <c r="AL354" s="117"/>
      <c r="AM354" s="117"/>
      <c r="AN354" s="117"/>
      <c r="AO354" s="117"/>
      <c r="AP354" s="117"/>
      <c r="AQ354" s="117"/>
      <c r="AR354" s="117"/>
      <c r="AS354" s="117"/>
      <c r="AT354" s="117"/>
      <c r="AU354" s="117"/>
      <c r="AV354" s="117"/>
      <c r="AW354" s="117"/>
      <c r="AX354" s="117"/>
      <c r="AY354" s="117"/>
      <c r="AZ354" s="117"/>
      <c r="BA354" s="117"/>
      <c r="BB354" s="117"/>
      <c r="BC354" s="117"/>
      <c r="BD354" s="117"/>
      <c r="BE354" s="117"/>
      <c r="BF354" s="117"/>
      <c r="BG354" s="117"/>
      <c r="BH354" s="117"/>
      <c r="BI354" s="117"/>
      <c r="BJ354" s="117"/>
      <c r="BK354" s="117"/>
    </row>
    <row r="355" spans="1:63">
      <c r="A355" s="117"/>
      <c r="B355" s="117"/>
      <c r="C355" s="117"/>
      <c r="D355" s="117"/>
      <c r="E355" s="117"/>
      <c r="F355" s="117"/>
      <c r="G355" s="117"/>
      <c r="H355" s="117"/>
      <c r="I355" s="117"/>
      <c r="J355" s="117"/>
      <c r="K355" s="117"/>
      <c r="L355" s="117"/>
      <c r="M355" s="117"/>
      <c r="N355" s="117"/>
      <c r="O355" s="117"/>
      <c r="P355" s="117"/>
      <c r="Q355" s="119"/>
      <c r="R355" s="117"/>
      <c r="S355" s="117"/>
      <c r="T355" s="117"/>
      <c r="U355" s="117"/>
      <c r="V355" s="117"/>
      <c r="W355" s="117"/>
      <c r="X355" s="117"/>
      <c r="Y355" s="117"/>
      <c r="Z355" s="117"/>
      <c r="AA355" s="117"/>
      <c r="AB355" s="117"/>
      <c r="AC355" s="117"/>
      <c r="AD355" s="117"/>
      <c r="AE355" s="117"/>
      <c r="AF355" s="117"/>
      <c r="AG355" s="117"/>
      <c r="AH355" s="117"/>
      <c r="AI355" s="117"/>
      <c r="AJ355" s="117"/>
      <c r="AK355" s="117"/>
      <c r="AL355" s="117"/>
      <c r="AM355" s="117"/>
      <c r="AN355" s="117"/>
      <c r="AO355" s="117"/>
      <c r="AP355" s="117"/>
      <c r="AQ355" s="117"/>
      <c r="AR355" s="117"/>
      <c r="AS355" s="117"/>
      <c r="AT355" s="117"/>
      <c r="AU355" s="117"/>
      <c r="AV355" s="117"/>
      <c r="AW355" s="117"/>
      <c r="AX355" s="117"/>
      <c r="AY355" s="117"/>
      <c r="AZ355" s="117"/>
      <c r="BA355" s="117"/>
      <c r="BB355" s="117"/>
      <c r="BC355" s="117"/>
      <c r="BD355" s="117"/>
      <c r="BE355" s="117"/>
      <c r="BF355" s="117"/>
      <c r="BG355" s="117"/>
      <c r="BH355" s="117"/>
      <c r="BI355" s="117"/>
      <c r="BJ355" s="117"/>
      <c r="BK355" s="117"/>
    </row>
    <row r="356" spans="1:63">
      <c r="A356" s="117"/>
      <c r="B356" s="117"/>
      <c r="C356" s="117"/>
      <c r="D356" s="117"/>
      <c r="E356" s="117"/>
      <c r="F356" s="117"/>
      <c r="G356" s="117"/>
      <c r="H356" s="117"/>
      <c r="I356" s="117"/>
      <c r="J356" s="117"/>
      <c r="K356" s="117"/>
      <c r="L356" s="117"/>
      <c r="M356" s="117"/>
      <c r="N356" s="117"/>
      <c r="O356" s="117"/>
      <c r="P356" s="117"/>
      <c r="Q356" s="119"/>
      <c r="R356" s="117"/>
      <c r="S356" s="117"/>
      <c r="T356" s="117"/>
      <c r="U356" s="117"/>
      <c r="V356" s="117"/>
      <c r="W356" s="117"/>
      <c r="X356" s="117"/>
      <c r="Y356" s="117"/>
      <c r="Z356" s="117"/>
      <c r="AA356" s="117"/>
      <c r="AB356" s="117"/>
      <c r="AC356" s="117"/>
      <c r="AD356" s="117"/>
      <c r="AE356" s="117"/>
      <c r="AF356" s="117"/>
      <c r="AG356" s="117"/>
      <c r="AH356" s="117"/>
      <c r="AI356" s="117"/>
      <c r="AJ356" s="117"/>
      <c r="AK356" s="117"/>
      <c r="AL356" s="117"/>
      <c r="AM356" s="117"/>
      <c r="AN356" s="117"/>
      <c r="AO356" s="117"/>
      <c r="AP356" s="117"/>
      <c r="AQ356" s="117"/>
      <c r="AR356" s="117"/>
      <c r="AS356" s="117"/>
      <c r="AT356" s="117"/>
      <c r="AU356" s="117"/>
      <c r="AV356" s="117"/>
      <c r="AW356" s="117"/>
      <c r="AX356" s="117"/>
      <c r="AY356" s="117"/>
      <c r="AZ356" s="117"/>
      <c r="BA356" s="117"/>
      <c r="BB356" s="117"/>
      <c r="BC356" s="117"/>
      <c r="BD356" s="117"/>
      <c r="BE356" s="117"/>
      <c r="BF356" s="117"/>
      <c r="BG356" s="117"/>
      <c r="BH356" s="117"/>
      <c r="BI356" s="117"/>
      <c r="BJ356" s="117"/>
      <c r="BK356" s="117"/>
    </row>
    <row r="357" spans="1:63">
      <c r="A357" s="117"/>
      <c r="B357" s="117"/>
      <c r="C357" s="117"/>
      <c r="D357" s="117"/>
      <c r="E357" s="117"/>
      <c r="F357" s="117"/>
      <c r="G357" s="117"/>
      <c r="H357" s="117"/>
      <c r="I357" s="117"/>
      <c r="J357" s="117"/>
      <c r="K357" s="117"/>
      <c r="L357" s="117"/>
      <c r="M357" s="117"/>
      <c r="N357" s="117"/>
      <c r="O357" s="117"/>
      <c r="P357" s="117"/>
      <c r="Q357" s="119"/>
      <c r="R357" s="117"/>
      <c r="S357" s="117"/>
      <c r="T357" s="117"/>
      <c r="U357" s="117"/>
      <c r="V357" s="117"/>
      <c r="W357" s="117"/>
      <c r="X357" s="117"/>
      <c r="Y357" s="117"/>
      <c r="Z357" s="117"/>
      <c r="AA357" s="117"/>
      <c r="AB357" s="117"/>
      <c r="AC357" s="117"/>
      <c r="AD357" s="117"/>
      <c r="AE357" s="117"/>
      <c r="AF357" s="117"/>
      <c r="AG357" s="117"/>
      <c r="AH357" s="117"/>
      <c r="AI357" s="117"/>
      <c r="AJ357" s="117"/>
      <c r="AK357" s="117"/>
      <c r="AL357" s="117"/>
      <c r="AM357" s="117"/>
      <c r="AN357" s="117"/>
      <c r="AO357" s="117"/>
      <c r="AP357" s="117"/>
      <c r="AQ357" s="117"/>
      <c r="AR357" s="117"/>
      <c r="AS357" s="117"/>
      <c r="AT357" s="117"/>
      <c r="AU357" s="117"/>
      <c r="AV357" s="117"/>
      <c r="AW357" s="117"/>
      <c r="AX357" s="117"/>
      <c r="AY357" s="117"/>
      <c r="AZ357" s="117"/>
      <c r="BA357" s="117"/>
      <c r="BB357" s="117"/>
      <c r="BC357" s="117"/>
      <c r="BD357" s="117"/>
      <c r="BE357" s="117"/>
      <c r="BF357" s="117"/>
      <c r="BG357" s="117"/>
      <c r="BH357" s="117"/>
      <c r="BI357" s="117"/>
      <c r="BJ357" s="117"/>
      <c r="BK357" s="117"/>
    </row>
    <row r="358" spans="1:63">
      <c r="A358" s="117"/>
      <c r="B358" s="117"/>
      <c r="C358" s="117"/>
      <c r="D358" s="117"/>
      <c r="E358" s="117"/>
      <c r="F358" s="117"/>
      <c r="G358" s="117"/>
      <c r="H358" s="117"/>
      <c r="I358" s="117"/>
      <c r="J358" s="117"/>
      <c r="K358" s="117"/>
      <c r="L358" s="117"/>
      <c r="M358" s="117"/>
      <c r="N358" s="117"/>
      <c r="O358" s="117"/>
      <c r="P358" s="117"/>
      <c r="Q358" s="119"/>
      <c r="R358" s="117"/>
      <c r="S358" s="117"/>
      <c r="T358" s="117"/>
      <c r="U358" s="117"/>
      <c r="V358" s="117"/>
      <c r="W358" s="117"/>
      <c r="X358" s="117"/>
      <c r="Y358" s="117"/>
      <c r="Z358" s="117"/>
      <c r="AA358" s="117"/>
      <c r="AB358" s="117"/>
      <c r="AC358" s="117"/>
      <c r="AD358" s="117"/>
      <c r="AE358" s="117"/>
      <c r="AF358" s="117"/>
      <c r="AG358" s="117"/>
      <c r="AH358" s="117"/>
      <c r="AI358" s="117"/>
      <c r="AJ358" s="117"/>
      <c r="AK358" s="117"/>
      <c r="AL358" s="117"/>
      <c r="AM358" s="117"/>
      <c r="AN358" s="117"/>
      <c r="AO358" s="117"/>
      <c r="AP358" s="117"/>
      <c r="AQ358" s="117"/>
      <c r="AR358" s="117"/>
      <c r="AS358" s="117"/>
      <c r="AT358" s="117"/>
      <c r="AU358" s="117"/>
      <c r="AV358" s="117"/>
      <c r="AW358" s="117"/>
      <c r="AX358" s="117"/>
      <c r="AY358" s="117"/>
      <c r="AZ358" s="117"/>
      <c r="BA358" s="117"/>
      <c r="BB358" s="117"/>
      <c r="BC358" s="117"/>
      <c r="BD358" s="117"/>
      <c r="BE358" s="117"/>
      <c r="BF358" s="117"/>
      <c r="BG358" s="117"/>
      <c r="BH358" s="117"/>
      <c r="BI358" s="117"/>
      <c r="BJ358" s="117"/>
      <c r="BK358" s="117"/>
    </row>
    <row r="359" spans="1:63">
      <c r="A359" s="117"/>
      <c r="B359" s="117"/>
      <c r="C359" s="117"/>
      <c r="D359" s="117"/>
      <c r="E359" s="117"/>
      <c r="F359" s="117"/>
      <c r="G359" s="117"/>
      <c r="H359" s="117"/>
      <c r="I359" s="117"/>
      <c r="J359" s="117"/>
      <c r="K359" s="117"/>
      <c r="L359" s="117"/>
      <c r="M359" s="117"/>
      <c r="N359" s="117"/>
      <c r="O359" s="117"/>
      <c r="P359" s="117"/>
      <c r="Q359" s="119"/>
      <c r="R359" s="117"/>
      <c r="S359" s="117"/>
      <c r="T359" s="117"/>
      <c r="U359" s="117"/>
      <c r="V359" s="117"/>
      <c r="W359" s="117"/>
      <c r="X359" s="117"/>
      <c r="Y359" s="117"/>
      <c r="Z359" s="117"/>
      <c r="AA359" s="117"/>
      <c r="AB359" s="117"/>
      <c r="AC359" s="117"/>
      <c r="AD359" s="117"/>
      <c r="AE359" s="117"/>
      <c r="AF359" s="117"/>
      <c r="AG359" s="117"/>
      <c r="AH359" s="117"/>
      <c r="AI359" s="117"/>
      <c r="AJ359" s="117"/>
      <c r="AK359" s="117"/>
      <c r="AL359" s="117"/>
      <c r="AM359" s="117"/>
      <c r="AN359" s="117"/>
      <c r="AO359" s="117"/>
      <c r="AP359" s="117"/>
      <c r="AQ359" s="117"/>
      <c r="AR359" s="117"/>
      <c r="AS359" s="117"/>
      <c r="AT359" s="117"/>
      <c r="AU359" s="117"/>
      <c r="AV359" s="117"/>
      <c r="AW359" s="117"/>
      <c r="AX359" s="117"/>
      <c r="AY359" s="117"/>
      <c r="AZ359" s="117"/>
      <c r="BA359" s="117"/>
      <c r="BB359" s="117"/>
      <c r="BC359" s="117"/>
      <c r="BD359" s="117"/>
      <c r="BE359" s="117"/>
      <c r="BF359" s="117"/>
      <c r="BG359" s="117"/>
      <c r="BH359" s="117"/>
      <c r="BI359" s="117"/>
      <c r="BJ359" s="117"/>
      <c r="BK359" s="117"/>
    </row>
    <row r="360" spans="1:63">
      <c r="A360" s="117"/>
      <c r="B360" s="117"/>
      <c r="C360" s="117"/>
      <c r="D360" s="117"/>
      <c r="E360" s="117"/>
      <c r="F360" s="117"/>
      <c r="G360" s="117"/>
      <c r="H360" s="117"/>
      <c r="I360" s="117"/>
      <c r="J360" s="117"/>
      <c r="K360" s="117"/>
      <c r="L360" s="117"/>
      <c r="M360" s="117"/>
      <c r="N360" s="117"/>
      <c r="O360" s="117"/>
      <c r="P360" s="117"/>
      <c r="Q360" s="119"/>
      <c r="R360" s="117"/>
      <c r="S360" s="117"/>
      <c r="T360" s="117"/>
      <c r="U360" s="117"/>
      <c r="V360" s="117"/>
      <c r="W360" s="117"/>
      <c r="X360" s="117"/>
      <c r="Y360" s="117"/>
      <c r="Z360" s="117"/>
      <c r="AA360" s="117"/>
      <c r="AB360" s="117"/>
      <c r="AC360" s="117"/>
      <c r="AD360" s="117"/>
      <c r="AE360" s="117"/>
      <c r="AF360" s="117"/>
      <c r="AG360" s="117"/>
      <c r="AH360" s="117"/>
      <c r="AI360" s="117"/>
      <c r="AJ360" s="117"/>
      <c r="AK360" s="117"/>
      <c r="AL360" s="117"/>
      <c r="AM360" s="117"/>
      <c r="AN360" s="117"/>
      <c r="AO360" s="117"/>
      <c r="AP360" s="117"/>
      <c r="AQ360" s="117"/>
      <c r="AR360" s="117"/>
      <c r="AS360" s="117"/>
      <c r="AT360" s="117"/>
      <c r="AU360" s="117"/>
      <c r="AV360" s="117"/>
      <c r="AW360" s="117"/>
      <c r="AX360" s="117"/>
      <c r="AY360" s="117"/>
      <c r="AZ360" s="117"/>
      <c r="BA360" s="117"/>
      <c r="BB360" s="117"/>
      <c r="BC360" s="117"/>
      <c r="BD360" s="117"/>
      <c r="BE360" s="117"/>
      <c r="BF360" s="117"/>
      <c r="BG360" s="117"/>
      <c r="BH360" s="117"/>
      <c r="BI360" s="117"/>
      <c r="BJ360" s="117"/>
      <c r="BK360" s="117"/>
    </row>
    <row r="361" spans="1:63">
      <c r="A361" s="117"/>
      <c r="B361" s="117"/>
      <c r="C361" s="117"/>
      <c r="D361" s="117"/>
      <c r="E361" s="117"/>
      <c r="F361" s="117"/>
      <c r="G361" s="117"/>
      <c r="H361" s="117"/>
      <c r="I361" s="117"/>
      <c r="J361" s="117"/>
      <c r="K361" s="117"/>
      <c r="L361" s="117"/>
      <c r="M361" s="117"/>
      <c r="N361" s="117"/>
      <c r="O361" s="117"/>
      <c r="P361" s="117"/>
      <c r="Q361" s="119"/>
      <c r="R361" s="117"/>
      <c r="S361" s="117"/>
      <c r="T361" s="117"/>
      <c r="U361" s="117"/>
      <c r="V361" s="117"/>
      <c r="W361" s="117"/>
      <c r="X361" s="117"/>
      <c r="Y361" s="117"/>
      <c r="Z361" s="117"/>
      <c r="AA361" s="117"/>
      <c r="AB361" s="117"/>
      <c r="AC361" s="117"/>
      <c r="AD361" s="117"/>
      <c r="AE361" s="117"/>
      <c r="AF361" s="117"/>
      <c r="AG361" s="117"/>
      <c r="AH361" s="117"/>
      <c r="AI361" s="117"/>
      <c r="AJ361" s="117"/>
      <c r="AK361" s="117"/>
      <c r="AL361" s="117"/>
      <c r="AM361" s="117"/>
      <c r="AN361" s="117"/>
      <c r="AO361" s="117"/>
      <c r="AP361" s="117"/>
      <c r="AQ361" s="117"/>
      <c r="AR361" s="117"/>
      <c r="AS361" s="117"/>
      <c r="AT361" s="117"/>
      <c r="AU361" s="117"/>
      <c r="AV361" s="117"/>
      <c r="AW361" s="117"/>
      <c r="AX361" s="117"/>
      <c r="AY361" s="117"/>
      <c r="AZ361" s="117"/>
      <c r="BA361" s="117"/>
      <c r="BB361" s="117"/>
      <c r="BC361" s="117"/>
      <c r="BD361" s="117"/>
      <c r="BE361" s="117"/>
      <c r="BF361" s="117"/>
      <c r="BG361" s="117"/>
      <c r="BH361" s="117"/>
      <c r="BI361" s="117"/>
      <c r="BJ361" s="117"/>
      <c r="BK361" s="117"/>
    </row>
    <row r="362" spans="1:63">
      <c r="A362" s="117"/>
      <c r="B362" s="117"/>
      <c r="C362" s="117"/>
      <c r="D362" s="117"/>
      <c r="E362" s="117"/>
      <c r="F362" s="117"/>
      <c r="G362" s="117"/>
      <c r="H362" s="117"/>
      <c r="I362" s="117"/>
      <c r="J362" s="117"/>
      <c r="K362" s="117"/>
      <c r="L362" s="117"/>
      <c r="M362" s="117"/>
      <c r="N362" s="117"/>
      <c r="O362" s="117"/>
      <c r="P362" s="117"/>
      <c r="Q362" s="119"/>
      <c r="R362" s="117"/>
      <c r="S362" s="117"/>
      <c r="T362" s="117"/>
      <c r="U362" s="117"/>
      <c r="V362" s="117"/>
      <c r="W362" s="117"/>
      <c r="X362" s="117"/>
      <c r="Y362" s="117"/>
      <c r="Z362" s="117"/>
      <c r="AA362" s="117"/>
      <c r="AB362" s="117"/>
      <c r="AC362" s="117"/>
      <c r="AD362" s="117"/>
      <c r="AE362" s="117"/>
      <c r="AF362" s="117"/>
      <c r="AG362" s="117"/>
      <c r="AH362" s="117"/>
      <c r="AI362" s="117"/>
      <c r="AJ362" s="117"/>
      <c r="AK362" s="117"/>
      <c r="AL362" s="117"/>
      <c r="AM362" s="117"/>
      <c r="AN362" s="117"/>
      <c r="AO362" s="117"/>
      <c r="AP362" s="117"/>
      <c r="AQ362" s="117"/>
      <c r="AR362" s="117"/>
      <c r="AS362" s="117"/>
      <c r="AT362" s="117"/>
      <c r="AU362" s="117"/>
      <c r="AV362" s="117"/>
      <c r="AW362" s="117"/>
      <c r="AX362" s="117"/>
      <c r="AY362" s="117"/>
      <c r="AZ362" s="117"/>
      <c r="BA362" s="117"/>
      <c r="BB362" s="117"/>
      <c r="BC362" s="117"/>
      <c r="BD362" s="117"/>
      <c r="BE362" s="117"/>
      <c r="BF362" s="117"/>
      <c r="BG362" s="117"/>
      <c r="BH362" s="117"/>
      <c r="BI362" s="117"/>
      <c r="BJ362" s="117"/>
      <c r="BK362" s="117"/>
    </row>
    <row r="363" spans="1:63">
      <c r="A363" s="117"/>
      <c r="B363" s="117"/>
      <c r="C363" s="117"/>
      <c r="D363" s="117"/>
      <c r="E363" s="117"/>
      <c r="F363" s="117"/>
      <c r="G363" s="117"/>
      <c r="H363" s="117"/>
      <c r="I363" s="117"/>
      <c r="J363" s="117"/>
      <c r="K363" s="117"/>
      <c r="L363" s="117"/>
      <c r="M363" s="117"/>
      <c r="N363" s="117"/>
      <c r="O363" s="117"/>
      <c r="P363" s="117"/>
      <c r="Q363" s="119"/>
      <c r="R363" s="117"/>
      <c r="S363" s="117"/>
      <c r="T363" s="117"/>
      <c r="U363" s="117"/>
      <c r="V363" s="117"/>
      <c r="W363" s="117"/>
      <c r="X363" s="117"/>
      <c r="Y363" s="117"/>
      <c r="Z363" s="117"/>
      <c r="AA363" s="117"/>
      <c r="AB363" s="117"/>
      <c r="AC363" s="117"/>
      <c r="AD363" s="117"/>
      <c r="AE363" s="117"/>
      <c r="AF363" s="117"/>
      <c r="AG363" s="117"/>
      <c r="AH363" s="117"/>
      <c r="AI363" s="117"/>
      <c r="AJ363" s="117"/>
      <c r="AK363" s="117"/>
      <c r="AL363" s="117"/>
      <c r="AM363" s="117"/>
      <c r="AN363" s="117"/>
      <c r="AO363" s="117"/>
      <c r="AP363" s="117"/>
      <c r="AQ363" s="117"/>
      <c r="AR363" s="117"/>
      <c r="AS363" s="117"/>
      <c r="AT363" s="117"/>
      <c r="AU363" s="117"/>
      <c r="AV363" s="117"/>
      <c r="AW363" s="117"/>
      <c r="AX363" s="117"/>
      <c r="AY363" s="117"/>
      <c r="AZ363" s="117"/>
      <c r="BA363" s="117"/>
      <c r="BB363" s="117"/>
      <c r="BC363" s="117"/>
      <c r="BD363" s="117"/>
      <c r="BE363" s="117"/>
      <c r="BF363" s="117"/>
      <c r="BG363" s="117"/>
      <c r="BH363" s="117"/>
      <c r="BI363" s="117"/>
      <c r="BJ363" s="117"/>
      <c r="BK363" s="117"/>
    </row>
    <row r="364" spans="1:63">
      <c r="A364" s="117"/>
      <c r="B364" s="117"/>
      <c r="C364" s="117"/>
      <c r="D364" s="117"/>
      <c r="E364" s="117"/>
      <c r="F364" s="117"/>
      <c r="G364" s="117"/>
      <c r="H364" s="117"/>
      <c r="I364" s="117"/>
      <c r="J364" s="117"/>
      <c r="K364" s="117"/>
      <c r="L364" s="117"/>
      <c r="M364" s="117"/>
      <c r="N364" s="117"/>
      <c r="O364" s="117"/>
      <c r="P364" s="117"/>
      <c r="Q364" s="119"/>
      <c r="R364" s="117"/>
      <c r="S364" s="117"/>
      <c r="T364" s="117"/>
      <c r="U364" s="117"/>
      <c r="V364" s="117"/>
      <c r="W364" s="117"/>
      <c r="X364" s="117"/>
      <c r="Y364" s="117"/>
      <c r="Z364" s="117"/>
      <c r="AA364" s="117"/>
      <c r="AB364" s="117"/>
      <c r="AC364" s="117"/>
      <c r="AD364" s="117"/>
      <c r="AE364" s="117"/>
      <c r="AF364" s="117"/>
      <c r="AG364" s="117"/>
      <c r="AH364" s="117"/>
      <c r="AI364" s="117"/>
      <c r="AJ364" s="117"/>
      <c r="AK364" s="117"/>
      <c r="AL364" s="117"/>
      <c r="AM364" s="117"/>
      <c r="AN364" s="117"/>
      <c r="AO364" s="117"/>
      <c r="AP364" s="117"/>
      <c r="AQ364" s="117"/>
      <c r="AR364" s="117"/>
      <c r="AS364" s="117"/>
      <c r="AT364" s="117"/>
      <c r="AU364" s="117"/>
      <c r="AV364" s="117"/>
      <c r="AW364" s="117"/>
      <c r="AX364" s="117"/>
      <c r="AY364" s="117"/>
      <c r="AZ364" s="117"/>
      <c r="BA364" s="117"/>
      <c r="BB364" s="117"/>
      <c r="BC364" s="117"/>
      <c r="BD364" s="117"/>
      <c r="BE364" s="117"/>
      <c r="BF364" s="117"/>
      <c r="BG364" s="117"/>
      <c r="BH364" s="117"/>
      <c r="BI364" s="117"/>
      <c r="BJ364" s="117"/>
      <c r="BK364" s="117"/>
    </row>
    <row r="365" spans="1:63">
      <c r="A365" s="117"/>
      <c r="B365" s="117"/>
      <c r="C365" s="117"/>
      <c r="D365" s="117"/>
      <c r="E365" s="117"/>
      <c r="F365" s="117"/>
      <c r="G365" s="117"/>
      <c r="H365" s="117"/>
      <c r="I365" s="117"/>
      <c r="J365" s="117"/>
      <c r="K365" s="117"/>
      <c r="L365" s="117"/>
      <c r="M365" s="117"/>
      <c r="N365" s="117"/>
      <c r="O365" s="117"/>
      <c r="P365" s="117"/>
      <c r="Q365" s="119"/>
      <c r="R365" s="117"/>
      <c r="S365" s="117"/>
      <c r="T365" s="117"/>
      <c r="U365" s="117"/>
      <c r="V365" s="117"/>
      <c r="W365" s="117"/>
      <c r="X365" s="117"/>
      <c r="Y365" s="117"/>
      <c r="Z365" s="117"/>
      <c r="AA365" s="117"/>
      <c r="AB365" s="117"/>
      <c r="AC365" s="117"/>
      <c r="AD365" s="117"/>
      <c r="AE365" s="117"/>
      <c r="AF365" s="117"/>
      <c r="AG365" s="117"/>
      <c r="AH365" s="117"/>
      <c r="AI365" s="117"/>
      <c r="AJ365" s="117"/>
      <c r="AK365" s="117"/>
      <c r="AL365" s="117"/>
      <c r="AM365" s="117"/>
      <c r="AN365" s="117"/>
      <c r="AO365" s="117"/>
      <c r="AP365" s="117"/>
      <c r="AQ365" s="117"/>
      <c r="AR365" s="117"/>
      <c r="AS365" s="117"/>
      <c r="AT365" s="117"/>
      <c r="AU365" s="117"/>
      <c r="AV365" s="117"/>
      <c r="AW365" s="117"/>
      <c r="AX365" s="117"/>
      <c r="AY365" s="117"/>
      <c r="AZ365" s="117"/>
      <c r="BA365" s="117"/>
      <c r="BB365" s="117"/>
      <c r="BC365" s="117"/>
      <c r="BD365" s="117"/>
      <c r="BE365" s="117"/>
      <c r="BF365" s="117"/>
      <c r="BG365" s="117"/>
      <c r="BH365" s="117"/>
      <c r="BI365" s="117"/>
      <c r="BJ365" s="117"/>
      <c r="BK365" s="117"/>
    </row>
    <row r="366" spans="1:63">
      <c r="A366" s="117"/>
      <c r="B366" s="117"/>
      <c r="C366" s="117"/>
      <c r="D366" s="117"/>
      <c r="E366" s="117"/>
      <c r="F366" s="117"/>
      <c r="G366" s="117"/>
      <c r="H366" s="117"/>
      <c r="I366" s="117"/>
      <c r="J366" s="117"/>
      <c r="K366" s="117"/>
      <c r="L366" s="117"/>
      <c r="M366" s="117"/>
      <c r="N366" s="117"/>
      <c r="O366" s="117"/>
      <c r="P366" s="117"/>
      <c r="Q366" s="119"/>
      <c r="R366" s="117"/>
      <c r="S366" s="117"/>
      <c r="T366" s="117"/>
      <c r="U366" s="117"/>
      <c r="V366" s="117"/>
      <c r="W366" s="117"/>
      <c r="X366" s="117"/>
      <c r="Y366" s="117"/>
      <c r="Z366" s="117"/>
      <c r="AA366" s="117"/>
      <c r="AB366" s="117"/>
      <c r="AC366" s="117"/>
      <c r="AD366" s="117"/>
      <c r="AE366" s="117"/>
      <c r="AF366" s="117"/>
      <c r="AG366" s="117"/>
      <c r="AH366" s="117"/>
      <c r="AI366" s="117"/>
      <c r="AJ366" s="117"/>
      <c r="AK366" s="117"/>
      <c r="AL366" s="117"/>
      <c r="AM366" s="117"/>
      <c r="AN366" s="117"/>
      <c r="AO366" s="117"/>
      <c r="AP366" s="117"/>
      <c r="AQ366" s="117"/>
      <c r="AR366" s="117"/>
      <c r="AS366" s="117"/>
      <c r="AT366" s="117"/>
      <c r="AU366" s="117"/>
      <c r="AV366" s="117"/>
      <c r="AW366" s="117"/>
      <c r="AX366" s="117"/>
      <c r="AY366" s="117"/>
      <c r="AZ366" s="117"/>
      <c r="BA366" s="117"/>
      <c r="BB366" s="117"/>
      <c r="BC366" s="117"/>
      <c r="BD366" s="117"/>
      <c r="BE366" s="117"/>
      <c r="BF366" s="117"/>
      <c r="BG366" s="117"/>
      <c r="BH366" s="117"/>
      <c r="BI366" s="117"/>
      <c r="BJ366" s="117"/>
      <c r="BK366" s="117"/>
    </row>
    <row r="367" spans="1:63">
      <c r="A367" s="117"/>
      <c r="B367" s="117"/>
      <c r="C367" s="117"/>
      <c r="D367" s="117"/>
      <c r="E367" s="117"/>
      <c r="F367" s="117"/>
      <c r="G367" s="117"/>
      <c r="H367" s="117"/>
      <c r="I367" s="117"/>
      <c r="J367" s="117"/>
      <c r="K367" s="117"/>
      <c r="L367" s="117"/>
      <c r="M367" s="117"/>
      <c r="N367" s="117"/>
      <c r="O367" s="117"/>
      <c r="P367" s="117"/>
      <c r="Q367" s="119"/>
      <c r="R367" s="117"/>
      <c r="S367" s="117"/>
      <c r="T367" s="117"/>
      <c r="U367" s="117"/>
      <c r="V367" s="117"/>
      <c r="W367" s="117"/>
      <c r="X367" s="117"/>
      <c r="Y367" s="117"/>
      <c r="Z367" s="117"/>
      <c r="AA367" s="117"/>
      <c r="AB367" s="117"/>
      <c r="AC367" s="117"/>
      <c r="AD367" s="117"/>
      <c r="AE367" s="117"/>
      <c r="AF367" s="117"/>
      <c r="AG367" s="117"/>
      <c r="AH367" s="117"/>
      <c r="AI367" s="117"/>
      <c r="AJ367" s="117"/>
      <c r="AK367" s="117"/>
      <c r="AL367" s="117"/>
      <c r="AM367" s="117"/>
      <c r="AN367" s="117"/>
      <c r="AO367" s="117"/>
      <c r="AP367" s="117"/>
      <c r="AQ367" s="117"/>
      <c r="AR367" s="117"/>
      <c r="AS367" s="117"/>
      <c r="AT367" s="117"/>
      <c r="AU367" s="117"/>
      <c r="AV367" s="117"/>
      <c r="AW367" s="117"/>
      <c r="AX367" s="117"/>
      <c r="AY367" s="117"/>
      <c r="AZ367" s="117"/>
      <c r="BA367" s="117"/>
      <c r="BB367" s="117"/>
      <c r="BC367" s="117"/>
      <c r="BD367" s="117"/>
      <c r="BE367" s="117"/>
      <c r="BF367" s="117"/>
      <c r="BG367" s="117"/>
      <c r="BH367" s="117"/>
      <c r="BI367" s="117"/>
      <c r="BJ367" s="117"/>
      <c r="BK367" s="117"/>
    </row>
    <row r="368" spans="1:63">
      <c r="A368" s="117"/>
      <c r="B368" s="117"/>
      <c r="C368" s="117"/>
      <c r="D368" s="117"/>
      <c r="E368" s="117"/>
      <c r="F368" s="117"/>
      <c r="G368" s="117"/>
      <c r="H368" s="117"/>
      <c r="I368" s="117"/>
      <c r="J368" s="117"/>
      <c r="K368" s="117"/>
      <c r="L368" s="117"/>
      <c r="M368" s="117"/>
      <c r="N368" s="117"/>
      <c r="O368" s="117"/>
      <c r="P368" s="117"/>
      <c r="Q368" s="119"/>
      <c r="R368" s="117"/>
      <c r="S368" s="117"/>
      <c r="T368" s="117"/>
      <c r="U368" s="117"/>
      <c r="V368" s="117"/>
      <c r="W368" s="117"/>
      <c r="X368" s="117"/>
      <c r="Y368" s="117"/>
      <c r="Z368" s="117"/>
      <c r="AA368" s="117"/>
      <c r="AB368" s="117"/>
      <c r="AC368" s="117"/>
      <c r="AD368" s="117"/>
      <c r="AE368" s="117"/>
      <c r="AF368" s="117"/>
      <c r="AG368" s="117"/>
      <c r="AH368" s="117"/>
      <c r="AI368" s="117"/>
      <c r="AJ368" s="117"/>
      <c r="AK368" s="117"/>
      <c r="AL368" s="117"/>
      <c r="AM368" s="117"/>
      <c r="AN368" s="117"/>
      <c r="AO368" s="117"/>
      <c r="AP368" s="117"/>
      <c r="AQ368" s="117"/>
      <c r="AR368" s="117"/>
      <c r="AS368" s="117"/>
      <c r="AT368" s="117"/>
      <c r="AU368" s="117"/>
      <c r="AV368" s="117"/>
      <c r="AW368" s="117"/>
      <c r="AX368" s="117"/>
      <c r="AY368" s="117"/>
      <c r="AZ368" s="117"/>
      <c r="BA368" s="117"/>
      <c r="BB368" s="117"/>
      <c r="BC368" s="117"/>
      <c r="BD368" s="117"/>
      <c r="BE368" s="117"/>
      <c r="BF368" s="117"/>
      <c r="BG368" s="117"/>
      <c r="BH368" s="117"/>
      <c r="BI368" s="117"/>
      <c r="BJ368" s="117"/>
      <c r="BK368" s="117"/>
    </row>
    <row r="369" spans="1:63">
      <c r="A369" s="117"/>
      <c r="B369" s="117"/>
      <c r="C369" s="117"/>
      <c r="D369" s="117"/>
      <c r="E369" s="117"/>
      <c r="F369" s="117"/>
      <c r="G369" s="117"/>
      <c r="H369" s="117"/>
      <c r="I369" s="117"/>
      <c r="J369" s="117"/>
      <c r="K369" s="117"/>
      <c r="L369" s="117"/>
      <c r="M369" s="117"/>
      <c r="N369" s="117"/>
      <c r="O369" s="117"/>
      <c r="P369" s="117"/>
      <c r="Q369" s="119"/>
      <c r="R369" s="117"/>
      <c r="S369" s="117"/>
      <c r="T369" s="117"/>
      <c r="U369" s="117"/>
      <c r="V369" s="117"/>
      <c r="W369" s="117"/>
      <c r="X369" s="117"/>
      <c r="Y369" s="117"/>
      <c r="Z369" s="117"/>
      <c r="AA369" s="117"/>
      <c r="AB369" s="117"/>
      <c r="AC369" s="117"/>
      <c r="AD369" s="117"/>
      <c r="AE369" s="117"/>
      <c r="AF369" s="117"/>
      <c r="AG369" s="117"/>
      <c r="AH369" s="117"/>
      <c r="AI369" s="117"/>
      <c r="AJ369" s="117"/>
      <c r="AK369" s="117"/>
      <c r="AL369" s="117"/>
      <c r="AM369" s="117"/>
      <c r="AN369" s="117"/>
      <c r="AO369" s="117"/>
      <c r="AP369" s="117"/>
      <c r="AQ369" s="117"/>
      <c r="AR369" s="117"/>
      <c r="AS369" s="117"/>
      <c r="AT369" s="117"/>
      <c r="AU369" s="117"/>
      <c r="AV369" s="117"/>
      <c r="AW369" s="117"/>
      <c r="AX369" s="117"/>
      <c r="AY369" s="117"/>
      <c r="AZ369" s="117"/>
      <c r="BA369" s="117"/>
      <c r="BB369" s="117"/>
      <c r="BC369" s="117"/>
      <c r="BD369" s="117"/>
      <c r="BE369" s="117"/>
      <c r="BF369" s="117"/>
      <c r="BG369" s="117"/>
      <c r="BH369" s="117"/>
      <c r="BI369" s="117"/>
      <c r="BJ369" s="117"/>
      <c r="BK369" s="117"/>
    </row>
  </sheetData>
  <mergeCells count="16">
    <mergeCell ref="E3:E4"/>
    <mergeCell ref="F3:F4"/>
    <mergeCell ref="G3:G4"/>
    <mergeCell ref="H3:H4"/>
    <mergeCell ref="A1:Q1"/>
    <mergeCell ref="K3:K4"/>
    <mergeCell ref="A3:A4"/>
    <mergeCell ref="I3:I4"/>
    <mergeCell ref="Q3:Q4"/>
    <mergeCell ref="P3:P4"/>
    <mergeCell ref="O3:O4"/>
    <mergeCell ref="L3:L4"/>
    <mergeCell ref="M3:M4"/>
    <mergeCell ref="B3:B4"/>
    <mergeCell ref="C3:C4"/>
    <mergeCell ref="D3:D4"/>
  </mergeCells>
  <conditionalFormatting sqref="P7:P57">
    <cfRule type="cellIs" dxfId="0" priority="1" operator="lessThan">
      <formula>#REF!-0.00001</formula>
    </cfRule>
  </conditionalFormatting>
  <printOptions horizontalCentered="1" verticalCentered="1"/>
  <pageMargins left="0.2" right="0.2" top="0.38" bottom="0.19685039370078741" header="0.11811023622047245" footer="0.15748031496062992"/>
  <pageSetup scale="65" orientation="landscape" horizontalDpi="300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08"/>
  <sheetViews>
    <sheetView zoomScale="89" zoomScaleNormal="89" workbookViewId="0">
      <selection activeCell="I16" sqref="I16"/>
    </sheetView>
  </sheetViews>
  <sheetFormatPr baseColWidth="10" defaultColWidth="9.7109375" defaultRowHeight="12.75"/>
  <cols>
    <col min="1" max="1" width="28.7109375" style="2" customWidth="1"/>
    <col min="2" max="2" width="12.42578125" style="2" customWidth="1"/>
    <col min="3" max="3" width="14.140625" style="6" customWidth="1"/>
    <col min="4" max="4" width="17.28515625" style="2" customWidth="1"/>
    <col min="5" max="5" width="15.7109375" style="6" customWidth="1"/>
    <col min="6" max="6" width="2" style="1" customWidth="1"/>
    <col min="7" max="7" width="16.140625" style="6" customWidth="1"/>
    <col min="8" max="10" width="18.42578125" style="2" customWidth="1"/>
    <col min="11" max="11" width="15.7109375" style="2" customWidth="1"/>
    <col min="12" max="12" width="15.7109375" style="6" customWidth="1"/>
    <col min="13" max="16384" width="9.7109375" style="2"/>
  </cols>
  <sheetData>
    <row r="1" spans="1:54" s="8" customFormat="1" ht="51" customHeight="1">
      <c r="A1" s="402" t="s">
        <v>147</v>
      </c>
      <c r="B1" s="403"/>
      <c r="C1" s="403"/>
      <c r="D1" s="403"/>
      <c r="E1" s="403"/>
      <c r="F1" s="403"/>
      <c r="G1" s="403"/>
      <c r="H1" s="403"/>
      <c r="I1" s="403"/>
      <c r="J1" s="403"/>
      <c r="K1" s="403"/>
      <c r="L1" s="403"/>
      <c r="M1" s="303"/>
      <c r="N1" s="303"/>
      <c r="O1" s="303"/>
      <c r="P1" s="303"/>
      <c r="Q1" s="303"/>
      <c r="R1" s="303"/>
      <c r="S1" s="303"/>
      <c r="T1" s="303"/>
      <c r="U1" s="303"/>
      <c r="V1" s="303"/>
      <c r="W1" s="303"/>
      <c r="X1" s="303"/>
      <c r="Y1" s="303"/>
      <c r="Z1" s="303"/>
      <c r="AA1" s="303"/>
      <c r="AB1" s="303"/>
      <c r="AC1" s="303"/>
      <c r="AD1" s="303"/>
      <c r="AE1" s="303"/>
      <c r="AF1" s="303"/>
      <c r="AG1" s="303"/>
      <c r="AH1" s="303"/>
      <c r="AI1" s="303"/>
      <c r="AJ1" s="303"/>
      <c r="AK1" s="303"/>
      <c r="AL1" s="303"/>
      <c r="AM1" s="303"/>
      <c r="AN1" s="303"/>
      <c r="AO1" s="303"/>
      <c r="AP1" s="303"/>
      <c r="AQ1" s="303"/>
      <c r="AR1" s="303"/>
      <c r="AS1" s="303"/>
      <c r="AT1" s="303"/>
      <c r="AU1" s="303"/>
      <c r="AV1" s="303"/>
      <c r="AW1" s="303"/>
      <c r="AX1" s="303"/>
      <c r="AY1" s="303"/>
      <c r="AZ1" s="303"/>
      <c r="BA1" s="303"/>
      <c r="BB1" s="303"/>
    </row>
    <row r="2" spans="1:54" ht="26.25" customHeight="1">
      <c r="A2" s="117"/>
      <c r="B2" s="117"/>
      <c r="C2" s="150"/>
      <c r="D2" s="117"/>
      <c r="E2" s="150"/>
      <c r="F2" s="117"/>
      <c r="G2" s="150"/>
      <c r="H2" s="117"/>
      <c r="I2" s="117"/>
      <c r="J2" s="117"/>
      <c r="K2" s="117"/>
      <c r="L2" s="150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</row>
    <row r="3" spans="1:54" ht="37.5" customHeight="1" thickBot="1">
      <c r="A3" s="117"/>
      <c r="B3" s="404" t="s">
        <v>114</v>
      </c>
      <c r="C3" s="405"/>
      <c r="D3" s="406" t="s">
        <v>116</v>
      </c>
      <c r="E3" s="406"/>
      <c r="F3" s="117"/>
      <c r="G3" s="304" t="s">
        <v>115</v>
      </c>
      <c r="H3" s="117"/>
      <c r="I3" s="117"/>
      <c r="J3" s="117"/>
      <c r="K3" s="117"/>
      <c r="L3" s="150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  <c r="AQ3" s="117"/>
      <c r="AR3" s="117"/>
      <c r="AS3" s="117"/>
      <c r="AT3" s="117"/>
      <c r="AU3" s="117"/>
      <c r="AV3" s="117"/>
      <c r="AW3" s="117"/>
      <c r="AX3" s="117"/>
      <c r="AY3" s="117"/>
      <c r="AZ3" s="117"/>
      <c r="BA3" s="117"/>
      <c r="BB3" s="117"/>
    </row>
    <row r="4" spans="1:54" ht="39" customHeight="1" thickBot="1">
      <c r="A4" s="151" t="s">
        <v>0</v>
      </c>
      <c r="B4" s="151" t="s">
        <v>340</v>
      </c>
      <c r="C4" s="327" t="s">
        <v>102</v>
      </c>
      <c r="D4" s="305" t="s">
        <v>188</v>
      </c>
      <c r="E4" s="327" t="s">
        <v>103</v>
      </c>
      <c r="F4" s="117"/>
      <c r="G4" s="327" t="s">
        <v>109</v>
      </c>
      <c r="H4" s="328" t="s">
        <v>106</v>
      </c>
      <c r="I4" s="328" t="s">
        <v>107</v>
      </c>
      <c r="J4" s="328" t="s">
        <v>108</v>
      </c>
      <c r="K4" s="328" t="s">
        <v>148</v>
      </c>
      <c r="L4" s="329" t="s">
        <v>101</v>
      </c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</row>
    <row r="5" spans="1:54">
      <c r="A5" s="326"/>
      <c r="B5" s="325"/>
      <c r="C5" s="330"/>
      <c r="D5" s="306"/>
      <c r="E5" s="330"/>
      <c r="F5" s="142"/>
      <c r="G5" s="330"/>
      <c r="H5" s="331" t="s">
        <v>117</v>
      </c>
      <c r="I5" s="331" t="s">
        <v>117</v>
      </c>
      <c r="J5" s="331" t="s">
        <v>117</v>
      </c>
      <c r="K5" s="331" t="s">
        <v>117</v>
      </c>
      <c r="L5" s="332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7"/>
      <c r="BA5" s="117"/>
      <c r="BB5" s="117"/>
    </row>
    <row r="6" spans="1:54" s="3" customFormat="1" ht="11.25">
      <c r="A6" s="307"/>
      <c r="B6" s="157" t="s">
        <v>57</v>
      </c>
      <c r="C6" s="333" t="s">
        <v>73</v>
      </c>
      <c r="D6" s="308" t="s">
        <v>56</v>
      </c>
      <c r="E6" s="333" t="s">
        <v>74</v>
      </c>
      <c r="F6" s="158"/>
      <c r="G6" s="309" t="s">
        <v>70</v>
      </c>
      <c r="H6" s="160">
        <f>+K6*0.35</f>
        <v>79935213.399999991</v>
      </c>
      <c r="I6" s="160">
        <f>+K6*0.35</f>
        <v>79935213.399999991</v>
      </c>
      <c r="J6" s="160">
        <f>+K6*0.3</f>
        <v>68515897.200000003</v>
      </c>
      <c r="K6" s="160">
        <f>+'[5]PART PEF2020'!D11</f>
        <v>228386324</v>
      </c>
      <c r="L6" s="310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</row>
    <row r="7" spans="1:54" s="4" customFormat="1" ht="23.25" customHeight="1" thickBot="1">
      <c r="A7" s="161"/>
      <c r="B7" s="161"/>
      <c r="C7" s="311"/>
      <c r="D7" s="312"/>
      <c r="E7" s="313"/>
      <c r="F7" s="162"/>
      <c r="G7" s="334"/>
      <c r="H7" s="160" t="s">
        <v>104</v>
      </c>
      <c r="I7" s="160" t="s">
        <v>69</v>
      </c>
      <c r="J7" s="160" t="s">
        <v>105</v>
      </c>
      <c r="K7" s="164" t="s">
        <v>118</v>
      </c>
      <c r="L7" s="314" t="s">
        <v>71</v>
      </c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2"/>
      <c r="AM7" s="162"/>
      <c r="AN7" s="162"/>
      <c r="AO7" s="162"/>
      <c r="AP7" s="162"/>
      <c r="AQ7" s="162"/>
      <c r="AR7" s="162"/>
      <c r="AS7" s="162"/>
      <c r="AT7" s="162"/>
      <c r="AU7" s="162"/>
      <c r="AV7" s="162"/>
      <c r="AW7" s="162"/>
      <c r="AX7" s="162"/>
      <c r="AY7" s="162"/>
      <c r="AZ7" s="162"/>
      <c r="BA7" s="162"/>
      <c r="BB7" s="162"/>
    </row>
    <row r="8" spans="1:54" ht="13.5" thickTop="1">
      <c r="A8" s="109" t="s">
        <v>1</v>
      </c>
      <c r="B8" s="335">
        <v>2974</v>
      </c>
      <c r="C8" s="166">
        <f t="shared" ref="C8:C58" si="0">+B8/$B$59</f>
        <v>5.141377508841821E-4</v>
      </c>
      <c r="D8" s="315">
        <v>2918</v>
      </c>
      <c r="E8" s="166">
        <f t="shared" ref="E8:E59" si="1">(D8/D$59)</f>
        <v>5.2012841717507521E-4</v>
      </c>
      <c r="F8" s="117"/>
      <c r="G8" s="316">
        <f>+'[5]COEF Art 14 F I'!AI8</f>
        <v>4.4460651855004774E-4</v>
      </c>
      <c r="H8" s="167">
        <f t="shared" ref="H8:H58" si="2">+C8*H$6</f>
        <v>41097.710833923127</v>
      </c>
      <c r="I8" s="317">
        <f t="shared" ref="I8:I58" si="3">+E8*I$6</f>
        <v>41576.576022293855</v>
      </c>
      <c r="J8" s="317">
        <f t="shared" ref="J8:J58" si="4">+G8*J$6</f>
        <v>30462.614519424966</v>
      </c>
      <c r="K8" s="317">
        <f>SUM(H8:J8)</f>
        <v>113136.90137564196</v>
      </c>
      <c r="L8" s="318">
        <f>+K8/K$59</f>
        <v>4.9537511438575439E-4</v>
      </c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7"/>
      <c r="BA8" s="117"/>
      <c r="BB8" s="117"/>
    </row>
    <row r="9" spans="1:54">
      <c r="A9" s="110" t="s">
        <v>2</v>
      </c>
      <c r="B9" s="336">
        <v>3382</v>
      </c>
      <c r="C9" s="170">
        <f t="shared" si="0"/>
        <v>5.8467177992276519E-4</v>
      </c>
      <c r="D9" s="319">
        <v>2599</v>
      </c>
      <c r="E9" s="170">
        <f t="shared" si="1"/>
        <v>4.6326722283688166E-4</v>
      </c>
      <c r="F9" s="117"/>
      <c r="G9" s="320">
        <f>+'[5]COEF Art 14 F I'!AI9</f>
        <v>2.485868599737553E-3</v>
      </c>
      <c r="H9" s="171">
        <f t="shared" si="2"/>
        <v>46735.863497084065</v>
      </c>
      <c r="I9" s="172">
        <f t="shared" si="3"/>
        <v>37031.364318691485</v>
      </c>
      <c r="J9" s="172">
        <f t="shared" si="4"/>
        <v>170321.51743232613</v>
      </c>
      <c r="K9" s="172">
        <f t="shared" ref="K9:K58" si="5">SUM(H9:J9)</f>
        <v>254088.74524810168</v>
      </c>
      <c r="L9" s="321">
        <f t="shared" ref="L9:L58" si="6">+K9/K$59</f>
        <v>1.1125392308871424E-3</v>
      </c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  <c r="AT9" s="117"/>
      <c r="AU9" s="117"/>
      <c r="AV9" s="117"/>
      <c r="AW9" s="117"/>
      <c r="AX9" s="117"/>
      <c r="AY9" s="117"/>
      <c r="AZ9" s="117"/>
      <c r="BA9" s="117"/>
      <c r="BB9" s="117"/>
    </row>
    <row r="10" spans="1:54">
      <c r="A10" s="110" t="s">
        <v>3</v>
      </c>
      <c r="B10" s="336">
        <v>1407</v>
      </c>
      <c r="C10" s="170">
        <f t="shared" si="0"/>
        <v>2.4323867366981983E-4</v>
      </c>
      <c r="D10" s="319">
        <v>1506</v>
      </c>
      <c r="E10" s="170">
        <f t="shared" si="1"/>
        <v>2.6844187671887026E-4</v>
      </c>
      <c r="F10" s="117"/>
      <c r="G10" s="320">
        <f>+'[5]COEF Art 14 F I'!AI10</f>
        <v>2.6581184446075406E-3</v>
      </c>
      <c r="H10" s="171">
        <f t="shared" si="2"/>
        <v>19443.335286930007</v>
      </c>
      <c r="I10" s="172">
        <f t="shared" si="3"/>
        <v>21457.958701019383</v>
      </c>
      <c r="J10" s="172">
        <f t="shared" si="4"/>
        <v>182123.37009615416</v>
      </c>
      <c r="K10" s="172">
        <f t="shared" si="5"/>
        <v>223024.66408410354</v>
      </c>
      <c r="L10" s="321">
        <f t="shared" si="6"/>
        <v>9.7652372601830383E-4</v>
      </c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7"/>
      <c r="BB10" s="117"/>
    </row>
    <row r="11" spans="1:54" ht="13.5" customHeight="1">
      <c r="A11" s="110" t="s">
        <v>4</v>
      </c>
      <c r="B11" s="336">
        <v>35289</v>
      </c>
      <c r="C11" s="170">
        <f t="shared" si="0"/>
        <v>6.1006748792709828E-3</v>
      </c>
      <c r="D11" s="319">
        <v>38297</v>
      </c>
      <c r="E11" s="170">
        <f t="shared" si="1"/>
        <v>6.8263735409711639E-3</v>
      </c>
      <c r="F11" s="117"/>
      <c r="G11" s="320">
        <f>+'[5]COEF Art 14 F I'!AI11</f>
        <v>7.9811040953913712E-3</v>
      </c>
      <c r="H11" s="171">
        <f t="shared" si="2"/>
        <v>487658.74835854518</v>
      </c>
      <c r="I11" s="172">
        <f t="shared" si="3"/>
        <v>545667.62574564351</v>
      </c>
      <c r="J11" s="172">
        <f t="shared" si="4"/>
        <v>546832.50774233416</v>
      </c>
      <c r="K11" s="172">
        <f t="shared" si="5"/>
        <v>1580158.8818465229</v>
      </c>
      <c r="L11" s="321">
        <f t="shared" si="6"/>
        <v>6.9187981757021632E-3</v>
      </c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7"/>
      <c r="AU11" s="117"/>
      <c r="AV11" s="117"/>
      <c r="AW11" s="117"/>
      <c r="AX11" s="117"/>
      <c r="AY11" s="117"/>
      <c r="AZ11" s="117"/>
      <c r="BA11" s="117"/>
      <c r="BB11" s="117"/>
    </row>
    <row r="12" spans="1:54" ht="14.25">
      <c r="A12" s="110" t="s">
        <v>5</v>
      </c>
      <c r="B12" s="336">
        <v>18030</v>
      </c>
      <c r="C12" s="170">
        <f t="shared" si="0"/>
        <v>3.1169817244256232E-3</v>
      </c>
      <c r="D12" s="337">
        <v>19976</v>
      </c>
      <c r="E12" s="170">
        <f t="shared" si="1"/>
        <v>3.5606872040744699E-3</v>
      </c>
      <c r="F12" s="117"/>
      <c r="G12" s="320">
        <f>+'[5]COEF Art 14 F I'!AI12</f>
        <v>7.1448486758316629E-3</v>
      </c>
      <c r="H12" s="171">
        <f t="shared" si="2"/>
        <v>249156.59930586215</v>
      </c>
      <c r="I12" s="172">
        <f t="shared" si="3"/>
        <v>284624.29150834208</v>
      </c>
      <c r="J12" s="172">
        <f t="shared" si="4"/>
        <v>489535.71738283837</v>
      </c>
      <c r="K12" s="172">
        <f t="shared" si="5"/>
        <v>1023316.6081970426</v>
      </c>
      <c r="L12" s="321">
        <f t="shared" si="6"/>
        <v>4.480638727724532E-3</v>
      </c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</row>
    <row r="13" spans="1:54">
      <c r="A13" s="110" t="s">
        <v>6</v>
      </c>
      <c r="B13" s="336">
        <v>656464</v>
      </c>
      <c r="C13" s="170">
        <f t="shared" si="0"/>
        <v>0.11348786970290306</v>
      </c>
      <c r="D13" s="319">
        <v>665734</v>
      </c>
      <c r="E13" s="170">
        <f t="shared" si="1"/>
        <v>0.11866592586690594</v>
      </c>
      <c r="F13" s="117"/>
      <c r="G13" s="320">
        <f>+'[5]COEF Art 14 F I'!AI13</f>
        <v>7.1946639273431839E-2</v>
      </c>
      <c r="H13" s="171">
        <f t="shared" si="2"/>
        <v>9071677.0830129497</v>
      </c>
      <c r="I13" s="172">
        <f t="shared" si="3"/>
        <v>9485586.1074797045</v>
      </c>
      <c r="J13" s="172">
        <f t="shared" si="4"/>
        <v>4929488.5403439384</v>
      </c>
      <c r="K13" s="172">
        <f t="shared" si="5"/>
        <v>23486751.730836593</v>
      </c>
      <c r="L13" s="321">
        <f t="shared" si="6"/>
        <v>0.10283782023146271</v>
      </c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  <c r="AX13" s="117"/>
      <c r="AY13" s="117"/>
      <c r="AZ13" s="117"/>
      <c r="BA13" s="117"/>
      <c r="BB13" s="117"/>
    </row>
    <row r="14" spans="1:54">
      <c r="A14" s="110" t="s">
        <v>7</v>
      </c>
      <c r="B14" s="336">
        <v>14992</v>
      </c>
      <c r="C14" s="170">
        <f t="shared" si="0"/>
        <v>2.5917798121236242E-3</v>
      </c>
      <c r="D14" s="319">
        <v>17800</v>
      </c>
      <c r="E14" s="170">
        <f t="shared" si="1"/>
        <v>3.1728189944195818E-3</v>
      </c>
      <c r="F14" s="117"/>
      <c r="G14" s="320">
        <f>+'[5]COEF Art 14 F I'!AI14</f>
        <v>1.0408240332936771E-2</v>
      </c>
      <c r="H14" s="171">
        <f t="shared" si="2"/>
        <v>207174.47236791378</v>
      </c>
      <c r="I14" s="172">
        <f t="shared" si="3"/>
        <v>253619.96339850264</v>
      </c>
      <c r="J14" s="172">
        <f t="shared" si="4"/>
        <v>713129.92468438961</v>
      </c>
      <c r="K14" s="172">
        <f t="shared" si="5"/>
        <v>1173924.3604508061</v>
      </c>
      <c r="L14" s="321">
        <f t="shared" si="6"/>
        <v>5.1400816821711541E-3</v>
      </c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</row>
    <row r="15" spans="1:54">
      <c r="A15" s="110" t="s">
        <v>8</v>
      </c>
      <c r="B15" s="336">
        <v>3661</v>
      </c>
      <c r="C15" s="170">
        <f t="shared" si="0"/>
        <v>6.329046086035611E-4</v>
      </c>
      <c r="D15" s="319">
        <v>4384</v>
      </c>
      <c r="E15" s="170">
        <f t="shared" si="1"/>
        <v>7.8144036356940711E-4</v>
      </c>
      <c r="F15" s="117"/>
      <c r="G15" s="320">
        <f>+'[5]COEF Art 14 F I'!AI15</f>
        <v>1.3826668629961588E-3</v>
      </c>
      <c r="H15" s="171">
        <f t="shared" si="2"/>
        <v>50591.364950569128</v>
      </c>
      <c r="I15" s="172">
        <f t="shared" si="3"/>
        <v>62464.602221294139</v>
      </c>
      <c r="J15" s="172">
        <f t="shared" si="4"/>
        <v>94734.660646891294</v>
      </c>
      <c r="K15" s="172">
        <f t="shared" si="5"/>
        <v>207790.62781875458</v>
      </c>
      <c r="L15" s="321">
        <f t="shared" si="6"/>
        <v>9.0982079915938666E-4</v>
      </c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</row>
    <row r="16" spans="1:54">
      <c r="A16" s="110" t="s">
        <v>9</v>
      </c>
      <c r="B16" s="336">
        <v>122337</v>
      </c>
      <c r="C16" s="170">
        <f t="shared" si="0"/>
        <v>2.1149317427679282E-2</v>
      </c>
      <c r="D16" s="319">
        <v>105145</v>
      </c>
      <c r="E16" s="170">
        <f t="shared" si="1"/>
        <v>1.8741913099339716E-2</v>
      </c>
      <c r="F16" s="117"/>
      <c r="G16" s="320">
        <f>+'[5]COEF Art 14 F I'!AI16</f>
        <v>1.2855884173065751E-2</v>
      </c>
      <c r="H16" s="171">
        <f t="shared" si="2"/>
        <v>1690575.2018458822</v>
      </c>
      <c r="I16" s="172">
        <f t="shared" si="3"/>
        <v>1498138.8231199754</v>
      </c>
      <c r="J16" s="172">
        <f t="shared" si="4"/>
        <v>880832.43841687997</v>
      </c>
      <c r="K16" s="172">
        <f t="shared" si="5"/>
        <v>4069546.4633827377</v>
      </c>
      <c r="L16" s="321">
        <f t="shared" si="6"/>
        <v>1.7818695936376375E-2</v>
      </c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</row>
    <row r="17" spans="1:54">
      <c r="A17" s="110" t="s">
        <v>10</v>
      </c>
      <c r="B17" s="336">
        <v>104478</v>
      </c>
      <c r="C17" s="170">
        <f t="shared" si="0"/>
        <v>1.8061897759541888E-2</v>
      </c>
      <c r="D17" s="319">
        <v>47326</v>
      </c>
      <c r="E17" s="170">
        <f t="shared" si="1"/>
        <v>8.4357770634775914E-3</v>
      </c>
      <c r="F17" s="117"/>
      <c r="G17" s="320">
        <f>+'[5]COEF Art 14 F I'!AI17</f>
        <v>5.4140246035261665E-3</v>
      </c>
      <c r="H17" s="171">
        <f t="shared" si="2"/>
        <v>1443781.6518179625</v>
      </c>
      <c r="I17" s="172">
        <f t="shared" si="3"/>
        <v>674315.6397639066</v>
      </c>
      <c r="J17" s="172">
        <f t="shared" si="4"/>
        <v>370946.75317346962</v>
      </c>
      <c r="K17" s="172">
        <f t="shared" si="5"/>
        <v>2489044.0447553387</v>
      </c>
      <c r="L17" s="321">
        <f t="shared" si="6"/>
        <v>1.0898393569114668E-2</v>
      </c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</row>
    <row r="18" spans="1:54">
      <c r="A18" s="110" t="s">
        <v>11</v>
      </c>
      <c r="B18" s="336">
        <v>7340</v>
      </c>
      <c r="C18" s="170">
        <f t="shared" si="0"/>
        <v>1.2689210126058832E-3</v>
      </c>
      <c r="D18" s="319">
        <v>8324</v>
      </c>
      <c r="E18" s="170">
        <f t="shared" si="1"/>
        <v>1.4837385005364381E-3</v>
      </c>
      <c r="F18" s="117"/>
      <c r="G18" s="320">
        <f>+'[5]COEF Art 14 F I'!AI18</f>
        <v>3.040379761063848E-3</v>
      </c>
      <c r="H18" s="171">
        <f t="shared" si="2"/>
        <v>101431.47193039536</v>
      </c>
      <c r="I18" s="172">
        <f t="shared" si="3"/>
        <v>118602.95367017618</v>
      </c>
      <c r="J18" s="172">
        <f t="shared" si="4"/>
        <v>208314.34715801117</v>
      </c>
      <c r="K18" s="172">
        <f t="shared" si="5"/>
        <v>428348.77275858272</v>
      </c>
      <c r="L18" s="321">
        <f t="shared" si="6"/>
        <v>1.875544757918967E-3</v>
      </c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</row>
    <row r="19" spans="1:54">
      <c r="A19" s="110" t="s">
        <v>12</v>
      </c>
      <c r="B19" s="336">
        <v>9930</v>
      </c>
      <c r="C19" s="170">
        <f t="shared" si="0"/>
        <v>1.7166737949831634E-3</v>
      </c>
      <c r="D19" s="319">
        <v>11962</v>
      </c>
      <c r="E19" s="170">
        <f t="shared" si="1"/>
        <v>2.1322056635532044E-3</v>
      </c>
      <c r="F19" s="117"/>
      <c r="G19" s="320">
        <f>+'[5]COEF Art 14 F I'!AI19</f>
        <v>7.0202524146091641E-3</v>
      </c>
      <c r="H19" s="171">
        <f t="shared" si="2"/>
        <v>137222.686140167</v>
      </c>
      <c r="I19" s="172">
        <f t="shared" si="3"/>
        <v>170438.31472881397</v>
      </c>
      <c r="J19" s="172">
        <f t="shared" si="4"/>
        <v>480998.89275741327</v>
      </c>
      <c r="K19" s="172">
        <f t="shared" si="5"/>
        <v>788659.89362639422</v>
      </c>
      <c r="L19" s="321">
        <f t="shared" si="6"/>
        <v>3.4531835348704781E-3</v>
      </c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</row>
    <row r="20" spans="1:54">
      <c r="A20" s="110" t="s">
        <v>13</v>
      </c>
      <c r="B20" s="336">
        <v>68747</v>
      </c>
      <c r="C20" s="170">
        <f t="shared" si="0"/>
        <v>1.1884811015479108E-2</v>
      </c>
      <c r="D20" s="319">
        <v>50563</v>
      </c>
      <c r="E20" s="170">
        <f t="shared" si="1"/>
        <v>9.0127666749908603E-3</v>
      </c>
      <c r="F20" s="117"/>
      <c r="G20" s="320">
        <f>+'[5]COEF Art 14 F I'!AI20</f>
        <v>4.7736058680696684E-3</v>
      </c>
      <c r="H20" s="171">
        <f t="shared" si="2"/>
        <v>950014.90474099305</v>
      </c>
      <c r="I20" s="172">
        <f t="shared" si="3"/>
        <v>720437.42748980282</v>
      </c>
      <c r="J20" s="172">
        <f t="shared" si="4"/>
        <v>327067.88892997819</v>
      </c>
      <c r="K20" s="172">
        <f t="shared" si="5"/>
        <v>1997520.2211607741</v>
      </c>
      <c r="L20" s="321">
        <f t="shared" si="6"/>
        <v>8.7462339520853905E-3</v>
      </c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</row>
    <row r="21" spans="1:54">
      <c r="A21" s="110" t="s">
        <v>14</v>
      </c>
      <c r="B21" s="336">
        <v>36088</v>
      </c>
      <c r="C21" s="170">
        <f t="shared" si="0"/>
        <v>6.2388040194715413E-3</v>
      </c>
      <c r="D21" s="319">
        <v>37859</v>
      </c>
      <c r="E21" s="170">
        <f t="shared" si="1"/>
        <v>6.7483008039174687E-3</v>
      </c>
      <c r="F21" s="117"/>
      <c r="G21" s="320">
        <f>+'[5]COEF Art 14 F I'!AI21</f>
        <v>2.3489418858034922E-2</v>
      </c>
      <c r="H21" s="171">
        <f t="shared" si="2"/>
        <v>498700.13065723534</v>
      </c>
      <c r="I21" s="172">
        <f t="shared" si="3"/>
        <v>539426.86484853434</v>
      </c>
      <c r="J21" s="172">
        <f t="shared" si="4"/>
        <v>1609398.6077648622</v>
      </c>
      <c r="K21" s="172">
        <f t="shared" si="5"/>
        <v>2647525.6032706322</v>
      </c>
      <c r="L21" s="321">
        <f t="shared" si="6"/>
        <v>1.1592312345596633E-2</v>
      </c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117"/>
      <c r="AQ21" s="117"/>
      <c r="AR21" s="117"/>
      <c r="AS21" s="117"/>
      <c r="AT21" s="117"/>
      <c r="AU21" s="117"/>
      <c r="AV21" s="117"/>
      <c r="AW21" s="117"/>
      <c r="AX21" s="117"/>
      <c r="AY21" s="117"/>
      <c r="AZ21" s="117"/>
      <c r="BA21" s="117"/>
      <c r="BB21" s="117"/>
    </row>
    <row r="22" spans="1:54">
      <c r="A22" s="110" t="s">
        <v>15</v>
      </c>
      <c r="B22" s="336">
        <v>1360</v>
      </c>
      <c r="C22" s="170">
        <f t="shared" si="0"/>
        <v>2.351134301286105E-4</v>
      </c>
      <c r="D22" s="319">
        <v>1845</v>
      </c>
      <c r="E22" s="170">
        <f t="shared" si="1"/>
        <v>3.2886803621933304E-4</v>
      </c>
      <c r="F22" s="117"/>
      <c r="G22" s="320">
        <f>+'[5]COEF Art 14 F I'!AI22</f>
        <v>3.0004402401976257E-3</v>
      </c>
      <c r="H22" s="171">
        <f t="shared" si="2"/>
        <v>18793.842210536466</v>
      </c>
      <c r="I22" s="172">
        <f t="shared" si="3"/>
        <v>26288.136655631311</v>
      </c>
      <c r="J22" s="172">
        <f t="shared" si="4"/>
        <v>205577.85505212384</v>
      </c>
      <c r="K22" s="172">
        <f t="shared" si="5"/>
        <v>250659.83391829161</v>
      </c>
      <c r="L22" s="321">
        <f t="shared" si="6"/>
        <v>1.097525585281068E-3</v>
      </c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117"/>
      <c r="AQ22" s="117"/>
      <c r="AR22" s="117"/>
      <c r="AS22" s="117"/>
      <c r="AT22" s="117"/>
      <c r="AU22" s="117"/>
      <c r="AV22" s="117"/>
      <c r="AW22" s="117"/>
      <c r="AX22" s="117"/>
      <c r="AY22" s="117"/>
      <c r="AZ22" s="117"/>
      <c r="BA22" s="117"/>
      <c r="BB22" s="117"/>
    </row>
    <row r="23" spans="1:54">
      <c r="A23" s="110" t="s">
        <v>16</v>
      </c>
      <c r="B23" s="336">
        <v>3256</v>
      </c>
      <c r="C23" s="170">
        <f t="shared" si="0"/>
        <v>5.6288921213143808E-4</v>
      </c>
      <c r="D23" s="319">
        <v>3294</v>
      </c>
      <c r="E23" s="170">
        <f t="shared" si="1"/>
        <v>5.8714976222573611E-4</v>
      </c>
      <c r="F23" s="117"/>
      <c r="G23" s="320">
        <f>+'[5]COEF Art 14 F I'!AI23</f>
        <v>1.1557197784943017E-3</v>
      </c>
      <c r="H23" s="171">
        <f t="shared" si="2"/>
        <v>44994.669292284365</v>
      </c>
      <c r="I23" s="172">
        <f t="shared" si="3"/>
        <v>46933.941541273467</v>
      </c>
      <c r="J23" s="172">
        <f t="shared" si="4"/>
        <v>79185.177535322349</v>
      </c>
      <c r="K23" s="172">
        <f t="shared" si="5"/>
        <v>171113.78836888017</v>
      </c>
      <c r="L23" s="321">
        <f t="shared" si="6"/>
        <v>7.492295745733015E-4</v>
      </c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  <c r="AX23" s="117"/>
      <c r="AY23" s="117"/>
      <c r="AZ23" s="117"/>
      <c r="BA23" s="117"/>
      <c r="BB23" s="117"/>
    </row>
    <row r="24" spans="1:54">
      <c r="A24" s="110" t="s">
        <v>17</v>
      </c>
      <c r="B24" s="336">
        <v>40903</v>
      </c>
      <c r="C24" s="170">
        <f t="shared" si="0"/>
        <v>7.0712092886401146E-3</v>
      </c>
      <c r="D24" s="319">
        <v>44989</v>
      </c>
      <c r="E24" s="170">
        <f t="shared" si="1"/>
        <v>8.0192108842664367E-3</v>
      </c>
      <c r="F24" s="117"/>
      <c r="G24" s="320">
        <f>+'[5]COEF Art 14 F I'!AI24</f>
        <v>1.7338474232222012E-2</v>
      </c>
      <c r="H24" s="171">
        <f t="shared" si="2"/>
        <v>565238.62348350964</v>
      </c>
      <c r="I24" s="172">
        <f t="shared" si="3"/>
        <v>641017.33333344024</v>
      </c>
      <c r="J24" s="172">
        <f t="shared" si="4"/>
        <v>1187961.1180997724</v>
      </c>
      <c r="K24" s="172">
        <f t="shared" si="5"/>
        <v>2394217.0749167223</v>
      </c>
      <c r="L24" s="321">
        <f t="shared" si="6"/>
        <v>1.0483189330183898E-2</v>
      </c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117"/>
      <c r="AQ24" s="117"/>
      <c r="AR24" s="117"/>
      <c r="AS24" s="117"/>
      <c r="AT24" s="117"/>
      <c r="AU24" s="117"/>
      <c r="AV24" s="117"/>
      <c r="AW24" s="117"/>
      <c r="AX24" s="117"/>
      <c r="AY24" s="117"/>
      <c r="AZ24" s="117"/>
      <c r="BA24" s="117"/>
      <c r="BB24" s="117"/>
    </row>
    <row r="25" spans="1:54">
      <c r="A25" s="110" t="s">
        <v>18</v>
      </c>
      <c r="B25" s="336">
        <v>397205</v>
      </c>
      <c r="C25" s="170">
        <f t="shared" si="0"/>
        <v>6.8667816186937305E-2</v>
      </c>
      <c r="D25" s="319">
        <v>300745</v>
      </c>
      <c r="E25" s="170">
        <f t="shared" si="1"/>
        <v>5.3607272386332422E-2</v>
      </c>
      <c r="F25" s="117"/>
      <c r="G25" s="320">
        <f>+'[5]COEF Art 14 F I'!AI25</f>
        <v>2.853208470731897E-2</v>
      </c>
      <c r="H25" s="171">
        <f t="shared" si="2"/>
        <v>5488976.540614807</v>
      </c>
      <c r="I25" s="172">
        <f t="shared" si="3"/>
        <v>4285108.7579934085</v>
      </c>
      <c r="J25" s="172">
        <f t="shared" si="4"/>
        <v>1954901.3827083588</v>
      </c>
      <c r="K25" s="172">
        <f t="shared" si="5"/>
        <v>11728986.681316575</v>
      </c>
      <c r="L25" s="321">
        <f t="shared" si="6"/>
        <v>5.1355906412840102E-2</v>
      </c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117"/>
      <c r="AQ25" s="117"/>
      <c r="AR25" s="117"/>
      <c r="AS25" s="117"/>
      <c r="AT25" s="117"/>
      <c r="AU25" s="117"/>
      <c r="AV25" s="117"/>
      <c r="AW25" s="117"/>
      <c r="AX25" s="117"/>
      <c r="AY25" s="117"/>
      <c r="AZ25" s="117"/>
      <c r="BA25" s="117"/>
      <c r="BB25" s="117"/>
    </row>
    <row r="26" spans="1:54">
      <c r="A26" s="110" t="s">
        <v>19</v>
      </c>
      <c r="B26" s="336">
        <v>5506</v>
      </c>
      <c r="C26" s="170">
        <f t="shared" si="0"/>
        <v>9.5186363697656574E-4</v>
      </c>
      <c r="D26" s="319">
        <v>6127</v>
      </c>
      <c r="E26" s="170">
        <f t="shared" si="1"/>
        <v>1.0921270774611673E-3</v>
      </c>
      <c r="F26" s="117"/>
      <c r="G26" s="320">
        <f>+'[5]COEF Art 14 F I'!AI26</f>
        <v>2.6526642446726683E-3</v>
      </c>
      <c r="H26" s="171">
        <f t="shared" si="2"/>
        <v>76087.422949421903</v>
      </c>
      <c r="I26" s="172">
        <f t="shared" si="3"/>
        <v>87299.410996776729</v>
      </c>
      <c r="J26" s="172">
        <f t="shared" si="4"/>
        <v>181749.67069410821</v>
      </c>
      <c r="K26" s="172">
        <f t="shared" si="5"/>
        <v>345136.50464030681</v>
      </c>
      <c r="L26" s="321">
        <f t="shared" si="6"/>
        <v>1.5111960234550071E-3</v>
      </c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  <c r="AT26" s="117"/>
      <c r="AU26" s="117"/>
      <c r="AV26" s="117"/>
      <c r="AW26" s="117"/>
      <c r="AX26" s="117"/>
      <c r="AY26" s="117"/>
      <c r="AZ26" s="117"/>
      <c r="BA26" s="117"/>
      <c r="BB26" s="117"/>
    </row>
    <row r="27" spans="1:54">
      <c r="A27" s="110" t="s">
        <v>20</v>
      </c>
      <c r="B27" s="336">
        <v>481213</v>
      </c>
      <c r="C27" s="170">
        <f t="shared" si="0"/>
        <v>8.3190911067999293E-2</v>
      </c>
      <c r="D27" s="319">
        <v>466325</v>
      </c>
      <c r="E27" s="170">
        <f t="shared" si="1"/>
        <v>8.3121618964759073E-2</v>
      </c>
      <c r="F27" s="117"/>
      <c r="G27" s="320">
        <f>+'[5]COEF Art 14 F I'!AI27</f>
        <v>4.7883442958925528E-2</v>
      </c>
      <c r="H27" s="171">
        <f t="shared" si="2"/>
        <v>6649883.2291609449</v>
      </c>
      <c r="I27" s="172">
        <f t="shared" si="3"/>
        <v>6644344.3501015026</v>
      </c>
      <c r="J27" s="172">
        <f t="shared" si="4"/>
        <v>3280777.0553558054</v>
      </c>
      <c r="K27" s="172">
        <f t="shared" si="5"/>
        <v>16575004.634618253</v>
      </c>
      <c r="L27" s="321">
        <f t="shared" si="6"/>
        <v>7.2574418399143081E-2</v>
      </c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7"/>
      <c r="AT27" s="117"/>
      <c r="AU27" s="117"/>
      <c r="AV27" s="117"/>
      <c r="AW27" s="117"/>
      <c r="AX27" s="117"/>
      <c r="AY27" s="117"/>
      <c r="AZ27" s="117"/>
      <c r="BA27" s="117"/>
      <c r="BB27" s="117"/>
    </row>
    <row r="28" spans="1:54">
      <c r="A28" s="110" t="s">
        <v>21</v>
      </c>
      <c r="B28" s="336">
        <v>14109</v>
      </c>
      <c r="C28" s="170">
        <f t="shared" si="0"/>
        <v>2.4391289600621804E-3</v>
      </c>
      <c r="D28" s="319">
        <v>16283</v>
      </c>
      <c r="E28" s="170">
        <f t="shared" si="1"/>
        <v>2.9024163868614635E-3</v>
      </c>
      <c r="F28" s="117"/>
      <c r="G28" s="320">
        <f>+'[5]COEF Art 14 F I'!AI28</f>
        <v>6.392422612400102E-3</v>
      </c>
      <c r="H28" s="171">
        <f t="shared" si="2"/>
        <v>194972.29393269046</v>
      </c>
      <c r="I28" s="172">
        <f t="shared" si="3"/>
        <v>232005.27325942801</v>
      </c>
      <c r="J28" s="172">
        <f t="shared" si="4"/>
        <v>437982.57057016087</v>
      </c>
      <c r="K28" s="172">
        <f t="shared" si="5"/>
        <v>864960.13776227937</v>
      </c>
      <c r="L28" s="321">
        <f t="shared" si="6"/>
        <v>3.7872676551433068E-3</v>
      </c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</row>
    <row r="29" spans="1:54">
      <c r="A29" s="110" t="s">
        <v>22</v>
      </c>
      <c r="B29" s="336">
        <v>1808</v>
      </c>
      <c r="C29" s="170">
        <f t="shared" si="0"/>
        <v>3.1256256005332924E-4</v>
      </c>
      <c r="D29" s="319">
        <v>1194</v>
      </c>
      <c r="E29" s="170">
        <f t="shared" si="1"/>
        <v>2.1282842018747081E-4</v>
      </c>
      <c r="F29" s="117"/>
      <c r="G29" s="320">
        <f>+'[5]COEF Art 14 F I'!AI29</f>
        <v>5.7370561846084003E-4</v>
      </c>
      <c r="H29" s="171">
        <f t="shared" si="2"/>
        <v>24984.754938713184</v>
      </c>
      <c r="I29" s="172">
        <f t="shared" si="3"/>
        <v>17012.485185270347</v>
      </c>
      <c r="J29" s="172">
        <f t="shared" si="4"/>
        <v>39307.955177525342</v>
      </c>
      <c r="K29" s="172">
        <f t="shared" si="5"/>
        <v>81305.19530150888</v>
      </c>
      <c r="L29" s="321">
        <f t="shared" si="6"/>
        <v>3.5599852862253209E-4</v>
      </c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7"/>
      <c r="AT29" s="117"/>
      <c r="AU29" s="117"/>
      <c r="AV29" s="117"/>
      <c r="AW29" s="117"/>
      <c r="AX29" s="117"/>
      <c r="AY29" s="117"/>
      <c r="AZ29" s="117"/>
      <c r="BA29" s="117"/>
      <c r="BB29" s="117"/>
    </row>
    <row r="30" spans="1:54">
      <c r="A30" s="110" t="s">
        <v>23</v>
      </c>
      <c r="B30" s="336">
        <v>6282</v>
      </c>
      <c r="C30" s="170">
        <f t="shared" si="0"/>
        <v>1.0860165941675964E-3</v>
      </c>
      <c r="D30" s="319">
        <v>6604</v>
      </c>
      <c r="E30" s="170">
        <f t="shared" si="1"/>
        <v>1.1771514965812876E-3</v>
      </c>
      <c r="F30" s="117"/>
      <c r="G30" s="320">
        <f>+'[5]COEF Art 14 F I'!AI30</f>
        <v>5.1818441231317571E-3</v>
      </c>
      <c r="H30" s="171">
        <f t="shared" si="2"/>
        <v>86810.96821072801</v>
      </c>
      <c r="I30" s="172">
        <f t="shared" si="3"/>
        <v>94095.856083354578</v>
      </c>
      <c r="J30" s="172">
        <f t="shared" si="4"/>
        <v>355038.6992469196</v>
      </c>
      <c r="K30" s="172">
        <f t="shared" si="5"/>
        <v>535945.52354100219</v>
      </c>
      <c r="L30" s="321">
        <f t="shared" si="6"/>
        <v>2.3466620687016366E-3</v>
      </c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  <c r="AX30" s="117"/>
      <c r="AY30" s="117"/>
      <c r="AZ30" s="117"/>
      <c r="BA30" s="117"/>
      <c r="BB30" s="117"/>
    </row>
    <row r="31" spans="1:54">
      <c r="A31" s="110" t="s">
        <v>24</v>
      </c>
      <c r="B31" s="336">
        <v>102149</v>
      </c>
      <c r="C31" s="170">
        <f t="shared" si="0"/>
        <v>1.7659266010446643E-2</v>
      </c>
      <c r="D31" s="319">
        <v>91913</v>
      </c>
      <c r="E31" s="170">
        <f t="shared" si="1"/>
        <v>1.6383332147982418E-2</v>
      </c>
      <c r="F31" s="117"/>
      <c r="G31" s="320">
        <f>+'[5]COEF Art 14 F I'!AI31</f>
        <v>5.5480747834926215E-3</v>
      </c>
      <c r="H31" s="171">
        <f t="shared" si="2"/>
        <v>1411597.1970324188</v>
      </c>
      <c r="I31" s="172">
        <f t="shared" si="3"/>
        <v>1309605.1514520547</v>
      </c>
      <c r="J31" s="172">
        <f t="shared" si="4"/>
        <v>380131.32152369275</v>
      </c>
      <c r="K31" s="172">
        <f t="shared" si="5"/>
        <v>3101333.6700081662</v>
      </c>
      <c r="L31" s="321">
        <f t="shared" si="6"/>
        <v>1.3579331790497957E-2</v>
      </c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  <c r="AT31" s="117"/>
      <c r="AU31" s="117"/>
      <c r="AV31" s="117"/>
      <c r="AW31" s="117"/>
      <c r="AX31" s="117"/>
      <c r="AY31" s="117"/>
      <c r="AZ31" s="117"/>
      <c r="BA31" s="117"/>
      <c r="BB31" s="117"/>
    </row>
    <row r="32" spans="1:54">
      <c r="A32" s="110" t="s">
        <v>25</v>
      </c>
      <c r="B32" s="336">
        <v>643143</v>
      </c>
      <c r="C32" s="170">
        <f t="shared" si="0"/>
        <v>0.11118496823029775</v>
      </c>
      <c r="D32" s="319">
        <v>710413</v>
      </c>
      <c r="E32" s="170">
        <f t="shared" si="1"/>
        <v>0.12662987979115722</v>
      </c>
      <c r="F32" s="117"/>
      <c r="G32" s="320">
        <f>+'[5]COEF Art 14 F I'!AI32</f>
        <v>7.7042588838500778E-2</v>
      </c>
      <c r="H32" s="171">
        <f t="shared" si="2"/>
        <v>8887594.1623610705</v>
      </c>
      <c r="I32" s="172">
        <f t="shared" si="3"/>
        <v>10122186.463922499</v>
      </c>
      <c r="J32" s="172">
        <f t="shared" si="4"/>
        <v>5278642.0968805868</v>
      </c>
      <c r="K32" s="172">
        <f t="shared" si="5"/>
        <v>24288422.723164156</v>
      </c>
      <c r="L32" s="321">
        <f t="shared" si="6"/>
        <v>0.10634797345905948</v>
      </c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7"/>
      <c r="BA32" s="117"/>
      <c r="BB32" s="117"/>
    </row>
    <row r="33" spans="1:54">
      <c r="A33" s="110" t="s">
        <v>26</v>
      </c>
      <c r="B33" s="336">
        <v>1959</v>
      </c>
      <c r="C33" s="170">
        <f t="shared" si="0"/>
        <v>3.3866706589849116E-4</v>
      </c>
      <c r="D33" s="319">
        <v>1998</v>
      </c>
      <c r="E33" s="170">
        <f t="shared" si="1"/>
        <v>3.561400197106924E-4</v>
      </c>
      <c r="F33" s="117"/>
      <c r="G33" s="320">
        <f>+'[5]COEF Art 14 F I'!AI33</f>
        <v>1.3874681209568734E-3</v>
      </c>
      <c r="H33" s="171">
        <f t="shared" si="2"/>
        <v>27071.424184147752</v>
      </c>
      <c r="I33" s="172">
        <f t="shared" si="3"/>
        <v>28468.128475854399</v>
      </c>
      <c r="J33" s="172">
        <f t="shared" si="4"/>
        <v>95063.623143758305</v>
      </c>
      <c r="K33" s="172">
        <f t="shared" si="5"/>
        <v>150603.17580376047</v>
      </c>
      <c r="L33" s="321">
        <f t="shared" si="6"/>
        <v>6.5942291625027639E-4</v>
      </c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  <c r="AS33" s="117"/>
      <c r="AT33" s="117"/>
      <c r="AU33" s="117"/>
      <c r="AV33" s="117"/>
      <c r="AW33" s="117"/>
      <c r="AX33" s="117"/>
      <c r="AY33" s="117"/>
      <c r="AZ33" s="117"/>
      <c r="BA33" s="117"/>
      <c r="BB33" s="117"/>
    </row>
    <row r="34" spans="1:54">
      <c r="A34" s="110" t="s">
        <v>27</v>
      </c>
      <c r="B34" s="336">
        <v>16086</v>
      </c>
      <c r="C34" s="170">
        <f t="shared" si="0"/>
        <v>2.7809078213594327E-3</v>
      </c>
      <c r="D34" s="319">
        <v>15902</v>
      </c>
      <c r="E34" s="170">
        <f t="shared" si="1"/>
        <v>2.8345038005202355E-3</v>
      </c>
      <c r="F34" s="117"/>
      <c r="G34" s="320">
        <f>+'[5]COEF Art 14 F I'!AI34</f>
        <v>3.2257741287822481E-3</v>
      </c>
      <c r="H34" s="171">
        <f t="shared" si="2"/>
        <v>222292.46014609531</v>
      </c>
      <c r="I34" s="172">
        <f t="shared" si="3"/>
        <v>226576.66617769602</v>
      </c>
      <c r="J34" s="172">
        <f t="shared" si="4"/>
        <v>221016.80859806409</v>
      </c>
      <c r="K34" s="172">
        <f t="shared" si="5"/>
        <v>669885.93492185546</v>
      </c>
      <c r="L34" s="321">
        <f t="shared" si="6"/>
        <v>2.9331263062925585E-3</v>
      </c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  <c r="AX34" s="117"/>
      <c r="AY34" s="117"/>
      <c r="AZ34" s="117"/>
      <c r="BA34" s="117"/>
      <c r="BB34" s="117"/>
    </row>
    <row r="35" spans="1:54">
      <c r="A35" s="110" t="s">
        <v>28</v>
      </c>
      <c r="B35" s="336">
        <v>1386</v>
      </c>
      <c r="C35" s="170">
        <f t="shared" si="0"/>
        <v>2.3960824570459864E-4</v>
      </c>
      <c r="D35" s="319">
        <v>1712</v>
      </c>
      <c r="E35" s="170">
        <f t="shared" si="1"/>
        <v>3.0516101789024292E-4</v>
      </c>
      <c r="F35" s="117"/>
      <c r="G35" s="320">
        <f>+'[5]COEF Art 14 F I'!AI35</f>
        <v>2.1025019074139136E-3</v>
      </c>
      <c r="H35" s="171">
        <f t="shared" si="2"/>
        <v>19153.136252796725</v>
      </c>
      <c r="I35" s="172">
        <f t="shared" si="3"/>
        <v>24393.111086417783</v>
      </c>
      <c r="J35" s="172">
        <f t="shared" si="4"/>
        <v>144054.80455117562</v>
      </c>
      <c r="K35" s="172">
        <f t="shared" si="5"/>
        <v>187601.05189039011</v>
      </c>
      <c r="L35" s="321">
        <f t="shared" si="6"/>
        <v>8.2141981448236858E-4</v>
      </c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7"/>
      <c r="AT35" s="117"/>
      <c r="AU35" s="117"/>
      <c r="AV35" s="117"/>
      <c r="AW35" s="117"/>
      <c r="AX35" s="117"/>
      <c r="AY35" s="117"/>
      <c r="AZ35" s="117"/>
      <c r="BA35" s="117"/>
      <c r="BB35" s="117"/>
    </row>
    <row r="36" spans="1:54">
      <c r="A36" s="110" t="s">
        <v>29</v>
      </c>
      <c r="B36" s="336">
        <v>7026</v>
      </c>
      <c r="C36" s="170">
        <f t="shared" si="0"/>
        <v>1.2146374706497186E-3</v>
      </c>
      <c r="D36" s="319">
        <v>7746</v>
      </c>
      <c r="E36" s="170">
        <f t="shared" si="1"/>
        <v>1.3807110073468585E-3</v>
      </c>
      <c r="F36" s="117"/>
      <c r="G36" s="320">
        <f>+'[5]COEF Art 14 F I'!AI36</f>
        <v>2.3172114504416098E-3</v>
      </c>
      <c r="H36" s="171">
        <f t="shared" si="2"/>
        <v>97092.305420021483</v>
      </c>
      <c r="I36" s="172">
        <f t="shared" si="3"/>
        <v>110367.4290160001</v>
      </c>
      <c r="J36" s="172">
        <f t="shared" si="4"/>
        <v>158765.82152912024</v>
      </c>
      <c r="K36" s="172">
        <f t="shared" si="5"/>
        <v>366225.55596514186</v>
      </c>
      <c r="L36" s="321">
        <f t="shared" si="6"/>
        <v>1.6035354024312852E-3</v>
      </c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</row>
    <row r="37" spans="1:54">
      <c r="A37" s="110" t="s">
        <v>30</v>
      </c>
      <c r="B37" s="336">
        <v>3298</v>
      </c>
      <c r="C37" s="170">
        <f t="shared" si="0"/>
        <v>5.7015006806188052E-4</v>
      </c>
      <c r="D37" s="319">
        <v>3979</v>
      </c>
      <c r="E37" s="170">
        <f t="shared" si="1"/>
        <v>7.0924981903345598E-4</v>
      </c>
      <c r="F37" s="117"/>
      <c r="G37" s="320">
        <f>+'[5]COEF Art 14 F I'!AI37</f>
        <v>2.6980366938543364E-3</v>
      </c>
      <c r="H37" s="171">
        <f t="shared" si="2"/>
        <v>45575.067360550936</v>
      </c>
      <c r="I37" s="172">
        <f t="shared" si="3"/>
        <v>56694.035638350681</v>
      </c>
      <c r="J37" s="172">
        <f t="shared" si="4"/>
        <v>184858.40475795159</v>
      </c>
      <c r="K37" s="172">
        <f t="shared" si="5"/>
        <v>287127.50775685324</v>
      </c>
      <c r="L37" s="321">
        <f t="shared" si="6"/>
        <v>1.2572009686396689E-3</v>
      </c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  <c r="AT37" s="117"/>
      <c r="AU37" s="117"/>
      <c r="AV37" s="117"/>
      <c r="AW37" s="117"/>
      <c r="AX37" s="117"/>
      <c r="AY37" s="117"/>
      <c r="AZ37" s="117"/>
      <c r="BA37" s="117"/>
      <c r="BB37" s="117"/>
    </row>
    <row r="38" spans="1:54">
      <c r="A38" s="110" t="s">
        <v>31</v>
      </c>
      <c r="B38" s="336">
        <v>471523</v>
      </c>
      <c r="C38" s="170">
        <f t="shared" si="0"/>
        <v>8.1515727878332944E-2</v>
      </c>
      <c r="D38" s="319">
        <v>396864</v>
      </c>
      <c r="E38" s="170">
        <f t="shared" si="1"/>
        <v>7.0740316707940051E-2</v>
      </c>
      <c r="F38" s="117"/>
      <c r="G38" s="320">
        <f>+'[5]COEF Art 14 F I'!AI38</f>
        <v>3.3065254170711711E-2</v>
      </c>
      <c r="H38" s="171">
        <f t="shared" si="2"/>
        <v>6515977.1034108726</v>
      </c>
      <c r="I38" s="172">
        <f t="shared" si="3"/>
        <v>5654642.3120327732</v>
      </c>
      <c r="J38" s="172">
        <f t="shared" si="4"/>
        <v>2265495.5556523548</v>
      </c>
      <c r="K38" s="172">
        <f t="shared" si="5"/>
        <v>14436114.971096002</v>
      </c>
      <c r="L38" s="321">
        <f t="shared" si="6"/>
        <v>6.3209191856409067E-2</v>
      </c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  <c r="BA38" s="117"/>
      <c r="BB38" s="117"/>
    </row>
    <row r="39" spans="1:54">
      <c r="A39" s="110" t="s">
        <v>32</v>
      </c>
      <c r="B39" s="336">
        <v>5351</v>
      </c>
      <c r="C39" s="170">
        <f t="shared" si="0"/>
        <v>9.2506762104279034E-4</v>
      </c>
      <c r="D39" s="319">
        <v>5783</v>
      </c>
      <c r="E39" s="170">
        <f t="shared" si="1"/>
        <v>1.0308096766701372E-3</v>
      </c>
      <c r="F39" s="117"/>
      <c r="G39" s="320">
        <f>+'[5]COEF Art 14 F I'!AI39</f>
        <v>4.4441172262102953E-3</v>
      </c>
      <c r="H39" s="171">
        <f t="shared" si="2"/>
        <v>73945.477697485767</v>
      </c>
      <c r="I39" s="172">
        <f t="shared" si="3"/>
        <v>82397.991479412405</v>
      </c>
      <c r="J39" s="172">
        <f t="shared" si="4"/>
        <v>304492.67901577376</v>
      </c>
      <c r="K39" s="172">
        <f t="shared" si="5"/>
        <v>460836.14819267194</v>
      </c>
      <c r="L39" s="321">
        <f t="shared" si="6"/>
        <v>2.0177922220626135E-3</v>
      </c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7"/>
      <c r="AT39" s="117"/>
      <c r="AU39" s="117"/>
      <c r="AV39" s="117"/>
      <c r="AW39" s="117"/>
      <c r="AX39" s="117"/>
      <c r="AY39" s="117"/>
      <c r="AZ39" s="117"/>
      <c r="BA39" s="117"/>
      <c r="BB39" s="117"/>
    </row>
    <row r="40" spans="1:54">
      <c r="A40" s="110" t="s">
        <v>33</v>
      </c>
      <c r="B40" s="336">
        <v>84666</v>
      </c>
      <c r="C40" s="170">
        <f t="shared" si="0"/>
        <v>1.4636848290638924E-2</v>
      </c>
      <c r="D40" s="319">
        <v>88689</v>
      </c>
      <c r="E40" s="170">
        <f t="shared" si="1"/>
        <v>1.5808659763824624E-2</v>
      </c>
      <c r="F40" s="117"/>
      <c r="G40" s="320">
        <f>+'[5]COEF Art 14 F I'!AI40</f>
        <v>1.6870756377964615E-2</v>
      </c>
      <c r="H40" s="171">
        <f t="shared" si="2"/>
        <v>1169999.5916156475</v>
      </c>
      <c r="I40" s="172">
        <f t="shared" si="3"/>
        <v>1263668.5917893148</v>
      </c>
      <c r="J40" s="172">
        <f t="shared" si="4"/>
        <v>1155915.0096788679</v>
      </c>
      <c r="K40" s="172">
        <f t="shared" si="5"/>
        <v>3589583.1930838302</v>
      </c>
      <c r="L40" s="321">
        <f t="shared" si="6"/>
        <v>1.5717154732451628E-2</v>
      </c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7"/>
      <c r="AN40" s="117"/>
      <c r="AO40" s="117"/>
      <c r="AP40" s="117"/>
      <c r="AQ40" s="117"/>
      <c r="AR40" s="117"/>
      <c r="AS40" s="117"/>
      <c r="AT40" s="117"/>
      <c r="AU40" s="117"/>
      <c r="AV40" s="117"/>
      <c r="AW40" s="117"/>
      <c r="AX40" s="117"/>
      <c r="AY40" s="117"/>
      <c r="AZ40" s="117"/>
      <c r="BA40" s="117"/>
      <c r="BB40" s="117"/>
    </row>
    <row r="41" spans="1:54">
      <c r="A41" s="110" t="s">
        <v>34</v>
      </c>
      <c r="B41" s="336">
        <v>5119</v>
      </c>
      <c r="C41" s="170">
        <f t="shared" si="0"/>
        <v>8.8496003590320376E-4</v>
      </c>
      <c r="D41" s="319">
        <v>6199</v>
      </c>
      <c r="E41" s="170">
        <f t="shared" si="1"/>
        <v>1.1049609520453363E-3</v>
      </c>
      <c r="F41" s="117"/>
      <c r="G41" s="320">
        <f>+'[5]COEF Art 14 F I'!AI41</f>
        <v>4.0799485843958849E-3</v>
      </c>
      <c r="H41" s="171">
        <f t="shared" si="2"/>
        <v>70739.469320394244</v>
      </c>
      <c r="I41" s="172">
        <f t="shared" si="3"/>
        <v>88325.28950041112</v>
      </c>
      <c r="J41" s="172">
        <f t="shared" si="4"/>
        <v>279541.33778975398</v>
      </c>
      <c r="K41" s="172">
        <f t="shared" si="5"/>
        <v>438606.09661055933</v>
      </c>
      <c r="L41" s="321">
        <f t="shared" si="6"/>
        <v>1.9204569211007546E-3</v>
      </c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17"/>
      <c r="AN41" s="117"/>
      <c r="AO41" s="117"/>
      <c r="AP41" s="117"/>
      <c r="AQ41" s="117"/>
      <c r="AR41" s="117"/>
      <c r="AS41" s="117"/>
      <c r="AT41" s="117"/>
      <c r="AU41" s="117"/>
      <c r="AV41" s="117"/>
      <c r="AW41" s="117"/>
      <c r="AX41" s="117"/>
      <c r="AY41" s="117"/>
      <c r="AZ41" s="117"/>
      <c r="BA41" s="117"/>
      <c r="BB41" s="117"/>
    </row>
    <row r="42" spans="1:54">
      <c r="A42" s="110" t="s">
        <v>35</v>
      </c>
      <c r="B42" s="336">
        <v>1483</v>
      </c>
      <c r="C42" s="170">
        <f t="shared" si="0"/>
        <v>2.5637736535347747E-4</v>
      </c>
      <c r="D42" s="319">
        <v>1071</v>
      </c>
      <c r="E42" s="170">
        <f t="shared" si="1"/>
        <v>1.9090388443951528E-4</v>
      </c>
      <c r="F42" s="117"/>
      <c r="G42" s="320">
        <f>+'[5]COEF Art 14 F I'!AI42</f>
        <v>3.8277640339152152E-3</v>
      </c>
      <c r="H42" s="171">
        <f t="shared" si="2"/>
        <v>20493.579410459985</v>
      </c>
      <c r="I42" s="172">
        <f t="shared" si="3"/>
        <v>15259.942741561592</v>
      </c>
      <c r="J42" s="172">
        <f t="shared" si="4"/>
        <v>262262.68705359224</v>
      </c>
      <c r="K42" s="172">
        <f t="shared" si="5"/>
        <v>298016.20920561382</v>
      </c>
      <c r="L42" s="321">
        <f t="shared" si="6"/>
        <v>1.3048776476021124E-3</v>
      </c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7"/>
      <c r="AM42" s="117"/>
      <c r="AN42" s="117"/>
      <c r="AO42" s="117"/>
      <c r="AP42" s="117"/>
      <c r="AQ42" s="117"/>
      <c r="AR42" s="117"/>
      <c r="AS42" s="117"/>
      <c r="AT42" s="117"/>
      <c r="AU42" s="117"/>
      <c r="AV42" s="117"/>
      <c r="AW42" s="117"/>
      <c r="AX42" s="117"/>
      <c r="AY42" s="117"/>
      <c r="AZ42" s="117"/>
      <c r="BA42" s="117"/>
      <c r="BB42" s="117"/>
    </row>
    <row r="43" spans="1:54">
      <c r="A43" s="110" t="s">
        <v>36</v>
      </c>
      <c r="B43" s="336">
        <v>7652</v>
      </c>
      <c r="C43" s="170">
        <f t="shared" si="0"/>
        <v>1.322858799517741E-3</v>
      </c>
      <c r="D43" s="319">
        <v>7601</v>
      </c>
      <c r="E43" s="170">
        <f t="shared" si="1"/>
        <v>1.3548650099204067E-3</v>
      </c>
      <c r="F43" s="117"/>
      <c r="G43" s="320">
        <f>+'[5]COEF Art 14 F I'!AI43</f>
        <v>3.8318006617594608E-3</v>
      </c>
      <c r="H43" s="171">
        <f t="shared" si="2"/>
        <v>105743.00043751844</v>
      </c>
      <c r="I43" s="172">
        <f t="shared" si="3"/>
        <v>108301.42369618082</v>
      </c>
      <c r="J43" s="172">
        <f t="shared" si="4"/>
        <v>262539.26023200317</v>
      </c>
      <c r="K43" s="172">
        <f t="shared" si="5"/>
        <v>476583.68436570244</v>
      </c>
      <c r="L43" s="321">
        <f t="shared" si="6"/>
        <v>2.08674353183119E-3</v>
      </c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  <c r="AN43" s="117"/>
      <c r="AO43" s="117"/>
      <c r="AP43" s="117"/>
      <c r="AQ43" s="117"/>
      <c r="AR43" s="117"/>
      <c r="AS43" s="117"/>
      <c r="AT43" s="117"/>
      <c r="AU43" s="117"/>
      <c r="AV43" s="117"/>
      <c r="AW43" s="117"/>
      <c r="AX43" s="117"/>
      <c r="AY43" s="117"/>
      <c r="AZ43" s="117"/>
      <c r="BA43" s="117"/>
      <c r="BB43" s="117"/>
    </row>
    <row r="44" spans="1:54">
      <c r="A44" s="110" t="s">
        <v>37</v>
      </c>
      <c r="B44" s="336">
        <v>6048</v>
      </c>
      <c r="C44" s="170">
        <f t="shared" si="0"/>
        <v>1.0455632539837032E-3</v>
      </c>
      <c r="D44" s="319">
        <v>5882</v>
      </c>
      <c r="E44" s="170">
        <f t="shared" si="1"/>
        <v>1.0484562542233697E-3</v>
      </c>
      <c r="F44" s="117"/>
      <c r="G44" s="320">
        <f>+'[5]COEF Art 14 F I'!AI44</f>
        <v>4.8822996687892493E-3</v>
      </c>
      <c r="H44" s="171">
        <f t="shared" si="2"/>
        <v>83577.321830385714</v>
      </c>
      <c r="I44" s="172">
        <f t="shared" si="3"/>
        <v>83808.574421909696</v>
      </c>
      <c r="J44" s="172">
        <f t="shared" si="4"/>
        <v>334515.14220635826</v>
      </c>
      <c r="K44" s="172">
        <f t="shared" si="5"/>
        <v>501901.03845865367</v>
      </c>
      <c r="L44" s="321">
        <f t="shared" si="6"/>
        <v>2.1975967285092508E-3</v>
      </c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  <c r="AN44" s="117"/>
      <c r="AO44" s="117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117"/>
      <c r="BA44" s="117"/>
      <c r="BB44" s="117"/>
    </row>
    <row r="45" spans="1:54">
      <c r="A45" s="110" t="s">
        <v>38</v>
      </c>
      <c r="B45" s="336">
        <v>67428</v>
      </c>
      <c r="C45" s="170">
        <f t="shared" si="0"/>
        <v>1.1656785563758786E-2</v>
      </c>
      <c r="D45" s="319">
        <v>67657</v>
      </c>
      <c r="E45" s="170">
        <f t="shared" si="1"/>
        <v>1.205974239918234E-2</v>
      </c>
      <c r="F45" s="117"/>
      <c r="G45" s="320">
        <f>+'[5]COEF Art 14 F I'!AI45</f>
        <v>1.1927351127393175E-2</v>
      </c>
      <c r="H45" s="171">
        <f t="shared" si="2"/>
        <v>931787.64159709774</v>
      </c>
      <c r="I45" s="172">
        <f t="shared" si="3"/>
        <v>963998.08222766826</v>
      </c>
      <c r="J45" s="172">
        <f t="shared" si="4"/>
        <v>817213.16371277487</v>
      </c>
      <c r="K45" s="172">
        <f t="shared" si="5"/>
        <v>2712998.8875375409</v>
      </c>
      <c r="L45" s="321">
        <f t="shared" si="6"/>
        <v>1.1878990125247348E-2</v>
      </c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  <c r="AN45" s="117"/>
      <c r="AO45" s="117"/>
      <c r="AP45" s="117"/>
      <c r="AQ45" s="117"/>
      <c r="AR45" s="117"/>
      <c r="AS45" s="117"/>
      <c r="AT45" s="117"/>
      <c r="AU45" s="117"/>
      <c r="AV45" s="117"/>
      <c r="AW45" s="117"/>
      <c r="AX45" s="117"/>
      <c r="AY45" s="117"/>
      <c r="AZ45" s="117"/>
      <c r="BA45" s="117"/>
      <c r="BB45" s="117"/>
    </row>
    <row r="46" spans="1:54">
      <c r="A46" s="110" t="s">
        <v>39</v>
      </c>
      <c r="B46" s="336">
        <v>1142994</v>
      </c>
      <c r="C46" s="170">
        <f t="shared" si="0"/>
        <v>0.19759797055619194</v>
      </c>
      <c r="D46" s="319">
        <v>1124835</v>
      </c>
      <c r="E46" s="170">
        <f t="shared" si="1"/>
        <v>0.20049987941505337</v>
      </c>
      <c r="F46" s="117"/>
      <c r="G46" s="320">
        <f>+'[5]COEF Art 14 F I'!AI46</f>
        <v>0.25916019446944499</v>
      </c>
      <c r="H46" s="171">
        <f t="shared" si="2"/>
        <v>15795035.943816118</v>
      </c>
      <c r="I46" s="172">
        <f t="shared" si="3"/>
        <v>16027000.647716558</v>
      </c>
      <c r="J46" s="172">
        <f t="shared" si="4"/>
        <v>17756593.242600504</v>
      </c>
      <c r="K46" s="172">
        <f t="shared" si="5"/>
        <v>49578629.834133178</v>
      </c>
      <c r="L46" s="321">
        <f t="shared" si="6"/>
        <v>0.21708230583076937</v>
      </c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117"/>
      <c r="AH46" s="117"/>
      <c r="AI46" s="117"/>
      <c r="AJ46" s="117"/>
      <c r="AK46" s="117"/>
      <c r="AL46" s="117"/>
      <c r="AM46" s="117"/>
      <c r="AN46" s="117"/>
      <c r="AO46" s="117"/>
      <c r="AP46" s="117"/>
      <c r="AQ46" s="117"/>
      <c r="AR46" s="117"/>
      <c r="AS46" s="117"/>
      <c r="AT46" s="117"/>
      <c r="AU46" s="117"/>
      <c r="AV46" s="117"/>
      <c r="AW46" s="117"/>
      <c r="AX46" s="117"/>
      <c r="AY46" s="117"/>
      <c r="AZ46" s="117"/>
      <c r="BA46" s="117"/>
      <c r="BB46" s="117"/>
    </row>
    <row r="47" spans="1:54">
      <c r="A47" s="110" t="s">
        <v>40</v>
      </c>
      <c r="B47" s="336">
        <v>906</v>
      </c>
      <c r="C47" s="170">
        <f t="shared" si="0"/>
        <v>1.5662703507097141E-4</v>
      </c>
      <c r="D47" s="319">
        <v>1083</v>
      </c>
      <c r="E47" s="170">
        <f t="shared" si="1"/>
        <v>1.9304286353687681E-4</v>
      </c>
      <c r="F47" s="117"/>
      <c r="G47" s="320">
        <f>+'[5]COEF Art 14 F I'!AI47</f>
        <v>1.0286344187732097E-3</v>
      </c>
      <c r="H47" s="171">
        <f t="shared" si="2"/>
        <v>12520.015472607383</v>
      </c>
      <c r="I47" s="172">
        <f t="shared" si="3"/>
        <v>15430.922492167325</v>
      </c>
      <c r="J47" s="172">
        <f t="shared" si="4"/>
        <v>70477.810093046995</v>
      </c>
      <c r="K47" s="172">
        <f t="shared" si="5"/>
        <v>98428.748057821707</v>
      </c>
      <c r="L47" s="321">
        <f t="shared" si="6"/>
        <v>4.309747901447099E-4</v>
      </c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  <c r="AA47" s="117"/>
      <c r="AB47" s="117"/>
      <c r="AC47" s="117"/>
      <c r="AD47" s="117"/>
      <c r="AE47" s="117"/>
      <c r="AF47" s="117"/>
      <c r="AG47" s="117"/>
      <c r="AH47" s="117"/>
      <c r="AI47" s="117"/>
      <c r="AJ47" s="117"/>
      <c r="AK47" s="117"/>
      <c r="AL47" s="117"/>
      <c r="AM47" s="117"/>
      <c r="AN47" s="117"/>
      <c r="AO47" s="117"/>
      <c r="AP47" s="117"/>
      <c r="AQ47" s="117"/>
      <c r="AR47" s="117"/>
      <c r="AS47" s="117"/>
      <c r="AT47" s="117"/>
      <c r="AU47" s="117"/>
      <c r="AV47" s="117"/>
      <c r="AW47" s="117"/>
      <c r="AX47" s="117"/>
      <c r="AY47" s="117"/>
      <c r="AZ47" s="117"/>
      <c r="BA47" s="117"/>
      <c r="BB47" s="117"/>
    </row>
    <row r="48" spans="1:54">
      <c r="A48" s="110" t="s">
        <v>41</v>
      </c>
      <c r="B48" s="336">
        <v>147624</v>
      </c>
      <c r="C48" s="170">
        <f t="shared" si="0"/>
        <v>2.5520871330372057E-2</v>
      </c>
      <c r="D48" s="319">
        <v>112583</v>
      </c>
      <c r="E48" s="170">
        <f t="shared" si="1"/>
        <v>2.0067723643187627E-2</v>
      </c>
      <c r="F48" s="117"/>
      <c r="G48" s="320">
        <f>+'[5]COEF Art 14 F I'!AI48</f>
        <v>8.4105521343004596E-3</v>
      </c>
      <c r="H48" s="171">
        <f t="shared" si="2"/>
        <v>2040016.2959472321</v>
      </c>
      <c r="I48" s="172">
        <f t="shared" si="3"/>
        <v>1604117.7718704282</v>
      </c>
      <c r="J48" s="172">
        <f t="shared" si="4"/>
        <v>576256.52542897093</v>
      </c>
      <c r="K48" s="172">
        <f t="shared" si="5"/>
        <v>4220390.5932466313</v>
      </c>
      <c r="L48" s="321">
        <f t="shared" si="6"/>
        <v>1.8479173881036027E-2</v>
      </c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  <c r="AA48" s="117"/>
      <c r="AB48" s="117"/>
      <c r="AC48" s="117"/>
      <c r="AD48" s="117"/>
      <c r="AE48" s="117"/>
      <c r="AF48" s="117"/>
      <c r="AG48" s="117"/>
      <c r="AH48" s="117"/>
      <c r="AI48" s="117"/>
      <c r="AJ48" s="117"/>
      <c r="AK48" s="117"/>
      <c r="AL48" s="117"/>
      <c r="AM48" s="117"/>
      <c r="AN48" s="117"/>
      <c r="AO48" s="117"/>
      <c r="AP48" s="117"/>
      <c r="AQ48" s="117"/>
      <c r="AR48" s="117"/>
      <c r="AS48" s="117"/>
      <c r="AT48" s="117"/>
      <c r="AU48" s="117"/>
      <c r="AV48" s="117"/>
      <c r="AW48" s="117"/>
      <c r="AX48" s="117"/>
      <c r="AY48" s="117"/>
      <c r="AZ48" s="117"/>
      <c r="BA48" s="117"/>
      <c r="BB48" s="117"/>
    </row>
    <row r="49" spans="1:54">
      <c r="A49" s="110" t="s">
        <v>42</v>
      </c>
      <c r="B49" s="336">
        <v>5389</v>
      </c>
      <c r="C49" s="170">
        <f t="shared" si="0"/>
        <v>9.3163696688461914E-4</v>
      </c>
      <c r="D49" s="319">
        <v>5201</v>
      </c>
      <c r="E49" s="170">
        <f t="shared" si="1"/>
        <v>9.2706919044810367E-4</v>
      </c>
      <c r="F49" s="117"/>
      <c r="G49" s="320">
        <f>+'[5]COEF Art 14 F I'!AI49</f>
        <v>1.9412197553349694E-3</v>
      </c>
      <c r="H49" s="171">
        <f t="shared" si="2"/>
        <v>74470.599759250763</v>
      </c>
      <c r="I49" s="172">
        <f t="shared" si="3"/>
        <v>74105.473575034397</v>
      </c>
      <c r="J49" s="172">
        <f t="shared" si="4"/>
        <v>133004.4131991399</v>
      </c>
      <c r="K49" s="172">
        <f t="shared" si="5"/>
        <v>281580.48653342505</v>
      </c>
      <c r="L49" s="321">
        <f t="shared" si="6"/>
        <v>1.2329130816669438E-3</v>
      </c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117"/>
      <c r="AH49" s="117"/>
      <c r="AI49" s="117"/>
      <c r="AJ49" s="117"/>
      <c r="AK49" s="117"/>
      <c r="AL49" s="117"/>
      <c r="AM49" s="117"/>
      <c r="AN49" s="117"/>
      <c r="AO49" s="117"/>
      <c r="AP49" s="117"/>
      <c r="AQ49" s="117"/>
      <c r="AR49" s="117"/>
      <c r="AS49" s="117"/>
      <c r="AT49" s="117"/>
      <c r="AU49" s="117"/>
      <c r="AV49" s="117"/>
      <c r="AW49" s="117"/>
      <c r="AX49" s="117"/>
      <c r="AY49" s="117"/>
      <c r="AZ49" s="117"/>
      <c r="BA49" s="117"/>
      <c r="BB49" s="117"/>
    </row>
    <row r="50" spans="1:54">
      <c r="A50" s="110" t="s">
        <v>43</v>
      </c>
      <c r="B50" s="336">
        <v>2377</v>
      </c>
      <c r="C50" s="170">
        <f t="shared" si="0"/>
        <v>4.1092987015860824E-4</v>
      </c>
      <c r="D50" s="319">
        <v>2987</v>
      </c>
      <c r="E50" s="170">
        <f t="shared" si="1"/>
        <v>5.3242754698490402E-4</v>
      </c>
      <c r="F50" s="117"/>
      <c r="G50" s="320">
        <f>+'[5]COEF Art 14 F I'!AI50</f>
        <v>3.2644684124850873E-3</v>
      </c>
      <c r="H50" s="171">
        <f t="shared" si="2"/>
        <v>32847.76686356264</v>
      </c>
      <c r="I50" s="172">
        <f t="shared" si="3"/>
        <v>42559.709588276826</v>
      </c>
      <c r="J50" s="172">
        <f t="shared" si="4"/>
        <v>223667.98216247544</v>
      </c>
      <c r="K50" s="172">
        <f t="shared" si="5"/>
        <v>299075.45861431491</v>
      </c>
      <c r="L50" s="321">
        <f t="shared" si="6"/>
        <v>1.3095156197457556E-3</v>
      </c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  <c r="AA50" s="117"/>
      <c r="AB50" s="117"/>
      <c r="AC50" s="117"/>
      <c r="AD50" s="117"/>
      <c r="AE50" s="117"/>
      <c r="AF50" s="117"/>
      <c r="AG50" s="117"/>
      <c r="AH50" s="117"/>
      <c r="AI50" s="117"/>
      <c r="AJ50" s="117"/>
      <c r="AK50" s="117"/>
      <c r="AL50" s="117"/>
      <c r="AM50" s="117"/>
      <c r="AN50" s="117"/>
      <c r="AO50" s="117"/>
      <c r="AP50" s="117"/>
      <c r="AQ50" s="117"/>
      <c r="AR50" s="117"/>
      <c r="AS50" s="117"/>
      <c r="AT50" s="117"/>
      <c r="AU50" s="117"/>
      <c r="AV50" s="117"/>
      <c r="AW50" s="117"/>
      <c r="AX50" s="117"/>
      <c r="AY50" s="117"/>
      <c r="AZ50" s="117"/>
      <c r="BA50" s="117"/>
      <c r="BB50" s="117"/>
    </row>
    <row r="51" spans="1:54">
      <c r="A51" s="110" t="s">
        <v>44</v>
      </c>
      <c r="B51" s="336">
        <v>34709</v>
      </c>
      <c r="C51" s="170">
        <f t="shared" si="0"/>
        <v>6.0004059164220159E-3</v>
      </c>
      <c r="D51" s="319">
        <v>39096</v>
      </c>
      <c r="E51" s="170">
        <f t="shared" si="1"/>
        <v>6.9687938992038182E-3</v>
      </c>
      <c r="F51" s="117"/>
      <c r="G51" s="320">
        <f>+'[5]COEF Art 14 F I'!AI51</f>
        <v>6.0874763333941106E-3</v>
      </c>
      <c r="H51" s="171">
        <f t="shared" si="2"/>
        <v>479643.72741581633</v>
      </c>
      <c r="I51" s="172">
        <f t="shared" si="3"/>
        <v>557052.0274734752</v>
      </c>
      <c r="J51" s="172">
        <f t="shared" si="4"/>
        <v>417088.90266626381</v>
      </c>
      <c r="K51" s="172">
        <f t="shared" si="5"/>
        <v>1453784.6575555552</v>
      </c>
      <c r="L51" s="321">
        <f t="shared" si="6"/>
        <v>6.3654628354872745E-3</v>
      </c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  <c r="AA51" s="117"/>
      <c r="AB51" s="117"/>
      <c r="AC51" s="117"/>
      <c r="AD51" s="117"/>
      <c r="AE51" s="117"/>
      <c r="AF51" s="117"/>
      <c r="AG51" s="117"/>
      <c r="AH51" s="117"/>
      <c r="AI51" s="117"/>
      <c r="AJ51" s="117"/>
      <c r="AK51" s="117"/>
      <c r="AL51" s="117"/>
      <c r="AM51" s="117"/>
      <c r="AN51" s="117"/>
      <c r="AO51" s="117"/>
      <c r="AP51" s="117"/>
      <c r="AQ51" s="117"/>
      <c r="AR51" s="117"/>
      <c r="AS51" s="117"/>
      <c r="AT51" s="117"/>
      <c r="AU51" s="117"/>
      <c r="AV51" s="117"/>
      <c r="AW51" s="117"/>
      <c r="AX51" s="117"/>
      <c r="AY51" s="117"/>
      <c r="AZ51" s="117"/>
      <c r="BA51" s="117"/>
      <c r="BB51" s="117"/>
    </row>
    <row r="52" spans="1:54">
      <c r="A52" s="110" t="s">
        <v>45</v>
      </c>
      <c r="B52" s="336">
        <v>86766</v>
      </c>
      <c r="C52" s="170">
        <f t="shared" si="0"/>
        <v>1.4999891087161044E-2</v>
      </c>
      <c r="D52" s="319">
        <v>61868</v>
      </c>
      <c r="E52" s="170">
        <f t="shared" si="1"/>
        <v>1.1027863232963522E-2</v>
      </c>
      <c r="F52" s="117"/>
      <c r="G52" s="320">
        <f>+'[5]COEF Art 14 F I'!AI52</f>
        <v>8.9583226450295969E-3</v>
      </c>
      <c r="H52" s="171">
        <f t="shared" si="2"/>
        <v>1199019.4950289759</v>
      </c>
      <c r="I52" s="172">
        <f t="shared" si="3"/>
        <v>881514.60087295296</v>
      </c>
      <c r="J52" s="172">
        <f t="shared" si="4"/>
        <v>613787.51343128004</v>
      </c>
      <c r="K52" s="172">
        <f t="shared" si="5"/>
        <v>2694321.6093332088</v>
      </c>
      <c r="L52" s="321">
        <f t="shared" si="6"/>
        <v>1.1797210805552478E-2</v>
      </c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  <c r="AN52" s="117"/>
      <c r="AO52" s="117"/>
      <c r="AP52" s="117"/>
      <c r="AQ52" s="117"/>
      <c r="AR52" s="117"/>
      <c r="AS52" s="117"/>
      <c r="AT52" s="117"/>
      <c r="AU52" s="117"/>
      <c r="AV52" s="117"/>
      <c r="AW52" s="117"/>
      <c r="AX52" s="117"/>
      <c r="AY52" s="117"/>
      <c r="AZ52" s="117"/>
      <c r="BA52" s="117"/>
      <c r="BB52" s="117"/>
    </row>
    <row r="53" spans="1:54">
      <c r="A53" s="110" t="s">
        <v>46</v>
      </c>
      <c r="B53" s="336">
        <v>412199</v>
      </c>
      <c r="C53" s="170">
        <f t="shared" si="0"/>
        <v>7.125994175410523E-2</v>
      </c>
      <c r="D53" s="319">
        <v>474163</v>
      </c>
      <c r="E53" s="170">
        <f t="shared" si="1"/>
        <v>8.4518728811852364E-2</v>
      </c>
      <c r="F53" s="117"/>
      <c r="G53" s="320">
        <f>+'[5]COEF Art 14 F I'!AI53</f>
        <v>6.288540770239115E-2</v>
      </c>
      <c r="H53" s="171">
        <f t="shared" si="2"/>
        <v>5696178.6509859711</v>
      </c>
      <c r="I53" s="172">
        <f t="shared" si="3"/>
        <v>6756022.623872146</v>
      </c>
      <c r="J53" s="172">
        <f t="shared" si="4"/>
        <v>4308650.1295171203</v>
      </c>
      <c r="K53" s="172">
        <f t="shared" si="5"/>
        <v>16760851.404375236</v>
      </c>
      <c r="L53" s="321">
        <f t="shared" si="6"/>
        <v>7.3388157008802496E-2</v>
      </c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  <c r="AA53" s="117"/>
      <c r="AB53" s="117"/>
      <c r="AC53" s="117"/>
      <c r="AD53" s="117"/>
      <c r="AE53" s="117"/>
      <c r="AF53" s="117"/>
      <c r="AG53" s="117"/>
      <c r="AH53" s="117"/>
      <c r="AI53" s="117"/>
      <c r="AJ53" s="117"/>
      <c r="AK53" s="117"/>
      <c r="AL53" s="117"/>
      <c r="AM53" s="117"/>
      <c r="AN53" s="117"/>
      <c r="AO53" s="117"/>
      <c r="AP53" s="117"/>
      <c r="AQ53" s="117"/>
      <c r="AR53" s="117"/>
      <c r="AS53" s="117"/>
      <c r="AT53" s="117"/>
      <c r="AU53" s="117"/>
      <c r="AV53" s="117"/>
      <c r="AW53" s="117"/>
      <c r="AX53" s="117"/>
      <c r="AY53" s="117"/>
      <c r="AZ53" s="117"/>
      <c r="BA53" s="117"/>
      <c r="BB53" s="117"/>
    </row>
    <row r="54" spans="1:54">
      <c r="A54" s="110" t="s">
        <v>47</v>
      </c>
      <c r="B54" s="336">
        <v>132169</v>
      </c>
      <c r="C54" s="170">
        <f t="shared" si="0"/>
        <v>2.2849049225491413E-2</v>
      </c>
      <c r="D54" s="319">
        <v>137614</v>
      </c>
      <c r="E54" s="170">
        <f t="shared" si="1"/>
        <v>2.4529455792025635E-2</v>
      </c>
      <c r="F54" s="117"/>
      <c r="G54" s="320">
        <f>+'[5]COEF Art 14 F I'!AI54</f>
        <v>0.14340443808261949</v>
      </c>
      <c r="H54" s="171">
        <f t="shared" si="2"/>
        <v>1826443.6258267607</v>
      </c>
      <c r="I54" s="172">
        <f t="shared" si="3"/>
        <v>1960767.2833214349</v>
      </c>
      <c r="J54" s="172">
        <f t="shared" si="4"/>
        <v>9825483.7376925219</v>
      </c>
      <c r="K54" s="172">
        <f t="shared" si="5"/>
        <v>13612694.646840718</v>
      </c>
      <c r="L54" s="321">
        <f t="shared" si="6"/>
        <v>5.9603808180916817E-2</v>
      </c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  <c r="AA54" s="117"/>
      <c r="AB54" s="117"/>
      <c r="AC54" s="117"/>
      <c r="AD54" s="117"/>
      <c r="AE54" s="117"/>
      <c r="AF54" s="117"/>
      <c r="AG54" s="117"/>
      <c r="AH54" s="117"/>
      <c r="AI54" s="117"/>
      <c r="AJ54" s="117"/>
      <c r="AK54" s="117"/>
      <c r="AL54" s="117"/>
      <c r="AM54" s="117"/>
      <c r="AN54" s="117"/>
      <c r="AO54" s="117"/>
      <c r="AP54" s="117"/>
      <c r="AQ54" s="117"/>
      <c r="AR54" s="117"/>
      <c r="AS54" s="117"/>
      <c r="AT54" s="117"/>
      <c r="AU54" s="117"/>
      <c r="AV54" s="117"/>
      <c r="AW54" s="117"/>
      <c r="AX54" s="117"/>
      <c r="AY54" s="117"/>
      <c r="AZ54" s="117"/>
      <c r="BA54" s="117"/>
      <c r="BB54" s="117"/>
    </row>
    <row r="55" spans="1:54">
      <c r="A55" s="110" t="s">
        <v>48</v>
      </c>
      <c r="B55" s="336">
        <v>306322</v>
      </c>
      <c r="C55" s="170">
        <f t="shared" si="0"/>
        <v>5.2956188341070756E-2</v>
      </c>
      <c r="D55" s="319">
        <v>322051</v>
      </c>
      <c r="E55" s="170">
        <f t="shared" si="1"/>
        <v>5.7405029773697797E-2</v>
      </c>
      <c r="F55" s="117"/>
      <c r="G55" s="320">
        <f>+'[5]COEF Art 14 F I'!AI55</f>
        <v>3.5415176876375229E-2</v>
      </c>
      <c r="H55" s="171">
        <f t="shared" si="2"/>
        <v>4233064.2158940826</v>
      </c>
      <c r="I55" s="172">
        <f t="shared" si="3"/>
        <v>4588683.3051938862</v>
      </c>
      <c r="J55" s="172">
        <f t="shared" si="4"/>
        <v>2426502.6181815425</v>
      </c>
      <c r="K55" s="172">
        <f t="shared" si="5"/>
        <v>11248250.139269512</v>
      </c>
      <c r="L55" s="321">
        <f t="shared" si="6"/>
        <v>4.9250979403081568E-2</v>
      </c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117"/>
      <c r="AF55" s="117"/>
      <c r="AG55" s="117"/>
      <c r="AH55" s="117"/>
      <c r="AI55" s="117"/>
      <c r="AJ55" s="117"/>
      <c r="AK55" s="117"/>
      <c r="AL55" s="117"/>
      <c r="AM55" s="117"/>
      <c r="AN55" s="117"/>
      <c r="AO55" s="117"/>
      <c r="AP55" s="117"/>
      <c r="AQ55" s="117"/>
      <c r="AR55" s="117"/>
      <c r="AS55" s="117"/>
      <c r="AT55" s="117"/>
      <c r="AU55" s="117"/>
      <c r="AV55" s="117"/>
      <c r="AW55" s="117"/>
      <c r="AX55" s="117"/>
      <c r="AY55" s="117"/>
      <c r="AZ55" s="117"/>
      <c r="BA55" s="117"/>
      <c r="BB55" s="117"/>
    </row>
    <row r="56" spans="1:54">
      <c r="A56" s="110" t="s">
        <v>49</v>
      </c>
      <c r="B56" s="336">
        <v>46784</v>
      </c>
      <c r="C56" s="170">
        <f t="shared" si="0"/>
        <v>8.0879019964242016E-3</v>
      </c>
      <c r="D56" s="319">
        <v>46955</v>
      </c>
      <c r="E56" s="170">
        <f t="shared" si="1"/>
        <v>8.3696469597174979E-3</v>
      </c>
      <c r="F56" s="117"/>
      <c r="G56" s="320">
        <f>+'[5]COEF Art 14 F I'!AI56</f>
        <v>1.5465027809612749E-2</v>
      </c>
      <c r="H56" s="171">
        <f t="shared" si="2"/>
        <v>646508.17204245448</v>
      </c>
      <c r="I56" s="172">
        <f t="shared" si="3"/>
        <v>669029.51580767927</v>
      </c>
      <c r="J56" s="172">
        <f t="shared" si="4"/>
        <v>1059600.2555985684</v>
      </c>
      <c r="K56" s="172">
        <f t="shared" si="5"/>
        <v>2375137.9434487019</v>
      </c>
      <c r="L56" s="321">
        <f t="shared" si="6"/>
        <v>1.0399650477533419E-2</v>
      </c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117"/>
      <c r="AF56" s="117"/>
      <c r="AG56" s="117"/>
      <c r="AH56" s="117"/>
      <c r="AI56" s="117"/>
      <c r="AJ56" s="117"/>
      <c r="AK56" s="117"/>
      <c r="AL56" s="117"/>
      <c r="AM56" s="117"/>
      <c r="AN56" s="117"/>
      <c r="AO56" s="117"/>
      <c r="AP56" s="117"/>
      <c r="AQ56" s="117"/>
      <c r="AR56" s="117"/>
      <c r="AS56" s="117"/>
      <c r="AT56" s="117"/>
      <c r="AU56" s="117"/>
      <c r="AV56" s="117"/>
      <c r="AW56" s="117"/>
      <c r="AX56" s="117"/>
      <c r="AY56" s="117"/>
      <c r="AZ56" s="117"/>
      <c r="BA56" s="117"/>
      <c r="BB56" s="117"/>
    </row>
    <row r="57" spans="1:54">
      <c r="A57" s="110" t="s">
        <v>50</v>
      </c>
      <c r="B57" s="336">
        <v>1552</v>
      </c>
      <c r="C57" s="170">
        <f t="shared" si="0"/>
        <v>2.6830591438206137E-4</v>
      </c>
      <c r="D57" s="319">
        <v>1942</v>
      </c>
      <c r="E57" s="170">
        <f t="shared" si="1"/>
        <v>3.4615811725633865E-4</v>
      </c>
      <c r="F57" s="117"/>
      <c r="G57" s="320">
        <f>+'[5]COEF Art 14 F I'!AI57</f>
        <v>1.7654324751657242E-3</v>
      </c>
      <c r="H57" s="171">
        <f t="shared" si="2"/>
        <v>21447.090522612201</v>
      </c>
      <c r="I57" s="172">
        <f t="shared" si="3"/>
        <v>27670.222973027649</v>
      </c>
      <c r="J57" s="172">
        <f t="shared" si="4"/>
        <v>120960.18998199631</v>
      </c>
      <c r="K57" s="172">
        <f t="shared" si="5"/>
        <v>170077.50347763617</v>
      </c>
      <c r="L57" s="321">
        <f t="shared" si="6"/>
        <v>7.4469215362315741E-4</v>
      </c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117"/>
      <c r="AF57" s="117"/>
      <c r="AG57" s="117"/>
      <c r="AH57" s="117"/>
      <c r="AI57" s="117"/>
      <c r="AJ57" s="117"/>
      <c r="AK57" s="117"/>
      <c r="AL57" s="117"/>
      <c r="AM57" s="117"/>
      <c r="AN57" s="117"/>
      <c r="AO57" s="117"/>
      <c r="AP57" s="117"/>
      <c r="AQ57" s="117"/>
      <c r="AR57" s="117"/>
      <c r="AS57" s="117"/>
      <c r="AT57" s="117"/>
      <c r="AU57" s="117"/>
      <c r="AV57" s="117"/>
      <c r="AW57" s="117"/>
      <c r="AX57" s="117"/>
      <c r="AY57" s="117"/>
      <c r="AZ57" s="117"/>
      <c r="BA57" s="117"/>
      <c r="BB57" s="117"/>
    </row>
    <row r="58" spans="1:54">
      <c r="A58" s="110" t="s">
        <v>51</v>
      </c>
      <c r="B58" s="336">
        <v>3573</v>
      </c>
      <c r="C58" s="170">
        <f t="shared" si="0"/>
        <v>6.1769138665406279E-4</v>
      </c>
      <c r="D58" s="319">
        <v>4567</v>
      </c>
      <c r="E58" s="170">
        <f t="shared" si="1"/>
        <v>8.1405979480417019E-4</v>
      </c>
      <c r="F58" s="117"/>
      <c r="G58" s="320">
        <f>+'[5]COEF Art 14 F I'!AI58</f>
        <v>1.2062441128150362E-3</v>
      </c>
      <c r="H58" s="171">
        <f t="shared" si="2"/>
        <v>49375.292807534417</v>
      </c>
      <c r="I58" s="172">
        <f t="shared" si="3"/>
        <v>65072.04341803155</v>
      </c>
      <c r="J58" s="172">
        <f t="shared" si="4"/>
        <v>82646.897631740227</v>
      </c>
      <c r="K58" s="172">
        <f t="shared" si="5"/>
        <v>197094.23385730619</v>
      </c>
      <c r="L58" s="321">
        <f t="shared" si="6"/>
        <v>8.6298614735489244E-4</v>
      </c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117"/>
      <c r="AF58" s="117"/>
      <c r="AG58" s="117"/>
      <c r="AH58" s="117"/>
      <c r="AI58" s="117"/>
      <c r="AJ58" s="117"/>
      <c r="AK58" s="117"/>
      <c r="AL58" s="117"/>
      <c r="AM58" s="117"/>
      <c r="AN58" s="117"/>
      <c r="AO58" s="117"/>
      <c r="AP58" s="117"/>
      <c r="AQ58" s="117"/>
      <c r="AR58" s="117"/>
      <c r="AS58" s="117"/>
      <c r="AT58" s="117"/>
      <c r="AU58" s="117"/>
      <c r="AV58" s="117"/>
      <c r="AW58" s="117"/>
      <c r="AX58" s="117"/>
      <c r="AY58" s="117"/>
      <c r="AZ58" s="117"/>
      <c r="BA58" s="117"/>
      <c r="BB58" s="117"/>
    </row>
    <row r="59" spans="1:54" ht="13.5" thickBot="1">
      <c r="A59" s="136" t="s">
        <v>52</v>
      </c>
      <c r="B59" s="338">
        <f>SUM(B8:B58)</f>
        <v>5784442</v>
      </c>
      <c r="C59" s="174">
        <f>SUM(C8:C58)</f>
        <v>1.0000000000000002</v>
      </c>
      <c r="D59" s="322">
        <f>SUM(D8:D58)</f>
        <v>5610153</v>
      </c>
      <c r="E59" s="174">
        <f t="shared" si="1"/>
        <v>1</v>
      </c>
      <c r="F59" s="117"/>
      <c r="G59" s="323">
        <f t="shared" ref="G59:L59" si="7">SUM(G8:G58)</f>
        <v>0.99999999999999989</v>
      </c>
      <c r="H59" s="175">
        <f t="shared" si="7"/>
        <v>79935213.400000006</v>
      </c>
      <c r="I59" s="176">
        <f t="shared" si="7"/>
        <v>79935213.399999976</v>
      </c>
      <c r="J59" s="176">
        <f t="shared" si="7"/>
        <v>68515897.200000018</v>
      </c>
      <c r="K59" s="176">
        <f t="shared" si="7"/>
        <v>228386323.99999997</v>
      </c>
      <c r="L59" s="324">
        <f t="shared" si="7"/>
        <v>1.0000000000000002</v>
      </c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117"/>
      <c r="AF59" s="117"/>
      <c r="AG59" s="117"/>
      <c r="AH59" s="117"/>
      <c r="AI59" s="117"/>
      <c r="AJ59" s="117"/>
      <c r="AK59" s="117"/>
      <c r="AL59" s="117"/>
      <c r="AM59" s="117"/>
      <c r="AN59" s="117"/>
      <c r="AO59" s="117"/>
      <c r="AP59" s="117"/>
      <c r="AQ59" s="117"/>
      <c r="AR59" s="117"/>
      <c r="AS59" s="117"/>
      <c r="AT59" s="117"/>
      <c r="AU59" s="117"/>
      <c r="AV59" s="117"/>
      <c r="AW59" s="117"/>
      <c r="AX59" s="117"/>
      <c r="AY59" s="117"/>
      <c r="AZ59" s="117"/>
      <c r="BA59" s="117"/>
      <c r="BB59" s="117"/>
    </row>
    <row r="60" spans="1:54" ht="13.5" thickTop="1">
      <c r="A60" s="117"/>
      <c r="B60" s="117"/>
      <c r="C60" s="150"/>
      <c r="D60" s="117"/>
      <c r="E60" s="150"/>
      <c r="F60" s="117"/>
      <c r="G60" s="150"/>
      <c r="H60" s="117"/>
      <c r="I60" s="117"/>
      <c r="J60" s="117"/>
      <c r="K60" s="117"/>
      <c r="L60" s="150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117"/>
      <c r="AH60" s="117"/>
      <c r="AI60" s="117"/>
      <c r="AJ60" s="117"/>
      <c r="AK60" s="117"/>
      <c r="AL60" s="117"/>
      <c r="AM60" s="117"/>
      <c r="AN60" s="117"/>
      <c r="AO60" s="117"/>
      <c r="AP60" s="117"/>
      <c r="AQ60" s="117"/>
      <c r="AR60" s="117"/>
      <c r="AS60" s="117"/>
      <c r="AT60" s="117"/>
      <c r="AU60" s="117"/>
      <c r="AV60" s="117"/>
      <c r="AW60" s="117"/>
      <c r="AX60" s="117"/>
      <c r="AY60" s="117"/>
      <c r="AZ60" s="117"/>
      <c r="BA60" s="117"/>
      <c r="BB60" s="117"/>
    </row>
    <row r="61" spans="1:54" ht="15.75" customHeight="1">
      <c r="A61" s="117" t="s">
        <v>90</v>
      </c>
      <c r="B61" s="117"/>
      <c r="C61" s="150"/>
      <c r="D61" s="117"/>
      <c r="E61" s="150"/>
      <c r="F61" s="117"/>
      <c r="G61" s="150"/>
      <c r="H61" s="117"/>
      <c r="I61" s="117"/>
      <c r="J61" s="117"/>
      <c r="K61" s="117"/>
      <c r="L61" s="150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  <c r="AE61" s="117"/>
      <c r="AF61" s="117"/>
      <c r="AG61" s="117"/>
      <c r="AH61" s="117"/>
      <c r="AI61" s="117"/>
      <c r="AJ61" s="117"/>
      <c r="AK61" s="117"/>
      <c r="AL61" s="117"/>
      <c r="AM61" s="117"/>
      <c r="AN61" s="117"/>
      <c r="AO61" s="117"/>
      <c r="AP61" s="117"/>
      <c r="AQ61" s="117"/>
      <c r="AR61" s="117"/>
      <c r="AS61" s="117"/>
      <c r="AT61" s="117"/>
      <c r="AU61" s="117"/>
      <c r="AV61" s="117"/>
      <c r="AW61" s="117"/>
      <c r="AX61" s="117"/>
      <c r="AY61" s="117"/>
      <c r="AZ61" s="117"/>
      <c r="BA61" s="117"/>
      <c r="BB61" s="117"/>
    </row>
    <row r="62" spans="1:54">
      <c r="A62" s="117" t="s">
        <v>341</v>
      </c>
      <c r="B62" s="117"/>
      <c r="C62" s="150"/>
      <c r="D62" s="117"/>
      <c r="E62" s="150"/>
      <c r="F62" s="117"/>
      <c r="G62" s="150"/>
      <c r="H62" s="117"/>
      <c r="I62" s="117"/>
      <c r="J62" s="117"/>
      <c r="K62" s="117"/>
      <c r="L62" s="150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  <c r="AA62" s="117"/>
      <c r="AB62" s="117"/>
      <c r="AC62" s="117"/>
      <c r="AD62" s="117"/>
      <c r="AE62" s="117"/>
      <c r="AF62" s="117"/>
      <c r="AG62" s="117"/>
      <c r="AH62" s="117"/>
      <c r="AI62" s="117"/>
      <c r="AJ62" s="117"/>
      <c r="AK62" s="117"/>
      <c r="AL62" s="117"/>
      <c r="AM62" s="117"/>
      <c r="AN62" s="117"/>
      <c r="AO62" s="117"/>
      <c r="AP62" s="117"/>
      <c r="AQ62" s="117"/>
      <c r="AR62" s="117"/>
      <c r="AS62" s="117"/>
      <c r="AT62" s="117"/>
      <c r="AU62" s="117"/>
      <c r="AV62" s="117"/>
      <c r="AW62" s="117"/>
      <c r="AX62" s="117"/>
      <c r="AY62" s="117"/>
      <c r="AZ62" s="117"/>
      <c r="BA62" s="117"/>
      <c r="BB62" s="117"/>
    </row>
    <row r="63" spans="1:54">
      <c r="A63" s="117" t="s">
        <v>122</v>
      </c>
      <c r="B63" s="117"/>
      <c r="C63" s="150"/>
      <c r="D63" s="117"/>
      <c r="E63" s="150"/>
      <c r="F63" s="117"/>
      <c r="G63" s="150"/>
      <c r="H63" s="117"/>
      <c r="I63" s="117"/>
      <c r="J63" s="117"/>
      <c r="K63" s="117"/>
      <c r="L63" s="150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  <c r="AK63" s="117"/>
      <c r="AL63" s="117"/>
      <c r="AM63" s="117"/>
      <c r="AN63" s="117"/>
      <c r="AO63" s="117"/>
      <c r="AP63" s="117"/>
      <c r="AQ63" s="117"/>
      <c r="AR63" s="117"/>
      <c r="AS63" s="117"/>
      <c r="AT63" s="117"/>
      <c r="AU63" s="117"/>
      <c r="AV63" s="117"/>
      <c r="AW63" s="117"/>
      <c r="AX63" s="117"/>
      <c r="AY63" s="117"/>
      <c r="AZ63" s="117"/>
      <c r="BA63" s="117"/>
      <c r="BB63" s="117"/>
    </row>
    <row r="64" spans="1:54">
      <c r="A64" s="117"/>
      <c r="B64" s="117"/>
      <c r="C64" s="150"/>
      <c r="D64" s="117"/>
      <c r="E64" s="150"/>
      <c r="F64" s="117"/>
      <c r="G64" s="150"/>
      <c r="H64" s="117"/>
      <c r="I64" s="117"/>
      <c r="J64" s="117"/>
      <c r="K64" s="117"/>
      <c r="L64" s="150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117"/>
      <c r="AF64" s="117"/>
      <c r="AG64" s="117"/>
      <c r="AH64" s="117"/>
      <c r="AI64" s="117"/>
      <c r="AJ64" s="117"/>
      <c r="AK64" s="117"/>
      <c r="AL64" s="117"/>
      <c r="AM64" s="117"/>
      <c r="AN64" s="117"/>
      <c r="AO64" s="117"/>
      <c r="AP64" s="117"/>
      <c r="AQ64" s="117"/>
      <c r="AR64" s="117"/>
      <c r="AS64" s="117"/>
      <c r="AT64" s="117"/>
      <c r="AU64" s="117"/>
      <c r="AV64" s="117"/>
      <c r="AW64" s="117"/>
      <c r="AX64" s="117"/>
      <c r="AY64" s="117"/>
      <c r="AZ64" s="117"/>
      <c r="BA64" s="117"/>
      <c r="BB64" s="117"/>
    </row>
    <row r="65" spans="1:54">
      <c r="A65" s="117"/>
      <c r="B65" s="117"/>
      <c r="C65" s="150"/>
      <c r="D65" s="117"/>
      <c r="E65" s="150"/>
      <c r="F65" s="117"/>
      <c r="G65" s="150"/>
      <c r="H65" s="117"/>
      <c r="I65" s="117"/>
      <c r="J65" s="117"/>
      <c r="K65" s="117"/>
      <c r="L65" s="150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  <c r="AE65" s="117"/>
      <c r="AF65" s="117"/>
      <c r="AG65" s="117"/>
      <c r="AH65" s="117"/>
      <c r="AI65" s="117"/>
      <c r="AJ65" s="117"/>
      <c r="AK65" s="117"/>
      <c r="AL65" s="117"/>
      <c r="AM65" s="117"/>
      <c r="AN65" s="117"/>
      <c r="AO65" s="117"/>
      <c r="AP65" s="117"/>
      <c r="AQ65" s="117"/>
      <c r="AR65" s="117"/>
      <c r="AS65" s="117"/>
      <c r="AT65" s="117"/>
      <c r="AU65" s="117"/>
      <c r="AV65" s="117"/>
      <c r="AW65" s="117"/>
      <c r="AX65" s="117"/>
      <c r="AY65" s="117"/>
      <c r="AZ65" s="117"/>
      <c r="BA65" s="117"/>
      <c r="BB65" s="117"/>
    </row>
    <row r="66" spans="1:54">
      <c r="A66" s="117"/>
      <c r="B66" s="117"/>
      <c r="C66" s="150"/>
      <c r="D66" s="117"/>
      <c r="E66" s="150"/>
      <c r="F66" s="117"/>
      <c r="G66" s="150"/>
      <c r="H66" s="117"/>
      <c r="I66" s="117"/>
      <c r="J66" s="117"/>
      <c r="K66" s="117"/>
      <c r="L66" s="150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  <c r="AE66" s="117"/>
      <c r="AF66" s="117"/>
      <c r="AG66" s="117"/>
      <c r="AH66" s="117"/>
      <c r="AI66" s="117"/>
      <c r="AJ66" s="117"/>
      <c r="AK66" s="117"/>
      <c r="AL66" s="117"/>
      <c r="AM66" s="117"/>
      <c r="AN66" s="117"/>
      <c r="AO66" s="117"/>
      <c r="AP66" s="117"/>
      <c r="AQ66" s="117"/>
      <c r="AR66" s="117"/>
      <c r="AS66" s="117"/>
      <c r="AT66" s="117"/>
      <c r="AU66" s="117"/>
      <c r="AV66" s="117"/>
      <c r="AW66" s="117"/>
      <c r="AX66" s="117"/>
      <c r="AY66" s="117"/>
      <c r="AZ66" s="117"/>
      <c r="BA66" s="117"/>
      <c r="BB66" s="117"/>
    </row>
    <row r="67" spans="1:54">
      <c r="A67" s="117"/>
      <c r="B67" s="117"/>
      <c r="C67" s="150"/>
      <c r="D67" s="117"/>
      <c r="E67" s="150"/>
      <c r="F67" s="117"/>
      <c r="G67" s="150"/>
      <c r="H67" s="117"/>
      <c r="I67" s="117"/>
      <c r="J67" s="117"/>
      <c r="K67" s="117"/>
      <c r="L67" s="150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117"/>
      <c r="AF67" s="117"/>
      <c r="AG67" s="117"/>
      <c r="AH67" s="117"/>
      <c r="AI67" s="117"/>
      <c r="AJ67" s="117"/>
      <c r="AK67" s="117"/>
      <c r="AL67" s="117"/>
      <c r="AM67" s="117"/>
      <c r="AN67" s="117"/>
      <c r="AO67" s="117"/>
      <c r="AP67" s="117"/>
      <c r="AQ67" s="117"/>
      <c r="AR67" s="117"/>
      <c r="AS67" s="117"/>
      <c r="AT67" s="117"/>
      <c r="AU67" s="117"/>
      <c r="AV67" s="117"/>
      <c r="AW67" s="117"/>
      <c r="AX67" s="117"/>
      <c r="AY67" s="117"/>
      <c r="AZ67" s="117"/>
      <c r="BA67" s="117"/>
      <c r="BB67" s="117"/>
    </row>
    <row r="68" spans="1:54">
      <c r="A68" s="117"/>
      <c r="B68" s="117"/>
      <c r="C68" s="150"/>
      <c r="D68" s="117"/>
      <c r="E68" s="150"/>
      <c r="F68" s="117"/>
      <c r="G68" s="150"/>
      <c r="H68" s="117"/>
      <c r="I68" s="117"/>
      <c r="J68" s="117"/>
      <c r="K68" s="117"/>
      <c r="L68" s="150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117"/>
      <c r="AH68" s="117"/>
      <c r="AI68" s="117"/>
      <c r="AJ68" s="117"/>
      <c r="AK68" s="117"/>
      <c r="AL68" s="117"/>
      <c r="AM68" s="117"/>
      <c r="AN68" s="117"/>
      <c r="AO68" s="117"/>
      <c r="AP68" s="117"/>
      <c r="AQ68" s="117"/>
      <c r="AR68" s="117"/>
      <c r="AS68" s="117"/>
      <c r="AT68" s="117"/>
      <c r="AU68" s="117"/>
      <c r="AV68" s="117"/>
      <c r="AW68" s="117"/>
      <c r="AX68" s="117"/>
      <c r="AY68" s="117"/>
      <c r="AZ68" s="117"/>
      <c r="BA68" s="117"/>
      <c r="BB68" s="117"/>
    </row>
    <row r="69" spans="1:54">
      <c r="A69" s="117"/>
      <c r="B69" s="117"/>
      <c r="C69" s="150"/>
      <c r="D69" s="117"/>
      <c r="E69" s="150"/>
      <c r="F69" s="117"/>
      <c r="G69" s="150"/>
      <c r="H69" s="117"/>
      <c r="I69" s="117"/>
      <c r="J69" s="117"/>
      <c r="K69" s="117"/>
      <c r="L69" s="150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  <c r="AE69" s="117"/>
      <c r="AF69" s="117"/>
      <c r="AG69" s="117"/>
      <c r="AH69" s="117"/>
      <c r="AI69" s="117"/>
      <c r="AJ69" s="117"/>
      <c r="AK69" s="117"/>
      <c r="AL69" s="117"/>
      <c r="AM69" s="117"/>
      <c r="AN69" s="117"/>
      <c r="AO69" s="117"/>
      <c r="AP69" s="117"/>
      <c r="AQ69" s="117"/>
      <c r="AR69" s="117"/>
      <c r="AS69" s="117"/>
      <c r="AT69" s="117"/>
      <c r="AU69" s="117"/>
      <c r="AV69" s="117"/>
      <c r="AW69" s="117"/>
      <c r="AX69" s="117"/>
      <c r="AY69" s="117"/>
      <c r="AZ69" s="117"/>
      <c r="BA69" s="117"/>
      <c r="BB69" s="117"/>
    </row>
    <row r="70" spans="1:54">
      <c r="A70" s="117"/>
      <c r="B70" s="117"/>
      <c r="C70" s="150"/>
      <c r="D70" s="117"/>
      <c r="E70" s="150"/>
      <c r="F70" s="117"/>
      <c r="G70" s="150"/>
      <c r="H70" s="117"/>
      <c r="I70" s="117"/>
      <c r="J70" s="117"/>
      <c r="K70" s="117"/>
      <c r="L70" s="150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117"/>
      <c r="AQ70" s="117"/>
      <c r="AR70" s="117"/>
      <c r="AS70" s="117"/>
      <c r="AT70" s="117"/>
      <c r="AU70" s="117"/>
      <c r="AV70" s="117"/>
      <c r="AW70" s="117"/>
      <c r="AX70" s="117"/>
      <c r="AY70" s="117"/>
      <c r="AZ70" s="117"/>
      <c r="BA70" s="117"/>
      <c r="BB70" s="117"/>
    </row>
    <row r="71" spans="1:54">
      <c r="A71" s="117"/>
      <c r="B71" s="117"/>
      <c r="C71" s="150"/>
      <c r="D71" s="117"/>
      <c r="E71" s="150"/>
      <c r="F71" s="117"/>
      <c r="G71" s="150"/>
      <c r="H71" s="117"/>
      <c r="I71" s="117"/>
      <c r="J71" s="117"/>
      <c r="K71" s="117"/>
      <c r="L71" s="150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117"/>
      <c r="AQ71" s="117"/>
      <c r="AR71" s="117"/>
      <c r="AS71" s="117"/>
      <c r="AT71" s="117"/>
      <c r="AU71" s="117"/>
      <c r="AV71" s="117"/>
      <c r="AW71" s="117"/>
      <c r="AX71" s="117"/>
      <c r="AY71" s="117"/>
      <c r="AZ71" s="117"/>
      <c r="BA71" s="117"/>
      <c r="BB71" s="117"/>
    </row>
    <row r="72" spans="1:54">
      <c r="A72" s="117"/>
      <c r="B72" s="117"/>
      <c r="C72" s="150"/>
      <c r="D72" s="117"/>
      <c r="E72" s="150"/>
      <c r="F72" s="117"/>
      <c r="G72" s="150"/>
      <c r="H72" s="117"/>
      <c r="I72" s="117"/>
      <c r="J72" s="117"/>
      <c r="K72" s="117"/>
      <c r="L72" s="150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  <c r="AA72" s="117"/>
      <c r="AB72" s="117"/>
      <c r="AC72" s="117"/>
      <c r="AD72" s="117"/>
      <c r="AE72" s="117"/>
      <c r="AF72" s="117"/>
      <c r="AG72" s="117"/>
      <c r="AH72" s="117"/>
      <c r="AI72" s="117"/>
      <c r="AJ72" s="117"/>
      <c r="AK72" s="117"/>
      <c r="AL72" s="117"/>
      <c r="AM72" s="117"/>
      <c r="AN72" s="117"/>
      <c r="AO72" s="117"/>
      <c r="AP72" s="117"/>
      <c r="AQ72" s="117"/>
      <c r="AR72" s="117"/>
      <c r="AS72" s="117"/>
      <c r="AT72" s="117"/>
      <c r="AU72" s="117"/>
      <c r="AV72" s="117"/>
      <c r="AW72" s="117"/>
      <c r="AX72" s="117"/>
      <c r="AY72" s="117"/>
      <c r="AZ72" s="117"/>
      <c r="BA72" s="117"/>
      <c r="BB72" s="117"/>
    </row>
    <row r="73" spans="1:54">
      <c r="A73" s="117"/>
      <c r="B73" s="117"/>
      <c r="C73" s="150"/>
      <c r="D73" s="117"/>
      <c r="E73" s="150"/>
      <c r="F73" s="117"/>
      <c r="G73" s="150"/>
      <c r="H73" s="117"/>
      <c r="I73" s="117"/>
      <c r="J73" s="117"/>
      <c r="K73" s="117"/>
      <c r="L73" s="150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  <c r="AA73" s="117"/>
      <c r="AB73" s="117"/>
      <c r="AC73" s="117"/>
      <c r="AD73" s="117"/>
      <c r="AE73" s="117"/>
      <c r="AF73" s="117"/>
      <c r="AG73" s="117"/>
      <c r="AH73" s="117"/>
      <c r="AI73" s="117"/>
      <c r="AJ73" s="117"/>
      <c r="AK73" s="117"/>
      <c r="AL73" s="117"/>
      <c r="AM73" s="117"/>
      <c r="AN73" s="117"/>
      <c r="AO73" s="117"/>
      <c r="AP73" s="117"/>
      <c r="AQ73" s="117"/>
      <c r="AR73" s="117"/>
      <c r="AS73" s="117"/>
      <c r="AT73" s="117"/>
      <c r="AU73" s="117"/>
      <c r="AV73" s="117"/>
      <c r="AW73" s="117"/>
      <c r="AX73" s="117"/>
      <c r="AY73" s="117"/>
      <c r="AZ73" s="117"/>
      <c r="BA73" s="117"/>
      <c r="BB73" s="117"/>
    </row>
    <row r="74" spans="1:54">
      <c r="A74" s="117"/>
      <c r="B74" s="117"/>
      <c r="C74" s="150"/>
      <c r="D74" s="117"/>
      <c r="E74" s="150"/>
      <c r="F74" s="117"/>
      <c r="G74" s="150"/>
      <c r="H74" s="117"/>
      <c r="I74" s="117"/>
      <c r="J74" s="117"/>
      <c r="K74" s="117"/>
      <c r="L74" s="150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  <c r="AA74" s="117"/>
      <c r="AB74" s="117"/>
      <c r="AC74" s="117"/>
      <c r="AD74" s="117"/>
      <c r="AE74" s="117"/>
      <c r="AF74" s="117"/>
      <c r="AG74" s="117"/>
      <c r="AH74" s="117"/>
      <c r="AI74" s="117"/>
      <c r="AJ74" s="117"/>
      <c r="AK74" s="117"/>
      <c r="AL74" s="117"/>
      <c r="AM74" s="117"/>
      <c r="AN74" s="117"/>
      <c r="AO74" s="117"/>
      <c r="AP74" s="117"/>
      <c r="AQ74" s="117"/>
      <c r="AR74" s="117"/>
      <c r="AS74" s="117"/>
      <c r="AT74" s="117"/>
      <c r="AU74" s="117"/>
      <c r="AV74" s="117"/>
      <c r="AW74" s="117"/>
      <c r="AX74" s="117"/>
      <c r="AY74" s="117"/>
      <c r="AZ74" s="117"/>
      <c r="BA74" s="117"/>
      <c r="BB74" s="117"/>
    </row>
    <row r="75" spans="1:54">
      <c r="A75" s="117"/>
      <c r="B75" s="117"/>
      <c r="C75" s="150"/>
      <c r="D75" s="117"/>
      <c r="E75" s="150"/>
      <c r="F75" s="117"/>
      <c r="G75" s="150"/>
      <c r="H75" s="117"/>
      <c r="I75" s="117"/>
      <c r="J75" s="117"/>
      <c r="K75" s="117"/>
      <c r="L75" s="150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  <c r="AA75" s="117"/>
      <c r="AB75" s="117"/>
      <c r="AC75" s="117"/>
      <c r="AD75" s="117"/>
      <c r="AE75" s="117"/>
      <c r="AF75" s="117"/>
      <c r="AG75" s="117"/>
      <c r="AH75" s="117"/>
      <c r="AI75" s="117"/>
      <c r="AJ75" s="117"/>
      <c r="AK75" s="117"/>
      <c r="AL75" s="117"/>
      <c r="AM75" s="117"/>
      <c r="AN75" s="117"/>
      <c r="AO75" s="117"/>
      <c r="AP75" s="117"/>
      <c r="AQ75" s="117"/>
      <c r="AR75" s="117"/>
      <c r="AS75" s="117"/>
      <c r="AT75" s="117"/>
      <c r="AU75" s="117"/>
      <c r="AV75" s="117"/>
      <c r="AW75" s="117"/>
      <c r="AX75" s="117"/>
      <c r="AY75" s="117"/>
      <c r="AZ75" s="117"/>
      <c r="BA75" s="117"/>
      <c r="BB75" s="117"/>
    </row>
    <row r="76" spans="1:54">
      <c r="A76" s="117"/>
      <c r="B76" s="117"/>
      <c r="C76" s="150"/>
      <c r="D76" s="117"/>
      <c r="E76" s="150"/>
      <c r="F76" s="117"/>
      <c r="G76" s="150"/>
      <c r="H76" s="117"/>
      <c r="I76" s="117"/>
      <c r="J76" s="117"/>
      <c r="K76" s="117"/>
      <c r="L76" s="150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  <c r="AA76" s="117"/>
      <c r="AB76" s="117"/>
      <c r="AC76" s="117"/>
      <c r="AD76" s="117"/>
      <c r="AE76" s="117"/>
      <c r="AF76" s="117"/>
      <c r="AG76" s="117"/>
      <c r="AH76" s="117"/>
      <c r="AI76" s="117"/>
      <c r="AJ76" s="117"/>
      <c r="AK76" s="117"/>
      <c r="AL76" s="117"/>
      <c r="AM76" s="117"/>
      <c r="AN76" s="117"/>
      <c r="AO76" s="117"/>
      <c r="AP76" s="117"/>
      <c r="AQ76" s="117"/>
      <c r="AR76" s="117"/>
      <c r="AS76" s="117"/>
      <c r="AT76" s="117"/>
      <c r="AU76" s="117"/>
      <c r="AV76" s="117"/>
      <c r="AW76" s="117"/>
      <c r="AX76" s="117"/>
      <c r="AY76" s="117"/>
      <c r="AZ76" s="117"/>
      <c r="BA76" s="117"/>
      <c r="BB76" s="117"/>
    </row>
    <row r="77" spans="1:54">
      <c r="A77" s="117"/>
      <c r="B77" s="117"/>
      <c r="C77" s="150"/>
      <c r="D77" s="117"/>
      <c r="E77" s="150"/>
      <c r="F77" s="117"/>
      <c r="G77" s="150"/>
      <c r="H77" s="117"/>
      <c r="I77" s="117"/>
      <c r="J77" s="117"/>
      <c r="K77" s="117"/>
      <c r="L77" s="150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  <c r="AA77" s="117"/>
      <c r="AB77" s="117"/>
      <c r="AC77" s="117"/>
      <c r="AD77" s="117"/>
      <c r="AE77" s="117"/>
      <c r="AF77" s="117"/>
      <c r="AG77" s="117"/>
      <c r="AH77" s="117"/>
      <c r="AI77" s="117"/>
      <c r="AJ77" s="117"/>
      <c r="AK77" s="117"/>
      <c r="AL77" s="117"/>
      <c r="AM77" s="117"/>
      <c r="AN77" s="117"/>
      <c r="AO77" s="117"/>
      <c r="AP77" s="117"/>
      <c r="AQ77" s="117"/>
      <c r="AR77" s="117"/>
      <c r="AS77" s="117"/>
      <c r="AT77" s="117"/>
      <c r="AU77" s="117"/>
      <c r="AV77" s="117"/>
      <c r="AW77" s="117"/>
      <c r="AX77" s="117"/>
      <c r="AY77" s="117"/>
      <c r="AZ77" s="117"/>
      <c r="BA77" s="117"/>
      <c r="BB77" s="117"/>
    </row>
    <row r="78" spans="1:54">
      <c r="A78" s="117"/>
      <c r="B78" s="117"/>
      <c r="C78" s="150"/>
      <c r="D78" s="117"/>
      <c r="E78" s="150"/>
      <c r="F78" s="117"/>
      <c r="G78" s="150"/>
      <c r="H78" s="117"/>
      <c r="I78" s="117"/>
      <c r="J78" s="117"/>
      <c r="K78" s="117"/>
      <c r="L78" s="150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  <c r="AA78" s="117"/>
      <c r="AB78" s="117"/>
      <c r="AC78" s="117"/>
      <c r="AD78" s="117"/>
      <c r="AE78" s="117"/>
      <c r="AF78" s="117"/>
      <c r="AG78" s="117"/>
      <c r="AH78" s="117"/>
      <c r="AI78" s="117"/>
      <c r="AJ78" s="117"/>
      <c r="AK78" s="117"/>
      <c r="AL78" s="117"/>
      <c r="AM78" s="117"/>
      <c r="AN78" s="117"/>
      <c r="AO78" s="117"/>
      <c r="AP78" s="117"/>
      <c r="AQ78" s="117"/>
      <c r="AR78" s="117"/>
      <c r="AS78" s="117"/>
      <c r="AT78" s="117"/>
      <c r="AU78" s="117"/>
      <c r="AV78" s="117"/>
      <c r="AW78" s="117"/>
      <c r="AX78" s="117"/>
      <c r="AY78" s="117"/>
      <c r="AZ78" s="117"/>
      <c r="BA78" s="117"/>
      <c r="BB78" s="117"/>
    </row>
    <row r="79" spans="1:54">
      <c r="A79" s="117"/>
      <c r="B79" s="117"/>
      <c r="C79" s="150"/>
      <c r="D79" s="117"/>
      <c r="E79" s="150"/>
      <c r="F79" s="117"/>
      <c r="G79" s="150"/>
      <c r="H79" s="117"/>
      <c r="I79" s="117"/>
      <c r="J79" s="117"/>
      <c r="K79" s="117"/>
      <c r="L79" s="150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  <c r="AA79" s="117"/>
      <c r="AB79" s="117"/>
      <c r="AC79" s="117"/>
      <c r="AD79" s="117"/>
      <c r="AE79" s="117"/>
      <c r="AF79" s="117"/>
      <c r="AG79" s="117"/>
      <c r="AH79" s="117"/>
      <c r="AI79" s="117"/>
      <c r="AJ79" s="117"/>
      <c r="AK79" s="117"/>
      <c r="AL79" s="117"/>
      <c r="AM79" s="117"/>
      <c r="AN79" s="117"/>
      <c r="AO79" s="117"/>
      <c r="AP79" s="117"/>
      <c r="AQ79" s="117"/>
      <c r="AR79" s="117"/>
      <c r="AS79" s="117"/>
      <c r="AT79" s="117"/>
      <c r="AU79" s="117"/>
      <c r="AV79" s="117"/>
      <c r="AW79" s="117"/>
      <c r="AX79" s="117"/>
      <c r="AY79" s="117"/>
      <c r="AZ79" s="117"/>
      <c r="BA79" s="117"/>
      <c r="BB79" s="117"/>
    </row>
    <row r="80" spans="1:54">
      <c r="A80" s="117"/>
      <c r="B80" s="117"/>
      <c r="C80" s="150"/>
      <c r="D80" s="117"/>
      <c r="E80" s="150"/>
      <c r="F80" s="117"/>
      <c r="G80" s="150"/>
      <c r="H80" s="117"/>
      <c r="I80" s="117"/>
      <c r="J80" s="117"/>
      <c r="K80" s="117"/>
      <c r="L80" s="150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  <c r="AA80" s="117"/>
      <c r="AB80" s="117"/>
      <c r="AC80" s="117"/>
      <c r="AD80" s="117"/>
      <c r="AE80" s="117"/>
      <c r="AF80" s="117"/>
      <c r="AG80" s="117"/>
      <c r="AH80" s="117"/>
      <c r="AI80" s="117"/>
      <c r="AJ80" s="117"/>
      <c r="AK80" s="117"/>
      <c r="AL80" s="117"/>
      <c r="AM80" s="117"/>
      <c r="AN80" s="117"/>
      <c r="AO80" s="117"/>
      <c r="AP80" s="117"/>
      <c r="AQ80" s="117"/>
      <c r="AR80" s="117"/>
      <c r="AS80" s="117"/>
      <c r="AT80" s="117"/>
      <c r="AU80" s="117"/>
      <c r="AV80" s="117"/>
      <c r="AW80" s="117"/>
      <c r="AX80" s="117"/>
      <c r="AY80" s="117"/>
      <c r="AZ80" s="117"/>
      <c r="BA80" s="117"/>
      <c r="BB80" s="117"/>
    </row>
    <row r="81" spans="1:54">
      <c r="A81" s="117"/>
      <c r="B81" s="117"/>
      <c r="C81" s="150"/>
      <c r="D81" s="117"/>
      <c r="E81" s="150"/>
      <c r="F81" s="117"/>
      <c r="G81" s="150"/>
      <c r="H81" s="117"/>
      <c r="I81" s="117"/>
      <c r="J81" s="117"/>
      <c r="K81" s="117"/>
      <c r="L81" s="150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  <c r="AA81" s="117"/>
      <c r="AB81" s="117"/>
      <c r="AC81" s="117"/>
      <c r="AD81" s="117"/>
      <c r="AE81" s="117"/>
      <c r="AF81" s="117"/>
      <c r="AG81" s="117"/>
      <c r="AH81" s="117"/>
      <c r="AI81" s="117"/>
      <c r="AJ81" s="117"/>
      <c r="AK81" s="117"/>
      <c r="AL81" s="117"/>
      <c r="AM81" s="117"/>
      <c r="AN81" s="117"/>
      <c r="AO81" s="117"/>
      <c r="AP81" s="117"/>
      <c r="AQ81" s="117"/>
      <c r="AR81" s="117"/>
      <c r="AS81" s="117"/>
      <c r="AT81" s="117"/>
      <c r="AU81" s="117"/>
      <c r="AV81" s="117"/>
      <c r="AW81" s="117"/>
      <c r="AX81" s="117"/>
      <c r="AY81" s="117"/>
      <c r="AZ81" s="117"/>
      <c r="BA81" s="117"/>
      <c r="BB81" s="117"/>
    </row>
    <row r="82" spans="1:54">
      <c r="A82" s="117"/>
      <c r="B82" s="117"/>
      <c r="C82" s="150"/>
      <c r="D82" s="117"/>
      <c r="E82" s="150"/>
      <c r="F82" s="117"/>
      <c r="G82" s="150"/>
      <c r="H82" s="117"/>
      <c r="I82" s="117"/>
      <c r="J82" s="117"/>
      <c r="K82" s="117"/>
      <c r="L82" s="150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  <c r="AA82" s="117"/>
      <c r="AB82" s="117"/>
      <c r="AC82" s="117"/>
      <c r="AD82" s="117"/>
      <c r="AE82" s="117"/>
      <c r="AF82" s="117"/>
      <c r="AG82" s="117"/>
      <c r="AH82" s="117"/>
      <c r="AI82" s="117"/>
      <c r="AJ82" s="117"/>
      <c r="AK82" s="117"/>
      <c r="AL82" s="117"/>
      <c r="AM82" s="117"/>
      <c r="AN82" s="117"/>
      <c r="AO82" s="117"/>
      <c r="AP82" s="117"/>
      <c r="AQ82" s="117"/>
      <c r="AR82" s="117"/>
      <c r="AS82" s="117"/>
      <c r="AT82" s="117"/>
      <c r="AU82" s="117"/>
      <c r="AV82" s="117"/>
      <c r="AW82" s="117"/>
      <c r="AX82" s="117"/>
      <c r="AY82" s="117"/>
      <c r="AZ82" s="117"/>
      <c r="BA82" s="117"/>
      <c r="BB82" s="117"/>
    </row>
    <row r="83" spans="1:54">
      <c r="A83" s="117"/>
      <c r="B83" s="117"/>
      <c r="C83" s="150"/>
      <c r="D83" s="117"/>
      <c r="E83" s="150"/>
      <c r="F83" s="117"/>
      <c r="G83" s="150"/>
      <c r="H83" s="117"/>
      <c r="I83" s="117"/>
      <c r="J83" s="117"/>
      <c r="K83" s="117"/>
      <c r="L83" s="150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  <c r="AA83" s="117"/>
      <c r="AB83" s="117"/>
      <c r="AC83" s="117"/>
      <c r="AD83" s="117"/>
      <c r="AE83" s="117"/>
      <c r="AF83" s="117"/>
      <c r="AG83" s="117"/>
      <c r="AH83" s="117"/>
      <c r="AI83" s="117"/>
      <c r="AJ83" s="117"/>
      <c r="AK83" s="117"/>
      <c r="AL83" s="117"/>
      <c r="AM83" s="117"/>
      <c r="AN83" s="117"/>
      <c r="AO83" s="117"/>
      <c r="AP83" s="117"/>
      <c r="AQ83" s="117"/>
      <c r="AR83" s="117"/>
      <c r="AS83" s="117"/>
      <c r="AT83" s="117"/>
      <c r="AU83" s="117"/>
      <c r="AV83" s="117"/>
      <c r="AW83" s="117"/>
      <c r="AX83" s="117"/>
      <c r="AY83" s="117"/>
      <c r="AZ83" s="117"/>
      <c r="BA83" s="117"/>
      <c r="BB83" s="117"/>
    </row>
    <row r="84" spans="1:54">
      <c r="A84" s="117"/>
      <c r="B84" s="117"/>
      <c r="C84" s="150"/>
      <c r="D84" s="117"/>
      <c r="E84" s="150"/>
      <c r="F84" s="117"/>
      <c r="G84" s="150"/>
      <c r="H84" s="117"/>
      <c r="I84" s="117"/>
      <c r="J84" s="117"/>
      <c r="K84" s="117"/>
      <c r="L84" s="150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  <c r="AA84" s="117"/>
      <c r="AB84" s="117"/>
      <c r="AC84" s="117"/>
      <c r="AD84" s="117"/>
      <c r="AE84" s="117"/>
      <c r="AF84" s="117"/>
      <c r="AG84" s="117"/>
      <c r="AH84" s="117"/>
      <c r="AI84" s="117"/>
      <c r="AJ84" s="117"/>
      <c r="AK84" s="117"/>
      <c r="AL84" s="117"/>
      <c r="AM84" s="117"/>
      <c r="AN84" s="117"/>
      <c r="AO84" s="117"/>
      <c r="AP84" s="117"/>
      <c r="AQ84" s="117"/>
      <c r="AR84" s="117"/>
      <c r="AS84" s="117"/>
      <c r="AT84" s="117"/>
      <c r="AU84" s="117"/>
      <c r="AV84" s="117"/>
      <c r="AW84" s="117"/>
      <c r="AX84" s="117"/>
      <c r="AY84" s="117"/>
      <c r="AZ84" s="117"/>
      <c r="BA84" s="117"/>
      <c r="BB84" s="117"/>
    </row>
    <row r="85" spans="1:54">
      <c r="A85" s="117"/>
      <c r="B85" s="117"/>
      <c r="C85" s="150"/>
      <c r="D85" s="117"/>
      <c r="E85" s="150"/>
      <c r="F85" s="117"/>
      <c r="G85" s="150"/>
      <c r="H85" s="117"/>
      <c r="I85" s="117"/>
      <c r="J85" s="117"/>
      <c r="K85" s="117"/>
      <c r="L85" s="150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  <c r="AA85" s="117"/>
      <c r="AB85" s="117"/>
      <c r="AC85" s="117"/>
      <c r="AD85" s="117"/>
      <c r="AE85" s="117"/>
      <c r="AF85" s="117"/>
      <c r="AG85" s="117"/>
      <c r="AH85" s="117"/>
      <c r="AI85" s="117"/>
      <c r="AJ85" s="117"/>
      <c r="AK85" s="117"/>
      <c r="AL85" s="117"/>
      <c r="AM85" s="117"/>
      <c r="AN85" s="117"/>
      <c r="AO85" s="117"/>
      <c r="AP85" s="117"/>
      <c r="AQ85" s="117"/>
      <c r="AR85" s="117"/>
      <c r="AS85" s="117"/>
      <c r="AT85" s="117"/>
      <c r="AU85" s="117"/>
      <c r="AV85" s="117"/>
      <c r="AW85" s="117"/>
      <c r="AX85" s="117"/>
      <c r="AY85" s="117"/>
      <c r="AZ85" s="117"/>
      <c r="BA85" s="117"/>
      <c r="BB85" s="117"/>
    </row>
    <row r="86" spans="1:54">
      <c r="A86" s="117"/>
      <c r="B86" s="117"/>
      <c r="C86" s="150"/>
      <c r="D86" s="117"/>
      <c r="E86" s="150"/>
      <c r="F86" s="117"/>
      <c r="G86" s="150"/>
      <c r="H86" s="117"/>
      <c r="I86" s="117"/>
      <c r="J86" s="117"/>
      <c r="K86" s="117"/>
      <c r="L86" s="150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  <c r="AA86" s="117"/>
      <c r="AB86" s="117"/>
      <c r="AC86" s="117"/>
      <c r="AD86" s="117"/>
      <c r="AE86" s="117"/>
      <c r="AF86" s="117"/>
      <c r="AG86" s="117"/>
      <c r="AH86" s="117"/>
      <c r="AI86" s="117"/>
      <c r="AJ86" s="117"/>
      <c r="AK86" s="117"/>
      <c r="AL86" s="117"/>
      <c r="AM86" s="117"/>
      <c r="AN86" s="117"/>
      <c r="AO86" s="117"/>
      <c r="AP86" s="117"/>
      <c r="AQ86" s="117"/>
      <c r="AR86" s="117"/>
      <c r="AS86" s="117"/>
      <c r="AT86" s="117"/>
      <c r="AU86" s="117"/>
      <c r="AV86" s="117"/>
      <c r="AW86" s="117"/>
      <c r="AX86" s="117"/>
      <c r="AY86" s="117"/>
      <c r="AZ86" s="117"/>
      <c r="BA86" s="117"/>
      <c r="BB86" s="117"/>
    </row>
    <row r="87" spans="1:54">
      <c r="A87" s="117"/>
      <c r="B87" s="117"/>
      <c r="C87" s="150"/>
      <c r="D87" s="117"/>
      <c r="E87" s="150"/>
      <c r="F87" s="117"/>
      <c r="G87" s="150"/>
      <c r="H87" s="117"/>
      <c r="I87" s="117"/>
      <c r="J87" s="117"/>
      <c r="K87" s="117"/>
      <c r="L87" s="150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  <c r="AA87" s="117"/>
      <c r="AB87" s="117"/>
      <c r="AC87" s="117"/>
      <c r="AD87" s="117"/>
      <c r="AE87" s="117"/>
      <c r="AF87" s="117"/>
      <c r="AG87" s="117"/>
      <c r="AH87" s="117"/>
      <c r="AI87" s="117"/>
      <c r="AJ87" s="117"/>
      <c r="AK87" s="117"/>
      <c r="AL87" s="117"/>
      <c r="AM87" s="117"/>
      <c r="AN87" s="117"/>
      <c r="AO87" s="117"/>
      <c r="AP87" s="117"/>
      <c r="AQ87" s="117"/>
      <c r="AR87" s="117"/>
      <c r="AS87" s="117"/>
      <c r="AT87" s="117"/>
      <c r="AU87" s="117"/>
      <c r="AV87" s="117"/>
      <c r="AW87" s="117"/>
      <c r="AX87" s="117"/>
      <c r="AY87" s="117"/>
      <c r="AZ87" s="117"/>
      <c r="BA87" s="117"/>
      <c r="BB87" s="117"/>
    </row>
    <row r="88" spans="1:54">
      <c r="A88" s="117"/>
      <c r="B88" s="117"/>
      <c r="C88" s="150"/>
      <c r="D88" s="117"/>
      <c r="E88" s="150"/>
      <c r="F88" s="117"/>
      <c r="G88" s="150"/>
      <c r="H88" s="117"/>
      <c r="I88" s="117"/>
      <c r="J88" s="117"/>
      <c r="K88" s="117"/>
      <c r="L88" s="150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7"/>
      <c r="X88" s="117"/>
      <c r="Y88" s="117"/>
      <c r="Z88" s="117"/>
      <c r="AA88" s="117"/>
      <c r="AB88" s="117"/>
      <c r="AC88" s="117"/>
      <c r="AD88" s="117"/>
      <c r="AE88" s="117"/>
      <c r="AF88" s="117"/>
      <c r="AG88" s="117"/>
      <c r="AH88" s="117"/>
      <c r="AI88" s="117"/>
      <c r="AJ88" s="117"/>
      <c r="AK88" s="117"/>
      <c r="AL88" s="117"/>
      <c r="AM88" s="117"/>
      <c r="AN88" s="117"/>
      <c r="AO88" s="117"/>
      <c r="AP88" s="117"/>
      <c r="AQ88" s="117"/>
      <c r="AR88" s="117"/>
      <c r="AS88" s="117"/>
      <c r="AT88" s="117"/>
      <c r="AU88" s="117"/>
      <c r="AV88" s="117"/>
      <c r="AW88" s="117"/>
      <c r="AX88" s="117"/>
      <c r="AY88" s="117"/>
      <c r="AZ88" s="117"/>
      <c r="BA88" s="117"/>
      <c r="BB88" s="117"/>
    </row>
    <row r="89" spans="1:54">
      <c r="A89" s="117"/>
      <c r="B89" s="117"/>
      <c r="C89" s="150"/>
      <c r="D89" s="117"/>
      <c r="E89" s="150"/>
      <c r="F89" s="117"/>
      <c r="G89" s="150"/>
      <c r="H89" s="117"/>
      <c r="I89" s="117"/>
      <c r="J89" s="117"/>
      <c r="K89" s="117"/>
      <c r="L89" s="150"/>
      <c r="M89" s="117"/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  <c r="Z89" s="117"/>
      <c r="AA89" s="117"/>
      <c r="AB89" s="117"/>
      <c r="AC89" s="117"/>
      <c r="AD89" s="117"/>
      <c r="AE89" s="117"/>
      <c r="AF89" s="117"/>
      <c r="AG89" s="117"/>
      <c r="AH89" s="117"/>
      <c r="AI89" s="117"/>
      <c r="AJ89" s="117"/>
      <c r="AK89" s="117"/>
      <c r="AL89" s="117"/>
      <c r="AM89" s="117"/>
      <c r="AN89" s="117"/>
      <c r="AO89" s="117"/>
      <c r="AP89" s="117"/>
      <c r="AQ89" s="117"/>
      <c r="AR89" s="117"/>
      <c r="AS89" s="117"/>
      <c r="AT89" s="117"/>
      <c r="AU89" s="117"/>
      <c r="AV89" s="117"/>
      <c r="AW89" s="117"/>
      <c r="AX89" s="117"/>
      <c r="AY89" s="117"/>
      <c r="AZ89" s="117"/>
      <c r="BA89" s="117"/>
      <c r="BB89" s="117"/>
    </row>
    <row r="90" spans="1:54">
      <c r="A90" s="117"/>
      <c r="B90" s="117"/>
      <c r="C90" s="150"/>
      <c r="D90" s="117"/>
      <c r="E90" s="150"/>
      <c r="F90" s="117"/>
      <c r="G90" s="150"/>
      <c r="H90" s="117"/>
      <c r="I90" s="117"/>
      <c r="J90" s="117"/>
      <c r="K90" s="117"/>
      <c r="L90" s="150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  <c r="Z90" s="117"/>
      <c r="AA90" s="117"/>
      <c r="AB90" s="117"/>
      <c r="AC90" s="117"/>
      <c r="AD90" s="117"/>
      <c r="AE90" s="117"/>
      <c r="AF90" s="117"/>
      <c r="AG90" s="117"/>
      <c r="AH90" s="117"/>
      <c r="AI90" s="117"/>
      <c r="AJ90" s="117"/>
      <c r="AK90" s="117"/>
      <c r="AL90" s="117"/>
      <c r="AM90" s="117"/>
      <c r="AN90" s="117"/>
      <c r="AO90" s="117"/>
      <c r="AP90" s="117"/>
      <c r="AQ90" s="117"/>
      <c r="AR90" s="117"/>
      <c r="AS90" s="117"/>
      <c r="AT90" s="117"/>
      <c r="AU90" s="117"/>
      <c r="AV90" s="117"/>
      <c r="AW90" s="117"/>
      <c r="AX90" s="117"/>
      <c r="AY90" s="117"/>
      <c r="AZ90" s="117"/>
      <c r="BA90" s="117"/>
      <c r="BB90" s="117"/>
    </row>
    <row r="91" spans="1:54">
      <c r="A91" s="117"/>
      <c r="B91" s="117"/>
      <c r="C91" s="150"/>
      <c r="D91" s="117"/>
      <c r="E91" s="150"/>
      <c r="F91" s="117"/>
      <c r="G91" s="150"/>
      <c r="H91" s="117"/>
      <c r="I91" s="117"/>
      <c r="J91" s="117"/>
      <c r="K91" s="117"/>
      <c r="L91" s="150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  <c r="AA91" s="117"/>
      <c r="AB91" s="117"/>
      <c r="AC91" s="117"/>
      <c r="AD91" s="117"/>
      <c r="AE91" s="117"/>
      <c r="AF91" s="117"/>
      <c r="AG91" s="117"/>
      <c r="AH91" s="117"/>
      <c r="AI91" s="117"/>
      <c r="AJ91" s="117"/>
      <c r="AK91" s="117"/>
      <c r="AL91" s="117"/>
      <c r="AM91" s="117"/>
      <c r="AN91" s="117"/>
      <c r="AO91" s="117"/>
      <c r="AP91" s="117"/>
      <c r="AQ91" s="117"/>
      <c r="AR91" s="117"/>
      <c r="AS91" s="117"/>
      <c r="AT91" s="117"/>
      <c r="AU91" s="117"/>
      <c r="AV91" s="117"/>
      <c r="AW91" s="117"/>
      <c r="AX91" s="117"/>
      <c r="AY91" s="117"/>
      <c r="AZ91" s="117"/>
      <c r="BA91" s="117"/>
      <c r="BB91" s="117"/>
    </row>
    <row r="92" spans="1:54">
      <c r="A92" s="117"/>
      <c r="B92" s="117"/>
      <c r="C92" s="150"/>
      <c r="D92" s="117"/>
      <c r="E92" s="150"/>
      <c r="F92" s="117"/>
      <c r="G92" s="150"/>
      <c r="H92" s="117"/>
      <c r="I92" s="117"/>
      <c r="J92" s="117"/>
      <c r="K92" s="117"/>
      <c r="L92" s="150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7"/>
      <c r="X92" s="117"/>
      <c r="Y92" s="117"/>
      <c r="Z92" s="117"/>
      <c r="AA92" s="117"/>
      <c r="AB92" s="117"/>
      <c r="AC92" s="117"/>
      <c r="AD92" s="117"/>
      <c r="AE92" s="117"/>
      <c r="AF92" s="117"/>
      <c r="AG92" s="117"/>
      <c r="AH92" s="117"/>
      <c r="AI92" s="117"/>
      <c r="AJ92" s="117"/>
      <c r="AK92" s="117"/>
      <c r="AL92" s="117"/>
      <c r="AM92" s="117"/>
      <c r="AN92" s="117"/>
      <c r="AO92" s="117"/>
      <c r="AP92" s="117"/>
      <c r="AQ92" s="117"/>
      <c r="AR92" s="117"/>
      <c r="AS92" s="117"/>
      <c r="AT92" s="117"/>
      <c r="AU92" s="117"/>
      <c r="AV92" s="117"/>
      <c r="AW92" s="117"/>
      <c r="AX92" s="117"/>
      <c r="AY92" s="117"/>
      <c r="AZ92" s="117"/>
      <c r="BA92" s="117"/>
      <c r="BB92" s="117"/>
    </row>
    <row r="93" spans="1:54">
      <c r="A93" s="117"/>
      <c r="B93" s="117"/>
      <c r="C93" s="150"/>
      <c r="D93" s="117"/>
      <c r="E93" s="150"/>
      <c r="F93" s="117"/>
      <c r="G93" s="150"/>
      <c r="H93" s="117"/>
      <c r="I93" s="117"/>
      <c r="J93" s="117"/>
      <c r="K93" s="117"/>
      <c r="L93" s="150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7"/>
      <c r="X93" s="117"/>
      <c r="Y93" s="117"/>
      <c r="Z93" s="117"/>
      <c r="AA93" s="117"/>
      <c r="AB93" s="117"/>
      <c r="AC93" s="117"/>
      <c r="AD93" s="117"/>
      <c r="AE93" s="117"/>
      <c r="AF93" s="117"/>
      <c r="AG93" s="117"/>
      <c r="AH93" s="117"/>
      <c r="AI93" s="117"/>
      <c r="AJ93" s="117"/>
      <c r="AK93" s="117"/>
      <c r="AL93" s="117"/>
      <c r="AM93" s="117"/>
      <c r="AN93" s="117"/>
      <c r="AO93" s="117"/>
      <c r="AP93" s="117"/>
      <c r="AQ93" s="117"/>
      <c r="AR93" s="117"/>
      <c r="AS93" s="117"/>
      <c r="AT93" s="117"/>
      <c r="AU93" s="117"/>
      <c r="AV93" s="117"/>
      <c r="AW93" s="117"/>
      <c r="AX93" s="117"/>
      <c r="AY93" s="117"/>
      <c r="AZ93" s="117"/>
      <c r="BA93" s="117"/>
      <c r="BB93" s="117"/>
    </row>
    <row r="94" spans="1:54">
      <c r="A94" s="117"/>
      <c r="B94" s="117"/>
      <c r="C94" s="150"/>
      <c r="D94" s="117"/>
      <c r="E94" s="150"/>
      <c r="F94" s="117"/>
      <c r="G94" s="150"/>
      <c r="H94" s="117"/>
      <c r="I94" s="117"/>
      <c r="J94" s="117"/>
      <c r="K94" s="117"/>
      <c r="L94" s="150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7"/>
      <c r="X94" s="117"/>
      <c r="Y94" s="117"/>
      <c r="Z94" s="117"/>
      <c r="AA94" s="117"/>
      <c r="AB94" s="117"/>
      <c r="AC94" s="117"/>
      <c r="AD94" s="117"/>
      <c r="AE94" s="117"/>
      <c r="AF94" s="117"/>
      <c r="AG94" s="117"/>
      <c r="AH94" s="117"/>
      <c r="AI94" s="117"/>
      <c r="AJ94" s="117"/>
      <c r="AK94" s="117"/>
      <c r="AL94" s="117"/>
      <c r="AM94" s="117"/>
      <c r="AN94" s="117"/>
      <c r="AO94" s="117"/>
      <c r="AP94" s="117"/>
      <c r="AQ94" s="117"/>
      <c r="AR94" s="117"/>
      <c r="AS94" s="117"/>
      <c r="AT94" s="117"/>
      <c r="AU94" s="117"/>
      <c r="AV94" s="117"/>
      <c r="AW94" s="117"/>
      <c r="AX94" s="117"/>
      <c r="AY94" s="117"/>
      <c r="AZ94" s="117"/>
      <c r="BA94" s="117"/>
      <c r="BB94" s="117"/>
    </row>
    <row r="95" spans="1:54">
      <c r="A95" s="117"/>
      <c r="B95" s="117"/>
      <c r="C95" s="150"/>
      <c r="D95" s="117"/>
      <c r="E95" s="150"/>
      <c r="F95" s="117"/>
      <c r="G95" s="150"/>
      <c r="H95" s="117"/>
      <c r="I95" s="117"/>
      <c r="J95" s="117"/>
      <c r="K95" s="117"/>
      <c r="L95" s="150"/>
      <c r="M95" s="117"/>
      <c r="N95" s="117"/>
      <c r="O95" s="117"/>
      <c r="P95" s="117"/>
      <c r="Q95" s="117"/>
      <c r="R95" s="117"/>
      <c r="S95" s="117"/>
      <c r="T95" s="117"/>
      <c r="U95" s="117"/>
      <c r="V95" s="117"/>
      <c r="W95" s="117"/>
      <c r="X95" s="117"/>
      <c r="Y95" s="117"/>
      <c r="Z95" s="117"/>
      <c r="AA95" s="117"/>
      <c r="AB95" s="117"/>
      <c r="AC95" s="117"/>
      <c r="AD95" s="117"/>
      <c r="AE95" s="117"/>
      <c r="AF95" s="117"/>
      <c r="AG95" s="117"/>
      <c r="AH95" s="117"/>
      <c r="AI95" s="117"/>
      <c r="AJ95" s="117"/>
      <c r="AK95" s="117"/>
      <c r="AL95" s="117"/>
      <c r="AM95" s="117"/>
      <c r="AN95" s="117"/>
      <c r="AO95" s="117"/>
      <c r="AP95" s="117"/>
      <c r="AQ95" s="117"/>
      <c r="AR95" s="117"/>
      <c r="AS95" s="117"/>
      <c r="AT95" s="117"/>
      <c r="AU95" s="117"/>
      <c r="AV95" s="117"/>
      <c r="AW95" s="117"/>
      <c r="AX95" s="117"/>
      <c r="AY95" s="117"/>
      <c r="AZ95" s="117"/>
      <c r="BA95" s="117"/>
      <c r="BB95" s="117"/>
    </row>
    <row r="96" spans="1:54">
      <c r="A96" s="117"/>
      <c r="B96" s="117"/>
      <c r="C96" s="150"/>
      <c r="D96" s="117"/>
      <c r="E96" s="150"/>
      <c r="F96" s="117"/>
      <c r="G96" s="150"/>
      <c r="H96" s="117"/>
      <c r="I96" s="117"/>
      <c r="J96" s="117"/>
      <c r="K96" s="117"/>
      <c r="L96" s="150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  <c r="AA96" s="117"/>
      <c r="AB96" s="117"/>
      <c r="AC96" s="117"/>
      <c r="AD96" s="117"/>
      <c r="AE96" s="117"/>
      <c r="AF96" s="117"/>
      <c r="AG96" s="117"/>
      <c r="AH96" s="117"/>
      <c r="AI96" s="117"/>
      <c r="AJ96" s="117"/>
      <c r="AK96" s="117"/>
      <c r="AL96" s="117"/>
      <c r="AM96" s="117"/>
      <c r="AN96" s="117"/>
      <c r="AO96" s="117"/>
      <c r="AP96" s="117"/>
      <c r="AQ96" s="117"/>
      <c r="AR96" s="117"/>
      <c r="AS96" s="117"/>
      <c r="AT96" s="117"/>
      <c r="AU96" s="117"/>
      <c r="AV96" s="117"/>
      <c r="AW96" s="117"/>
      <c r="AX96" s="117"/>
      <c r="AY96" s="117"/>
      <c r="AZ96" s="117"/>
      <c r="BA96" s="117"/>
      <c r="BB96" s="117"/>
    </row>
    <row r="97" spans="1:54">
      <c r="A97" s="117"/>
      <c r="B97" s="117"/>
      <c r="C97" s="150"/>
      <c r="D97" s="117"/>
      <c r="E97" s="150"/>
      <c r="F97" s="117"/>
      <c r="G97" s="150"/>
      <c r="H97" s="117"/>
      <c r="I97" s="117"/>
      <c r="J97" s="117"/>
      <c r="K97" s="117"/>
      <c r="L97" s="150"/>
      <c r="M97" s="117"/>
      <c r="N97" s="117"/>
      <c r="O97" s="117"/>
      <c r="P97" s="117"/>
      <c r="Q97" s="117"/>
      <c r="R97" s="117"/>
      <c r="S97" s="117"/>
      <c r="T97" s="117"/>
      <c r="U97" s="117"/>
      <c r="V97" s="117"/>
      <c r="W97" s="117"/>
      <c r="X97" s="117"/>
      <c r="Y97" s="117"/>
      <c r="Z97" s="117"/>
      <c r="AA97" s="117"/>
      <c r="AB97" s="117"/>
      <c r="AC97" s="117"/>
      <c r="AD97" s="117"/>
      <c r="AE97" s="117"/>
      <c r="AF97" s="117"/>
      <c r="AG97" s="117"/>
      <c r="AH97" s="117"/>
      <c r="AI97" s="117"/>
      <c r="AJ97" s="117"/>
      <c r="AK97" s="117"/>
      <c r="AL97" s="117"/>
      <c r="AM97" s="117"/>
      <c r="AN97" s="117"/>
      <c r="AO97" s="117"/>
      <c r="AP97" s="117"/>
      <c r="AQ97" s="117"/>
      <c r="AR97" s="117"/>
      <c r="AS97" s="117"/>
      <c r="AT97" s="117"/>
      <c r="AU97" s="117"/>
      <c r="AV97" s="117"/>
      <c r="AW97" s="117"/>
      <c r="AX97" s="117"/>
      <c r="AY97" s="117"/>
      <c r="AZ97" s="117"/>
      <c r="BA97" s="117"/>
      <c r="BB97" s="117"/>
    </row>
    <row r="98" spans="1:54">
      <c r="A98" s="117"/>
      <c r="B98" s="117"/>
      <c r="C98" s="150"/>
      <c r="D98" s="117"/>
      <c r="E98" s="150"/>
      <c r="F98" s="117"/>
      <c r="G98" s="150"/>
      <c r="H98" s="117"/>
      <c r="I98" s="117"/>
      <c r="J98" s="117"/>
      <c r="K98" s="117"/>
      <c r="L98" s="150"/>
      <c r="M98" s="117"/>
      <c r="N98" s="117"/>
      <c r="O98" s="117"/>
      <c r="P98" s="117"/>
      <c r="Q98" s="117"/>
      <c r="R98" s="117"/>
      <c r="S98" s="117"/>
      <c r="T98" s="117"/>
      <c r="U98" s="117"/>
      <c r="V98" s="117"/>
      <c r="W98" s="117"/>
      <c r="X98" s="117"/>
      <c r="Y98" s="117"/>
      <c r="Z98" s="117"/>
      <c r="AA98" s="117"/>
      <c r="AB98" s="117"/>
      <c r="AC98" s="117"/>
      <c r="AD98" s="117"/>
      <c r="AE98" s="117"/>
      <c r="AF98" s="117"/>
      <c r="AG98" s="117"/>
      <c r="AH98" s="117"/>
      <c r="AI98" s="117"/>
      <c r="AJ98" s="117"/>
      <c r="AK98" s="117"/>
      <c r="AL98" s="117"/>
      <c r="AM98" s="117"/>
      <c r="AN98" s="117"/>
      <c r="AO98" s="117"/>
      <c r="AP98" s="117"/>
      <c r="AQ98" s="117"/>
      <c r="AR98" s="117"/>
      <c r="AS98" s="117"/>
      <c r="AT98" s="117"/>
      <c r="AU98" s="117"/>
      <c r="AV98" s="117"/>
      <c r="AW98" s="117"/>
      <c r="AX98" s="117"/>
      <c r="AY98" s="117"/>
      <c r="AZ98" s="117"/>
      <c r="BA98" s="117"/>
      <c r="BB98" s="117"/>
    </row>
    <row r="99" spans="1:54">
      <c r="A99" s="117"/>
      <c r="B99" s="117"/>
      <c r="C99" s="150"/>
      <c r="D99" s="117"/>
      <c r="E99" s="150"/>
      <c r="F99" s="117"/>
      <c r="G99" s="150"/>
      <c r="H99" s="117"/>
      <c r="I99" s="117"/>
      <c r="J99" s="117"/>
      <c r="K99" s="117"/>
      <c r="L99" s="150"/>
      <c r="M99" s="117"/>
      <c r="N99" s="117"/>
      <c r="O99" s="117"/>
      <c r="P99" s="117"/>
      <c r="Q99" s="117"/>
      <c r="R99" s="117"/>
      <c r="S99" s="117"/>
      <c r="T99" s="117"/>
      <c r="U99" s="117"/>
      <c r="V99" s="117"/>
      <c r="W99" s="117"/>
      <c r="X99" s="117"/>
      <c r="Y99" s="117"/>
      <c r="Z99" s="117"/>
      <c r="AA99" s="117"/>
      <c r="AB99" s="117"/>
      <c r="AC99" s="117"/>
      <c r="AD99" s="117"/>
      <c r="AE99" s="117"/>
      <c r="AF99" s="117"/>
      <c r="AG99" s="117"/>
      <c r="AH99" s="117"/>
      <c r="AI99" s="117"/>
      <c r="AJ99" s="117"/>
      <c r="AK99" s="117"/>
      <c r="AL99" s="117"/>
      <c r="AM99" s="117"/>
      <c r="AN99" s="117"/>
      <c r="AO99" s="117"/>
      <c r="AP99" s="117"/>
      <c r="AQ99" s="117"/>
      <c r="AR99" s="117"/>
      <c r="AS99" s="117"/>
      <c r="AT99" s="117"/>
      <c r="AU99" s="117"/>
      <c r="AV99" s="117"/>
      <c r="AW99" s="117"/>
      <c r="AX99" s="117"/>
      <c r="AY99" s="117"/>
      <c r="AZ99" s="117"/>
      <c r="BA99" s="117"/>
      <c r="BB99" s="117"/>
    </row>
    <row r="100" spans="1:54">
      <c r="A100" s="117"/>
      <c r="B100" s="117"/>
      <c r="C100" s="150"/>
      <c r="D100" s="117"/>
      <c r="E100" s="150"/>
      <c r="F100" s="117"/>
      <c r="G100" s="150"/>
      <c r="H100" s="117"/>
      <c r="I100" s="117"/>
      <c r="J100" s="117"/>
      <c r="K100" s="117"/>
      <c r="L100" s="150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  <c r="Z100" s="117"/>
      <c r="AA100" s="117"/>
      <c r="AB100" s="117"/>
      <c r="AC100" s="117"/>
      <c r="AD100" s="117"/>
      <c r="AE100" s="117"/>
      <c r="AF100" s="117"/>
      <c r="AG100" s="117"/>
      <c r="AH100" s="117"/>
      <c r="AI100" s="117"/>
      <c r="AJ100" s="117"/>
      <c r="AK100" s="117"/>
      <c r="AL100" s="117"/>
      <c r="AM100" s="117"/>
      <c r="AN100" s="117"/>
      <c r="AO100" s="117"/>
      <c r="AP100" s="117"/>
      <c r="AQ100" s="117"/>
      <c r="AR100" s="117"/>
      <c r="AS100" s="117"/>
      <c r="AT100" s="117"/>
      <c r="AU100" s="117"/>
      <c r="AV100" s="117"/>
      <c r="AW100" s="117"/>
      <c r="AX100" s="117"/>
      <c r="AY100" s="117"/>
      <c r="AZ100" s="117"/>
      <c r="BA100" s="117"/>
      <c r="BB100" s="117"/>
    </row>
    <row r="101" spans="1:54">
      <c r="A101" s="117"/>
      <c r="B101" s="117"/>
      <c r="C101" s="150"/>
      <c r="D101" s="117"/>
      <c r="E101" s="150"/>
      <c r="F101" s="117"/>
      <c r="G101" s="150"/>
      <c r="H101" s="117"/>
      <c r="I101" s="117"/>
      <c r="J101" s="117"/>
      <c r="K101" s="117"/>
      <c r="L101" s="150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  <c r="W101" s="117"/>
      <c r="X101" s="117"/>
      <c r="Y101" s="117"/>
      <c r="Z101" s="117"/>
      <c r="AA101" s="117"/>
      <c r="AB101" s="117"/>
      <c r="AC101" s="117"/>
      <c r="AD101" s="117"/>
      <c r="AE101" s="117"/>
      <c r="AF101" s="117"/>
      <c r="AG101" s="117"/>
      <c r="AH101" s="117"/>
      <c r="AI101" s="117"/>
      <c r="AJ101" s="117"/>
      <c r="AK101" s="117"/>
      <c r="AL101" s="117"/>
      <c r="AM101" s="117"/>
      <c r="AN101" s="117"/>
      <c r="AO101" s="117"/>
      <c r="AP101" s="117"/>
      <c r="AQ101" s="117"/>
      <c r="AR101" s="117"/>
      <c r="AS101" s="117"/>
      <c r="AT101" s="117"/>
      <c r="AU101" s="117"/>
      <c r="AV101" s="117"/>
      <c r="AW101" s="117"/>
      <c r="AX101" s="117"/>
      <c r="AY101" s="117"/>
      <c r="AZ101" s="117"/>
      <c r="BA101" s="117"/>
      <c r="BB101" s="117"/>
    </row>
    <row r="102" spans="1:54">
      <c r="A102" s="117"/>
      <c r="B102" s="117"/>
      <c r="C102" s="150"/>
      <c r="D102" s="117"/>
      <c r="E102" s="150"/>
      <c r="F102" s="117"/>
      <c r="G102" s="150"/>
      <c r="H102" s="117"/>
      <c r="I102" s="117"/>
      <c r="J102" s="117"/>
      <c r="K102" s="117"/>
      <c r="L102" s="150"/>
      <c r="M102" s="117"/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  <c r="AA102" s="117"/>
      <c r="AB102" s="117"/>
      <c r="AC102" s="117"/>
      <c r="AD102" s="117"/>
      <c r="AE102" s="117"/>
      <c r="AF102" s="117"/>
      <c r="AG102" s="117"/>
      <c r="AH102" s="117"/>
      <c r="AI102" s="117"/>
      <c r="AJ102" s="117"/>
      <c r="AK102" s="117"/>
      <c r="AL102" s="117"/>
      <c r="AM102" s="117"/>
      <c r="AN102" s="117"/>
      <c r="AO102" s="117"/>
      <c r="AP102" s="117"/>
      <c r="AQ102" s="117"/>
      <c r="AR102" s="117"/>
      <c r="AS102" s="117"/>
      <c r="AT102" s="117"/>
      <c r="AU102" s="117"/>
      <c r="AV102" s="117"/>
      <c r="AW102" s="117"/>
      <c r="AX102" s="117"/>
      <c r="AY102" s="117"/>
      <c r="AZ102" s="117"/>
      <c r="BA102" s="117"/>
      <c r="BB102" s="117"/>
    </row>
    <row r="103" spans="1:54">
      <c r="A103" s="117"/>
      <c r="B103" s="117"/>
      <c r="C103" s="150"/>
      <c r="D103" s="117"/>
      <c r="E103" s="150"/>
      <c r="F103" s="117"/>
      <c r="G103" s="150"/>
      <c r="H103" s="117"/>
      <c r="I103" s="117"/>
      <c r="J103" s="117"/>
      <c r="K103" s="117"/>
      <c r="L103" s="150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  <c r="Z103" s="117"/>
      <c r="AA103" s="117"/>
      <c r="AB103" s="117"/>
      <c r="AC103" s="117"/>
      <c r="AD103" s="117"/>
      <c r="AE103" s="117"/>
      <c r="AF103" s="117"/>
      <c r="AG103" s="117"/>
      <c r="AH103" s="117"/>
      <c r="AI103" s="117"/>
      <c r="AJ103" s="117"/>
      <c r="AK103" s="117"/>
      <c r="AL103" s="117"/>
      <c r="AM103" s="117"/>
      <c r="AN103" s="117"/>
      <c r="AO103" s="117"/>
      <c r="AP103" s="117"/>
      <c r="AQ103" s="117"/>
      <c r="AR103" s="117"/>
      <c r="AS103" s="117"/>
      <c r="AT103" s="117"/>
      <c r="AU103" s="117"/>
      <c r="AV103" s="117"/>
      <c r="AW103" s="117"/>
      <c r="AX103" s="117"/>
      <c r="AY103" s="117"/>
      <c r="AZ103" s="117"/>
      <c r="BA103" s="117"/>
      <c r="BB103" s="117"/>
    </row>
    <row r="104" spans="1:54">
      <c r="A104" s="117"/>
      <c r="B104" s="117"/>
      <c r="C104" s="150"/>
      <c r="D104" s="117"/>
      <c r="E104" s="150"/>
      <c r="F104" s="117"/>
      <c r="G104" s="150"/>
      <c r="H104" s="117"/>
      <c r="I104" s="117"/>
      <c r="J104" s="117"/>
      <c r="K104" s="117"/>
      <c r="L104" s="150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  <c r="W104" s="117"/>
      <c r="X104" s="117"/>
      <c r="Y104" s="117"/>
      <c r="Z104" s="117"/>
      <c r="AA104" s="117"/>
      <c r="AB104" s="117"/>
      <c r="AC104" s="117"/>
      <c r="AD104" s="117"/>
      <c r="AE104" s="117"/>
      <c r="AF104" s="117"/>
      <c r="AG104" s="117"/>
      <c r="AH104" s="117"/>
      <c r="AI104" s="117"/>
      <c r="AJ104" s="117"/>
      <c r="AK104" s="117"/>
      <c r="AL104" s="117"/>
      <c r="AM104" s="117"/>
      <c r="AN104" s="117"/>
      <c r="AO104" s="117"/>
      <c r="AP104" s="117"/>
      <c r="AQ104" s="117"/>
      <c r="AR104" s="117"/>
      <c r="AS104" s="117"/>
      <c r="AT104" s="117"/>
      <c r="AU104" s="117"/>
      <c r="AV104" s="117"/>
      <c r="AW104" s="117"/>
      <c r="AX104" s="117"/>
      <c r="AY104" s="117"/>
      <c r="AZ104" s="117"/>
      <c r="BA104" s="117"/>
      <c r="BB104" s="117"/>
    </row>
    <row r="105" spans="1:54">
      <c r="A105" s="117"/>
      <c r="B105" s="117"/>
      <c r="C105" s="150"/>
      <c r="D105" s="117"/>
      <c r="E105" s="150"/>
      <c r="F105" s="117"/>
      <c r="G105" s="150"/>
      <c r="H105" s="117"/>
      <c r="I105" s="117"/>
      <c r="J105" s="117"/>
      <c r="K105" s="117"/>
      <c r="L105" s="150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  <c r="X105" s="117"/>
      <c r="Y105" s="117"/>
      <c r="Z105" s="117"/>
      <c r="AA105" s="117"/>
      <c r="AB105" s="117"/>
      <c r="AC105" s="117"/>
      <c r="AD105" s="117"/>
      <c r="AE105" s="117"/>
      <c r="AF105" s="117"/>
      <c r="AG105" s="117"/>
      <c r="AH105" s="117"/>
      <c r="AI105" s="117"/>
      <c r="AJ105" s="117"/>
      <c r="AK105" s="117"/>
      <c r="AL105" s="117"/>
      <c r="AM105" s="117"/>
      <c r="AN105" s="117"/>
      <c r="AO105" s="117"/>
      <c r="AP105" s="117"/>
      <c r="AQ105" s="117"/>
      <c r="AR105" s="117"/>
      <c r="AS105" s="117"/>
      <c r="AT105" s="117"/>
      <c r="AU105" s="117"/>
      <c r="AV105" s="117"/>
      <c r="AW105" s="117"/>
      <c r="AX105" s="117"/>
      <c r="AY105" s="117"/>
      <c r="AZ105" s="117"/>
      <c r="BA105" s="117"/>
      <c r="BB105" s="117"/>
    </row>
    <row r="106" spans="1:54">
      <c r="A106" s="117"/>
      <c r="B106" s="117"/>
      <c r="C106" s="150"/>
      <c r="D106" s="117"/>
      <c r="E106" s="150"/>
      <c r="F106" s="117"/>
      <c r="G106" s="150"/>
      <c r="H106" s="117"/>
      <c r="I106" s="117"/>
      <c r="J106" s="117"/>
      <c r="K106" s="117"/>
      <c r="L106" s="150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  <c r="Z106" s="117"/>
      <c r="AA106" s="117"/>
      <c r="AB106" s="117"/>
      <c r="AC106" s="117"/>
      <c r="AD106" s="117"/>
      <c r="AE106" s="117"/>
      <c r="AF106" s="117"/>
      <c r="AG106" s="117"/>
      <c r="AH106" s="117"/>
      <c r="AI106" s="117"/>
      <c r="AJ106" s="117"/>
      <c r="AK106" s="117"/>
      <c r="AL106" s="117"/>
      <c r="AM106" s="117"/>
      <c r="AN106" s="117"/>
      <c r="AO106" s="117"/>
      <c r="AP106" s="117"/>
      <c r="AQ106" s="117"/>
      <c r="AR106" s="117"/>
      <c r="AS106" s="117"/>
      <c r="AT106" s="117"/>
      <c r="AU106" s="117"/>
      <c r="AV106" s="117"/>
      <c r="AW106" s="117"/>
      <c r="AX106" s="117"/>
      <c r="AY106" s="117"/>
      <c r="AZ106" s="117"/>
      <c r="BA106" s="117"/>
      <c r="BB106" s="117"/>
    </row>
    <row r="107" spans="1:54">
      <c r="A107" s="117"/>
      <c r="B107" s="117"/>
      <c r="C107" s="150"/>
      <c r="D107" s="117"/>
      <c r="E107" s="150"/>
      <c r="F107" s="117"/>
      <c r="G107" s="150"/>
      <c r="H107" s="117"/>
      <c r="I107" s="117"/>
      <c r="J107" s="117"/>
      <c r="K107" s="117"/>
      <c r="L107" s="150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  <c r="W107" s="117"/>
      <c r="X107" s="117"/>
      <c r="Y107" s="117"/>
      <c r="Z107" s="117"/>
      <c r="AA107" s="117"/>
      <c r="AB107" s="117"/>
      <c r="AC107" s="117"/>
      <c r="AD107" s="117"/>
      <c r="AE107" s="117"/>
      <c r="AF107" s="117"/>
      <c r="AG107" s="117"/>
      <c r="AH107" s="117"/>
      <c r="AI107" s="117"/>
      <c r="AJ107" s="117"/>
      <c r="AK107" s="117"/>
      <c r="AL107" s="117"/>
      <c r="AM107" s="117"/>
      <c r="AN107" s="117"/>
      <c r="AO107" s="117"/>
      <c r="AP107" s="117"/>
      <c r="AQ107" s="117"/>
      <c r="AR107" s="117"/>
      <c r="AS107" s="117"/>
      <c r="AT107" s="117"/>
      <c r="AU107" s="117"/>
      <c r="AV107" s="117"/>
      <c r="AW107" s="117"/>
      <c r="AX107" s="117"/>
      <c r="AY107" s="117"/>
      <c r="AZ107" s="117"/>
      <c r="BA107" s="117"/>
      <c r="BB107" s="117"/>
    </row>
    <row r="108" spans="1:54">
      <c r="A108" s="117"/>
      <c r="B108" s="117"/>
      <c r="C108" s="150"/>
      <c r="D108" s="117"/>
      <c r="E108" s="150"/>
      <c r="F108" s="117"/>
      <c r="G108" s="150"/>
      <c r="H108" s="117"/>
      <c r="I108" s="117"/>
      <c r="J108" s="117"/>
      <c r="K108" s="117"/>
      <c r="L108" s="150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  <c r="AA108" s="117"/>
      <c r="AB108" s="117"/>
      <c r="AC108" s="117"/>
      <c r="AD108" s="117"/>
      <c r="AE108" s="117"/>
      <c r="AF108" s="117"/>
      <c r="AG108" s="117"/>
      <c r="AH108" s="117"/>
      <c r="AI108" s="117"/>
      <c r="AJ108" s="117"/>
      <c r="AK108" s="117"/>
      <c r="AL108" s="117"/>
      <c r="AM108" s="117"/>
      <c r="AN108" s="117"/>
      <c r="AO108" s="117"/>
      <c r="AP108" s="117"/>
      <c r="AQ108" s="117"/>
      <c r="AR108" s="117"/>
      <c r="AS108" s="117"/>
      <c r="AT108" s="117"/>
      <c r="AU108" s="117"/>
      <c r="AV108" s="117"/>
      <c r="AW108" s="117"/>
      <c r="AX108" s="117"/>
      <c r="AY108" s="117"/>
      <c r="AZ108" s="117"/>
      <c r="BA108" s="117"/>
      <c r="BB108" s="117"/>
    </row>
    <row r="109" spans="1:54">
      <c r="A109" s="117"/>
      <c r="B109" s="117"/>
      <c r="C109" s="150"/>
      <c r="D109" s="117"/>
      <c r="E109" s="150"/>
      <c r="F109" s="117"/>
      <c r="G109" s="150"/>
      <c r="H109" s="117"/>
      <c r="I109" s="117"/>
      <c r="J109" s="117"/>
      <c r="K109" s="117"/>
      <c r="L109" s="150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  <c r="AA109" s="117"/>
      <c r="AB109" s="117"/>
      <c r="AC109" s="117"/>
      <c r="AD109" s="117"/>
      <c r="AE109" s="117"/>
      <c r="AF109" s="117"/>
      <c r="AG109" s="117"/>
      <c r="AH109" s="117"/>
      <c r="AI109" s="117"/>
      <c r="AJ109" s="117"/>
      <c r="AK109" s="117"/>
      <c r="AL109" s="117"/>
      <c r="AM109" s="117"/>
      <c r="AN109" s="117"/>
      <c r="AO109" s="117"/>
      <c r="AP109" s="117"/>
      <c r="AQ109" s="117"/>
      <c r="AR109" s="117"/>
      <c r="AS109" s="117"/>
      <c r="AT109" s="117"/>
      <c r="AU109" s="117"/>
      <c r="AV109" s="117"/>
      <c r="AW109" s="117"/>
      <c r="AX109" s="117"/>
      <c r="AY109" s="117"/>
      <c r="AZ109" s="117"/>
      <c r="BA109" s="117"/>
      <c r="BB109" s="117"/>
    </row>
    <row r="110" spans="1:54">
      <c r="A110" s="117"/>
      <c r="B110" s="117"/>
      <c r="C110" s="150"/>
      <c r="D110" s="117"/>
      <c r="E110" s="150"/>
      <c r="F110" s="117"/>
      <c r="G110" s="150"/>
      <c r="H110" s="117"/>
      <c r="I110" s="117"/>
      <c r="J110" s="117"/>
      <c r="K110" s="117"/>
      <c r="L110" s="150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  <c r="Z110" s="117"/>
      <c r="AA110" s="117"/>
      <c r="AB110" s="117"/>
      <c r="AC110" s="117"/>
      <c r="AD110" s="117"/>
      <c r="AE110" s="117"/>
      <c r="AF110" s="117"/>
      <c r="AG110" s="117"/>
      <c r="AH110" s="117"/>
      <c r="AI110" s="117"/>
      <c r="AJ110" s="117"/>
      <c r="AK110" s="117"/>
      <c r="AL110" s="117"/>
      <c r="AM110" s="117"/>
      <c r="AN110" s="117"/>
      <c r="AO110" s="117"/>
      <c r="AP110" s="117"/>
      <c r="AQ110" s="117"/>
      <c r="AR110" s="117"/>
      <c r="AS110" s="117"/>
      <c r="AT110" s="117"/>
      <c r="AU110" s="117"/>
      <c r="AV110" s="117"/>
      <c r="AW110" s="117"/>
      <c r="AX110" s="117"/>
      <c r="AY110" s="117"/>
      <c r="AZ110" s="117"/>
      <c r="BA110" s="117"/>
      <c r="BB110" s="117"/>
    </row>
    <row r="111" spans="1:54">
      <c r="A111" s="117"/>
      <c r="B111" s="117"/>
      <c r="C111" s="150"/>
      <c r="D111" s="117"/>
      <c r="E111" s="150"/>
      <c r="F111" s="117"/>
      <c r="G111" s="150"/>
      <c r="H111" s="117"/>
      <c r="I111" s="117"/>
      <c r="J111" s="117"/>
      <c r="K111" s="117"/>
      <c r="L111" s="150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7"/>
      <c r="AA111" s="117"/>
      <c r="AB111" s="117"/>
      <c r="AC111" s="117"/>
      <c r="AD111" s="117"/>
      <c r="AE111" s="117"/>
      <c r="AF111" s="117"/>
      <c r="AG111" s="117"/>
      <c r="AH111" s="117"/>
      <c r="AI111" s="117"/>
      <c r="AJ111" s="117"/>
      <c r="AK111" s="117"/>
      <c r="AL111" s="117"/>
      <c r="AM111" s="117"/>
      <c r="AN111" s="117"/>
      <c r="AO111" s="117"/>
      <c r="AP111" s="117"/>
      <c r="AQ111" s="117"/>
      <c r="AR111" s="117"/>
      <c r="AS111" s="117"/>
      <c r="AT111" s="117"/>
      <c r="AU111" s="117"/>
      <c r="AV111" s="117"/>
      <c r="AW111" s="117"/>
      <c r="AX111" s="117"/>
      <c r="AY111" s="117"/>
      <c r="AZ111" s="117"/>
      <c r="BA111" s="117"/>
      <c r="BB111" s="117"/>
    </row>
    <row r="112" spans="1:54">
      <c r="A112" s="117"/>
      <c r="B112" s="117"/>
      <c r="C112" s="150"/>
      <c r="D112" s="117"/>
      <c r="E112" s="150"/>
      <c r="F112" s="117"/>
      <c r="G112" s="150"/>
      <c r="H112" s="117"/>
      <c r="I112" s="117"/>
      <c r="J112" s="117"/>
      <c r="K112" s="117"/>
      <c r="L112" s="150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7"/>
      <c r="AA112" s="117"/>
      <c r="AB112" s="117"/>
      <c r="AC112" s="117"/>
      <c r="AD112" s="117"/>
      <c r="AE112" s="117"/>
      <c r="AF112" s="117"/>
      <c r="AG112" s="117"/>
      <c r="AH112" s="117"/>
      <c r="AI112" s="117"/>
      <c r="AJ112" s="117"/>
      <c r="AK112" s="117"/>
      <c r="AL112" s="117"/>
      <c r="AM112" s="117"/>
      <c r="AN112" s="117"/>
      <c r="AO112" s="117"/>
      <c r="AP112" s="117"/>
      <c r="AQ112" s="117"/>
      <c r="AR112" s="117"/>
      <c r="AS112" s="117"/>
      <c r="AT112" s="117"/>
      <c r="AU112" s="117"/>
      <c r="AV112" s="117"/>
      <c r="AW112" s="117"/>
      <c r="AX112" s="117"/>
      <c r="AY112" s="117"/>
      <c r="AZ112" s="117"/>
      <c r="BA112" s="117"/>
      <c r="BB112" s="117"/>
    </row>
    <row r="113" spans="1:54">
      <c r="A113" s="117"/>
      <c r="B113" s="117"/>
      <c r="C113" s="150"/>
      <c r="D113" s="117"/>
      <c r="E113" s="150"/>
      <c r="F113" s="117"/>
      <c r="G113" s="150"/>
      <c r="H113" s="117"/>
      <c r="I113" s="117"/>
      <c r="J113" s="117"/>
      <c r="K113" s="117"/>
      <c r="L113" s="150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  <c r="Z113" s="117"/>
      <c r="AA113" s="117"/>
      <c r="AB113" s="117"/>
      <c r="AC113" s="117"/>
      <c r="AD113" s="117"/>
      <c r="AE113" s="117"/>
      <c r="AF113" s="117"/>
      <c r="AG113" s="117"/>
      <c r="AH113" s="117"/>
      <c r="AI113" s="117"/>
      <c r="AJ113" s="117"/>
      <c r="AK113" s="117"/>
      <c r="AL113" s="117"/>
      <c r="AM113" s="117"/>
      <c r="AN113" s="117"/>
      <c r="AO113" s="117"/>
      <c r="AP113" s="117"/>
      <c r="AQ113" s="117"/>
      <c r="AR113" s="117"/>
      <c r="AS113" s="117"/>
      <c r="AT113" s="117"/>
      <c r="AU113" s="117"/>
      <c r="AV113" s="117"/>
      <c r="AW113" s="117"/>
      <c r="AX113" s="117"/>
      <c r="AY113" s="117"/>
      <c r="AZ113" s="117"/>
      <c r="BA113" s="117"/>
      <c r="BB113" s="117"/>
    </row>
    <row r="114" spans="1:54">
      <c r="A114" s="117"/>
      <c r="B114" s="117"/>
      <c r="C114" s="150"/>
      <c r="D114" s="117"/>
      <c r="E114" s="150"/>
      <c r="F114" s="117"/>
      <c r="G114" s="150"/>
      <c r="H114" s="117"/>
      <c r="I114" s="117"/>
      <c r="J114" s="117"/>
      <c r="K114" s="117"/>
      <c r="L114" s="150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7"/>
      <c r="AA114" s="117"/>
      <c r="AB114" s="117"/>
      <c r="AC114" s="117"/>
      <c r="AD114" s="117"/>
      <c r="AE114" s="117"/>
      <c r="AF114" s="117"/>
      <c r="AG114" s="117"/>
      <c r="AH114" s="117"/>
      <c r="AI114" s="117"/>
      <c r="AJ114" s="117"/>
      <c r="AK114" s="117"/>
      <c r="AL114" s="117"/>
      <c r="AM114" s="117"/>
      <c r="AN114" s="117"/>
      <c r="AO114" s="117"/>
      <c r="AP114" s="117"/>
      <c r="AQ114" s="117"/>
      <c r="AR114" s="117"/>
      <c r="AS114" s="117"/>
      <c r="AT114" s="117"/>
      <c r="AU114" s="117"/>
      <c r="AV114" s="117"/>
      <c r="AW114" s="117"/>
      <c r="AX114" s="117"/>
      <c r="AY114" s="117"/>
      <c r="AZ114" s="117"/>
      <c r="BA114" s="117"/>
      <c r="BB114" s="117"/>
    </row>
    <row r="115" spans="1:54">
      <c r="A115" s="117"/>
      <c r="B115" s="117"/>
      <c r="C115" s="150"/>
      <c r="D115" s="117"/>
      <c r="E115" s="150"/>
      <c r="F115" s="117"/>
      <c r="G115" s="150"/>
      <c r="H115" s="117"/>
      <c r="I115" s="117"/>
      <c r="J115" s="117"/>
      <c r="K115" s="117"/>
      <c r="L115" s="150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7"/>
      <c r="AA115" s="117"/>
      <c r="AB115" s="117"/>
      <c r="AC115" s="117"/>
      <c r="AD115" s="117"/>
      <c r="AE115" s="117"/>
      <c r="AF115" s="117"/>
      <c r="AG115" s="117"/>
      <c r="AH115" s="117"/>
      <c r="AI115" s="117"/>
      <c r="AJ115" s="117"/>
      <c r="AK115" s="117"/>
      <c r="AL115" s="117"/>
      <c r="AM115" s="117"/>
      <c r="AN115" s="117"/>
      <c r="AO115" s="117"/>
      <c r="AP115" s="117"/>
      <c r="AQ115" s="117"/>
      <c r="AR115" s="117"/>
      <c r="AS115" s="117"/>
      <c r="AT115" s="117"/>
      <c r="AU115" s="117"/>
      <c r="AV115" s="117"/>
      <c r="AW115" s="117"/>
      <c r="AX115" s="117"/>
      <c r="AY115" s="117"/>
      <c r="AZ115" s="117"/>
      <c r="BA115" s="117"/>
      <c r="BB115" s="117"/>
    </row>
    <row r="116" spans="1:54">
      <c r="A116" s="117"/>
      <c r="B116" s="117"/>
      <c r="C116" s="150"/>
      <c r="D116" s="117"/>
      <c r="E116" s="150"/>
      <c r="F116" s="117"/>
      <c r="G116" s="150"/>
      <c r="H116" s="117"/>
      <c r="I116" s="117"/>
      <c r="J116" s="117"/>
      <c r="K116" s="117"/>
      <c r="L116" s="150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  <c r="Z116" s="117"/>
      <c r="AA116" s="117"/>
      <c r="AB116" s="117"/>
      <c r="AC116" s="117"/>
      <c r="AD116" s="117"/>
      <c r="AE116" s="117"/>
      <c r="AF116" s="117"/>
      <c r="AG116" s="117"/>
      <c r="AH116" s="117"/>
      <c r="AI116" s="117"/>
      <c r="AJ116" s="117"/>
      <c r="AK116" s="117"/>
      <c r="AL116" s="117"/>
      <c r="AM116" s="117"/>
      <c r="AN116" s="117"/>
      <c r="AO116" s="117"/>
      <c r="AP116" s="117"/>
      <c r="AQ116" s="117"/>
      <c r="AR116" s="117"/>
      <c r="AS116" s="117"/>
      <c r="AT116" s="117"/>
      <c r="AU116" s="117"/>
      <c r="AV116" s="117"/>
      <c r="AW116" s="117"/>
      <c r="AX116" s="117"/>
      <c r="AY116" s="117"/>
      <c r="AZ116" s="117"/>
      <c r="BA116" s="117"/>
      <c r="BB116" s="117"/>
    </row>
    <row r="117" spans="1:54">
      <c r="A117" s="117"/>
      <c r="B117" s="117"/>
      <c r="C117" s="150"/>
      <c r="D117" s="117"/>
      <c r="E117" s="150"/>
      <c r="F117" s="117"/>
      <c r="G117" s="150"/>
      <c r="H117" s="117"/>
      <c r="I117" s="117"/>
      <c r="J117" s="117"/>
      <c r="K117" s="117"/>
      <c r="L117" s="150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  <c r="W117" s="117"/>
      <c r="X117" s="117"/>
      <c r="Y117" s="117"/>
      <c r="Z117" s="117"/>
      <c r="AA117" s="117"/>
      <c r="AB117" s="117"/>
      <c r="AC117" s="117"/>
      <c r="AD117" s="117"/>
      <c r="AE117" s="117"/>
      <c r="AF117" s="117"/>
      <c r="AG117" s="117"/>
      <c r="AH117" s="117"/>
      <c r="AI117" s="117"/>
      <c r="AJ117" s="117"/>
      <c r="AK117" s="117"/>
      <c r="AL117" s="117"/>
      <c r="AM117" s="117"/>
      <c r="AN117" s="117"/>
      <c r="AO117" s="117"/>
      <c r="AP117" s="117"/>
      <c r="AQ117" s="117"/>
      <c r="AR117" s="117"/>
      <c r="AS117" s="117"/>
      <c r="AT117" s="117"/>
      <c r="AU117" s="117"/>
      <c r="AV117" s="117"/>
      <c r="AW117" s="117"/>
      <c r="AX117" s="117"/>
      <c r="AY117" s="117"/>
      <c r="AZ117" s="117"/>
      <c r="BA117" s="117"/>
      <c r="BB117" s="117"/>
    </row>
    <row r="118" spans="1:54">
      <c r="A118" s="117"/>
      <c r="B118" s="117"/>
      <c r="C118" s="150"/>
      <c r="D118" s="117"/>
      <c r="E118" s="150"/>
      <c r="F118" s="117"/>
      <c r="G118" s="150"/>
      <c r="H118" s="117"/>
      <c r="I118" s="117"/>
      <c r="J118" s="117"/>
      <c r="K118" s="117"/>
      <c r="L118" s="150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  <c r="W118" s="117"/>
      <c r="X118" s="117"/>
      <c r="Y118" s="117"/>
      <c r="Z118" s="117"/>
      <c r="AA118" s="117"/>
      <c r="AB118" s="117"/>
      <c r="AC118" s="117"/>
      <c r="AD118" s="117"/>
      <c r="AE118" s="117"/>
      <c r="AF118" s="117"/>
      <c r="AG118" s="117"/>
      <c r="AH118" s="117"/>
      <c r="AI118" s="117"/>
      <c r="AJ118" s="117"/>
      <c r="AK118" s="117"/>
      <c r="AL118" s="117"/>
      <c r="AM118" s="117"/>
      <c r="AN118" s="117"/>
      <c r="AO118" s="117"/>
      <c r="AP118" s="117"/>
      <c r="AQ118" s="117"/>
      <c r="AR118" s="117"/>
      <c r="AS118" s="117"/>
      <c r="AT118" s="117"/>
      <c r="AU118" s="117"/>
      <c r="AV118" s="117"/>
      <c r="AW118" s="117"/>
      <c r="AX118" s="117"/>
      <c r="AY118" s="117"/>
      <c r="AZ118" s="117"/>
      <c r="BA118" s="117"/>
      <c r="BB118" s="117"/>
    </row>
    <row r="119" spans="1:54">
      <c r="A119" s="117"/>
      <c r="B119" s="117"/>
      <c r="C119" s="150"/>
      <c r="D119" s="117"/>
      <c r="E119" s="150"/>
      <c r="F119" s="117"/>
      <c r="G119" s="150"/>
      <c r="H119" s="117"/>
      <c r="I119" s="117"/>
      <c r="J119" s="117"/>
      <c r="K119" s="117"/>
      <c r="L119" s="150"/>
      <c r="M119" s="117"/>
      <c r="N119" s="117"/>
      <c r="O119" s="117"/>
      <c r="P119" s="117"/>
      <c r="Q119" s="117"/>
      <c r="R119" s="117"/>
      <c r="S119" s="117"/>
      <c r="T119" s="117"/>
      <c r="U119" s="117"/>
      <c r="V119" s="117"/>
      <c r="W119" s="117"/>
      <c r="X119" s="117"/>
      <c r="Y119" s="117"/>
      <c r="Z119" s="117"/>
      <c r="AA119" s="117"/>
      <c r="AB119" s="117"/>
      <c r="AC119" s="117"/>
      <c r="AD119" s="117"/>
      <c r="AE119" s="117"/>
      <c r="AF119" s="117"/>
      <c r="AG119" s="117"/>
      <c r="AH119" s="117"/>
      <c r="AI119" s="117"/>
      <c r="AJ119" s="117"/>
      <c r="AK119" s="117"/>
      <c r="AL119" s="117"/>
      <c r="AM119" s="117"/>
      <c r="AN119" s="117"/>
      <c r="AO119" s="117"/>
      <c r="AP119" s="117"/>
      <c r="AQ119" s="117"/>
      <c r="AR119" s="117"/>
      <c r="AS119" s="117"/>
      <c r="AT119" s="117"/>
      <c r="AU119" s="117"/>
      <c r="AV119" s="117"/>
      <c r="AW119" s="117"/>
      <c r="AX119" s="117"/>
      <c r="AY119" s="117"/>
      <c r="AZ119" s="117"/>
      <c r="BA119" s="117"/>
      <c r="BB119" s="117"/>
    </row>
    <row r="120" spans="1:54">
      <c r="A120" s="117"/>
      <c r="B120" s="117"/>
      <c r="C120" s="150"/>
      <c r="D120" s="117"/>
      <c r="E120" s="150"/>
      <c r="F120" s="117"/>
      <c r="G120" s="150"/>
      <c r="H120" s="117"/>
      <c r="I120" s="117"/>
      <c r="J120" s="117"/>
      <c r="K120" s="117"/>
      <c r="L120" s="150"/>
      <c r="M120" s="117"/>
      <c r="N120" s="117"/>
      <c r="O120" s="117"/>
      <c r="P120" s="117"/>
      <c r="Q120" s="117"/>
      <c r="R120" s="117"/>
      <c r="S120" s="117"/>
      <c r="T120" s="117"/>
      <c r="U120" s="117"/>
      <c r="V120" s="117"/>
      <c r="W120" s="117"/>
      <c r="X120" s="117"/>
      <c r="Y120" s="117"/>
      <c r="Z120" s="117"/>
      <c r="AA120" s="117"/>
      <c r="AB120" s="117"/>
      <c r="AC120" s="117"/>
      <c r="AD120" s="117"/>
      <c r="AE120" s="117"/>
      <c r="AF120" s="117"/>
      <c r="AG120" s="117"/>
      <c r="AH120" s="117"/>
      <c r="AI120" s="117"/>
      <c r="AJ120" s="117"/>
      <c r="AK120" s="117"/>
      <c r="AL120" s="117"/>
      <c r="AM120" s="117"/>
      <c r="AN120" s="117"/>
      <c r="AO120" s="117"/>
      <c r="AP120" s="117"/>
      <c r="AQ120" s="117"/>
      <c r="AR120" s="117"/>
      <c r="AS120" s="117"/>
      <c r="AT120" s="117"/>
      <c r="AU120" s="117"/>
      <c r="AV120" s="117"/>
      <c r="AW120" s="117"/>
      <c r="AX120" s="117"/>
      <c r="AY120" s="117"/>
      <c r="AZ120" s="117"/>
      <c r="BA120" s="117"/>
      <c r="BB120" s="117"/>
    </row>
    <row r="121" spans="1:54">
      <c r="A121" s="117"/>
      <c r="B121" s="117"/>
      <c r="C121" s="150"/>
      <c r="D121" s="117"/>
      <c r="E121" s="150"/>
      <c r="F121" s="117"/>
      <c r="G121" s="150"/>
      <c r="H121" s="117"/>
      <c r="I121" s="117"/>
      <c r="J121" s="117"/>
      <c r="K121" s="117"/>
      <c r="L121" s="150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  <c r="W121" s="117"/>
      <c r="X121" s="117"/>
      <c r="Y121" s="117"/>
      <c r="Z121" s="117"/>
      <c r="AA121" s="117"/>
      <c r="AB121" s="117"/>
      <c r="AC121" s="117"/>
      <c r="AD121" s="117"/>
      <c r="AE121" s="117"/>
      <c r="AF121" s="117"/>
      <c r="AG121" s="117"/>
      <c r="AH121" s="117"/>
      <c r="AI121" s="117"/>
      <c r="AJ121" s="117"/>
      <c r="AK121" s="117"/>
      <c r="AL121" s="117"/>
      <c r="AM121" s="117"/>
      <c r="AN121" s="117"/>
      <c r="AO121" s="117"/>
      <c r="AP121" s="117"/>
      <c r="AQ121" s="117"/>
      <c r="AR121" s="117"/>
      <c r="AS121" s="117"/>
      <c r="AT121" s="117"/>
      <c r="AU121" s="117"/>
      <c r="AV121" s="117"/>
      <c r="AW121" s="117"/>
      <c r="AX121" s="117"/>
      <c r="AY121" s="117"/>
      <c r="AZ121" s="117"/>
      <c r="BA121" s="117"/>
      <c r="BB121" s="117"/>
    </row>
    <row r="122" spans="1:54">
      <c r="A122" s="117"/>
      <c r="B122" s="117"/>
      <c r="C122" s="150"/>
      <c r="D122" s="117"/>
      <c r="E122" s="150"/>
      <c r="F122" s="117"/>
      <c r="G122" s="150"/>
      <c r="H122" s="117"/>
      <c r="I122" s="117"/>
      <c r="J122" s="117"/>
      <c r="K122" s="117"/>
      <c r="L122" s="150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  <c r="AA122" s="117"/>
      <c r="AB122" s="117"/>
      <c r="AC122" s="117"/>
      <c r="AD122" s="117"/>
      <c r="AE122" s="117"/>
      <c r="AF122" s="117"/>
      <c r="AG122" s="117"/>
      <c r="AH122" s="117"/>
      <c r="AI122" s="117"/>
      <c r="AJ122" s="117"/>
      <c r="AK122" s="117"/>
      <c r="AL122" s="117"/>
      <c r="AM122" s="117"/>
      <c r="AN122" s="117"/>
      <c r="AO122" s="117"/>
      <c r="AP122" s="117"/>
      <c r="AQ122" s="117"/>
      <c r="AR122" s="117"/>
      <c r="AS122" s="117"/>
      <c r="AT122" s="117"/>
      <c r="AU122" s="117"/>
      <c r="AV122" s="117"/>
      <c r="AW122" s="117"/>
      <c r="AX122" s="117"/>
      <c r="AY122" s="117"/>
      <c r="AZ122" s="117"/>
      <c r="BA122" s="117"/>
      <c r="BB122" s="117"/>
    </row>
    <row r="123" spans="1:54">
      <c r="A123" s="117"/>
      <c r="B123" s="117"/>
      <c r="C123" s="150"/>
      <c r="D123" s="117"/>
      <c r="E123" s="150"/>
      <c r="F123" s="117"/>
      <c r="G123" s="150"/>
      <c r="H123" s="117"/>
      <c r="I123" s="117"/>
      <c r="J123" s="117"/>
      <c r="K123" s="117"/>
      <c r="L123" s="150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  <c r="W123" s="117"/>
      <c r="X123" s="117"/>
      <c r="Y123" s="117"/>
      <c r="Z123" s="117"/>
      <c r="AA123" s="117"/>
      <c r="AB123" s="117"/>
      <c r="AC123" s="117"/>
      <c r="AD123" s="117"/>
      <c r="AE123" s="117"/>
      <c r="AF123" s="117"/>
      <c r="AG123" s="117"/>
      <c r="AH123" s="117"/>
      <c r="AI123" s="117"/>
      <c r="AJ123" s="117"/>
      <c r="AK123" s="117"/>
      <c r="AL123" s="117"/>
      <c r="AM123" s="117"/>
      <c r="AN123" s="117"/>
      <c r="AO123" s="117"/>
      <c r="AP123" s="117"/>
      <c r="AQ123" s="117"/>
      <c r="AR123" s="117"/>
      <c r="AS123" s="117"/>
      <c r="AT123" s="117"/>
      <c r="AU123" s="117"/>
      <c r="AV123" s="117"/>
      <c r="AW123" s="117"/>
      <c r="AX123" s="117"/>
      <c r="AY123" s="117"/>
      <c r="AZ123" s="117"/>
      <c r="BA123" s="117"/>
      <c r="BB123" s="117"/>
    </row>
    <row r="124" spans="1:54">
      <c r="A124" s="117"/>
      <c r="B124" s="117"/>
      <c r="C124" s="150"/>
      <c r="D124" s="117"/>
      <c r="E124" s="150"/>
      <c r="F124" s="117"/>
      <c r="G124" s="150"/>
      <c r="H124" s="117"/>
      <c r="I124" s="117"/>
      <c r="J124" s="117"/>
      <c r="K124" s="117"/>
      <c r="L124" s="150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  <c r="Z124" s="117"/>
      <c r="AA124" s="117"/>
      <c r="AB124" s="117"/>
      <c r="AC124" s="117"/>
      <c r="AD124" s="117"/>
      <c r="AE124" s="117"/>
      <c r="AF124" s="117"/>
      <c r="AG124" s="117"/>
      <c r="AH124" s="117"/>
      <c r="AI124" s="117"/>
      <c r="AJ124" s="117"/>
      <c r="AK124" s="117"/>
      <c r="AL124" s="117"/>
      <c r="AM124" s="117"/>
      <c r="AN124" s="117"/>
      <c r="AO124" s="117"/>
      <c r="AP124" s="117"/>
      <c r="AQ124" s="117"/>
      <c r="AR124" s="117"/>
      <c r="AS124" s="117"/>
      <c r="AT124" s="117"/>
      <c r="AU124" s="117"/>
      <c r="AV124" s="117"/>
      <c r="AW124" s="117"/>
      <c r="AX124" s="117"/>
      <c r="AY124" s="117"/>
      <c r="AZ124" s="117"/>
      <c r="BA124" s="117"/>
      <c r="BB124" s="117"/>
    </row>
    <row r="125" spans="1:54">
      <c r="A125" s="117"/>
      <c r="B125" s="117"/>
      <c r="C125" s="150"/>
      <c r="D125" s="117"/>
      <c r="E125" s="150"/>
      <c r="F125" s="117"/>
      <c r="G125" s="150"/>
      <c r="H125" s="117"/>
      <c r="I125" s="117"/>
      <c r="J125" s="117"/>
      <c r="K125" s="117"/>
      <c r="L125" s="150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117"/>
      <c r="Y125" s="117"/>
      <c r="Z125" s="117"/>
      <c r="AA125" s="117"/>
      <c r="AB125" s="117"/>
      <c r="AC125" s="117"/>
      <c r="AD125" s="117"/>
      <c r="AE125" s="117"/>
      <c r="AF125" s="117"/>
      <c r="AG125" s="117"/>
      <c r="AH125" s="117"/>
      <c r="AI125" s="117"/>
      <c r="AJ125" s="117"/>
      <c r="AK125" s="117"/>
      <c r="AL125" s="117"/>
      <c r="AM125" s="117"/>
      <c r="AN125" s="117"/>
      <c r="AO125" s="117"/>
      <c r="AP125" s="117"/>
      <c r="AQ125" s="117"/>
      <c r="AR125" s="117"/>
      <c r="AS125" s="117"/>
      <c r="AT125" s="117"/>
      <c r="AU125" s="117"/>
      <c r="AV125" s="117"/>
      <c r="AW125" s="117"/>
      <c r="AX125" s="117"/>
      <c r="AY125" s="117"/>
      <c r="AZ125" s="117"/>
      <c r="BA125" s="117"/>
      <c r="BB125" s="117"/>
    </row>
    <row r="126" spans="1:54">
      <c r="A126" s="117"/>
      <c r="B126" s="117"/>
      <c r="C126" s="150"/>
      <c r="D126" s="117"/>
      <c r="E126" s="150"/>
      <c r="F126" s="117"/>
      <c r="G126" s="150"/>
      <c r="H126" s="117"/>
      <c r="I126" s="117"/>
      <c r="J126" s="117"/>
      <c r="K126" s="117"/>
      <c r="L126" s="150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  <c r="Z126" s="117"/>
      <c r="AA126" s="117"/>
      <c r="AB126" s="117"/>
      <c r="AC126" s="117"/>
      <c r="AD126" s="117"/>
      <c r="AE126" s="117"/>
      <c r="AF126" s="117"/>
      <c r="AG126" s="117"/>
      <c r="AH126" s="117"/>
      <c r="AI126" s="117"/>
      <c r="AJ126" s="117"/>
      <c r="AK126" s="117"/>
      <c r="AL126" s="117"/>
      <c r="AM126" s="117"/>
      <c r="AN126" s="117"/>
      <c r="AO126" s="117"/>
      <c r="AP126" s="117"/>
      <c r="AQ126" s="117"/>
      <c r="AR126" s="117"/>
      <c r="AS126" s="117"/>
      <c r="AT126" s="117"/>
      <c r="AU126" s="117"/>
      <c r="AV126" s="117"/>
      <c r="AW126" s="117"/>
      <c r="AX126" s="117"/>
      <c r="AY126" s="117"/>
      <c r="AZ126" s="117"/>
      <c r="BA126" s="117"/>
      <c r="BB126" s="117"/>
    </row>
    <row r="127" spans="1:54">
      <c r="A127" s="117"/>
      <c r="B127" s="117"/>
      <c r="C127" s="150"/>
      <c r="D127" s="117"/>
      <c r="E127" s="150"/>
      <c r="F127" s="117"/>
      <c r="G127" s="150"/>
      <c r="H127" s="117"/>
      <c r="I127" s="117"/>
      <c r="J127" s="117"/>
      <c r="K127" s="117"/>
      <c r="L127" s="150"/>
      <c r="M127" s="117"/>
      <c r="N127" s="117"/>
      <c r="O127" s="117"/>
      <c r="P127" s="117"/>
      <c r="Q127" s="117"/>
      <c r="R127" s="117"/>
      <c r="S127" s="117"/>
      <c r="T127" s="117"/>
      <c r="U127" s="117"/>
      <c r="V127" s="117"/>
      <c r="W127" s="117"/>
      <c r="X127" s="117"/>
      <c r="Y127" s="117"/>
      <c r="Z127" s="117"/>
      <c r="AA127" s="117"/>
      <c r="AB127" s="117"/>
      <c r="AC127" s="117"/>
      <c r="AD127" s="117"/>
      <c r="AE127" s="117"/>
      <c r="AF127" s="117"/>
      <c r="AG127" s="117"/>
      <c r="AH127" s="117"/>
      <c r="AI127" s="117"/>
      <c r="AJ127" s="117"/>
      <c r="AK127" s="117"/>
      <c r="AL127" s="117"/>
      <c r="AM127" s="117"/>
      <c r="AN127" s="117"/>
      <c r="AO127" s="117"/>
      <c r="AP127" s="117"/>
      <c r="AQ127" s="117"/>
      <c r="AR127" s="117"/>
      <c r="AS127" s="117"/>
      <c r="AT127" s="117"/>
      <c r="AU127" s="117"/>
      <c r="AV127" s="117"/>
      <c r="AW127" s="117"/>
      <c r="AX127" s="117"/>
      <c r="AY127" s="117"/>
      <c r="AZ127" s="117"/>
      <c r="BA127" s="117"/>
      <c r="BB127" s="117"/>
    </row>
    <row r="128" spans="1:54">
      <c r="A128" s="117"/>
      <c r="B128" s="117"/>
      <c r="C128" s="150"/>
      <c r="D128" s="117"/>
      <c r="E128" s="150"/>
      <c r="F128" s="117"/>
      <c r="G128" s="150"/>
      <c r="H128" s="117"/>
      <c r="I128" s="117"/>
      <c r="J128" s="117"/>
      <c r="K128" s="117"/>
      <c r="L128" s="150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  <c r="Z128" s="117"/>
      <c r="AA128" s="117"/>
      <c r="AB128" s="117"/>
      <c r="AC128" s="117"/>
      <c r="AD128" s="117"/>
      <c r="AE128" s="117"/>
      <c r="AF128" s="117"/>
      <c r="AG128" s="117"/>
      <c r="AH128" s="117"/>
      <c r="AI128" s="117"/>
      <c r="AJ128" s="117"/>
      <c r="AK128" s="117"/>
      <c r="AL128" s="117"/>
      <c r="AM128" s="117"/>
      <c r="AN128" s="117"/>
      <c r="AO128" s="117"/>
      <c r="AP128" s="117"/>
      <c r="AQ128" s="117"/>
      <c r="AR128" s="117"/>
      <c r="AS128" s="117"/>
      <c r="AT128" s="117"/>
      <c r="AU128" s="117"/>
      <c r="AV128" s="117"/>
      <c r="AW128" s="117"/>
      <c r="AX128" s="117"/>
      <c r="AY128" s="117"/>
      <c r="AZ128" s="117"/>
      <c r="BA128" s="117"/>
      <c r="BB128" s="117"/>
    </row>
    <row r="129" spans="1:54">
      <c r="A129" s="117"/>
      <c r="B129" s="117"/>
      <c r="C129" s="150"/>
      <c r="D129" s="117"/>
      <c r="E129" s="150"/>
      <c r="F129" s="117"/>
      <c r="G129" s="150"/>
      <c r="H129" s="117"/>
      <c r="I129" s="117"/>
      <c r="J129" s="117"/>
      <c r="K129" s="117"/>
      <c r="L129" s="150"/>
      <c r="M129" s="117"/>
      <c r="N129" s="117"/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  <c r="Z129" s="117"/>
      <c r="AA129" s="117"/>
      <c r="AB129" s="117"/>
      <c r="AC129" s="117"/>
      <c r="AD129" s="117"/>
      <c r="AE129" s="117"/>
      <c r="AF129" s="117"/>
      <c r="AG129" s="117"/>
      <c r="AH129" s="117"/>
      <c r="AI129" s="117"/>
      <c r="AJ129" s="117"/>
      <c r="AK129" s="117"/>
      <c r="AL129" s="117"/>
      <c r="AM129" s="117"/>
      <c r="AN129" s="117"/>
      <c r="AO129" s="117"/>
      <c r="AP129" s="117"/>
      <c r="AQ129" s="117"/>
      <c r="AR129" s="117"/>
      <c r="AS129" s="117"/>
      <c r="AT129" s="117"/>
      <c r="AU129" s="117"/>
      <c r="AV129" s="117"/>
      <c r="AW129" s="117"/>
      <c r="AX129" s="117"/>
      <c r="AY129" s="117"/>
      <c r="AZ129" s="117"/>
      <c r="BA129" s="117"/>
      <c r="BB129" s="117"/>
    </row>
    <row r="130" spans="1:54">
      <c r="A130" s="117"/>
      <c r="B130" s="117"/>
      <c r="C130" s="150"/>
      <c r="D130" s="117"/>
      <c r="E130" s="150"/>
      <c r="F130" s="117"/>
      <c r="G130" s="150"/>
      <c r="H130" s="117"/>
      <c r="I130" s="117"/>
      <c r="J130" s="117"/>
      <c r="K130" s="117"/>
      <c r="L130" s="150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  <c r="W130" s="117"/>
      <c r="X130" s="117"/>
      <c r="Y130" s="117"/>
      <c r="Z130" s="117"/>
      <c r="AA130" s="117"/>
      <c r="AB130" s="117"/>
      <c r="AC130" s="117"/>
      <c r="AD130" s="117"/>
      <c r="AE130" s="117"/>
      <c r="AF130" s="117"/>
      <c r="AG130" s="117"/>
      <c r="AH130" s="117"/>
      <c r="AI130" s="117"/>
      <c r="AJ130" s="117"/>
      <c r="AK130" s="117"/>
      <c r="AL130" s="117"/>
      <c r="AM130" s="117"/>
      <c r="AN130" s="117"/>
      <c r="AO130" s="117"/>
      <c r="AP130" s="117"/>
      <c r="AQ130" s="117"/>
      <c r="AR130" s="117"/>
      <c r="AS130" s="117"/>
      <c r="AT130" s="117"/>
      <c r="AU130" s="117"/>
      <c r="AV130" s="117"/>
      <c r="AW130" s="117"/>
      <c r="AX130" s="117"/>
      <c r="AY130" s="117"/>
      <c r="AZ130" s="117"/>
      <c r="BA130" s="117"/>
      <c r="BB130" s="117"/>
    </row>
    <row r="131" spans="1:54">
      <c r="A131" s="117"/>
      <c r="B131" s="117"/>
      <c r="C131" s="150"/>
      <c r="D131" s="117"/>
      <c r="E131" s="150"/>
      <c r="F131" s="117"/>
      <c r="G131" s="150"/>
      <c r="H131" s="117"/>
      <c r="I131" s="117"/>
      <c r="J131" s="117"/>
      <c r="K131" s="117"/>
      <c r="L131" s="150"/>
      <c r="M131" s="117"/>
      <c r="N131" s="117"/>
      <c r="O131" s="117"/>
      <c r="P131" s="117"/>
      <c r="Q131" s="117"/>
      <c r="R131" s="117"/>
      <c r="S131" s="117"/>
      <c r="T131" s="117"/>
      <c r="U131" s="117"/>
      <c r="V131" s="117"/>
      <c r="W131" s="117"/>
      <c r="X131" s="117"/>
      <c r="Y131" s="117"/>
      <c r="Z131" s="117"/>
      <c r="AA131" s="117"/>
      <c r="AB131" s="117"/>
      <c r="AC131" s="117"/>
      <c r="AD131" s="117"/>
      <c r="AE131" s="117"/>
      <c r="AF131" s="117"/>
      <c r="AG131" s="117"/>
      <c r="AH131" s="117"/>
      <c r="AI131" s="117"/>
      <c r="AJ131" s="117"/>
      <c r="AK131" s="117"/>
      <c r="AL131" s="117"/>
      <c r="AM131" s="117"/>
      <c r="AN131" s="117"/>
      <c r="AO131" s="117"/>
      <c r="AP131" s="117"/>
      <c r="AQ131" s="117"/>
      <c r="AR131" s="117"/>
      <c r="AS131" s="117"/>
      <c r="AT131" s="117"/>
      <c r="AU131" s="117"/>
      <c r="AV131" s="117"/>
      <c r="AW131" s="117"/>
      <c r="AX131" s="117"/>
      <c r="AY131" s="117"/>
      <c r="AZ131" s="117"/>
      <c r="BA131" s="117"/>
      <c r="BB131" s="117"/>
    </row>
    <row r="132" spans="1:54">
      <c r="A132" s="117"/>
      <c r="B132" s="117"/>
      <c r="C132" s="150"/>
      <c r="D132" s="117"/>
      <c r="E132" s="150"/>
      <c r="F132" s="117"/>
      <c r="G132" s="150"/>
      <c r="H132" s="117"/>
      <c r="I132" s="117"/>
      <c r="J132" s="117"/>
      <c r="K132" s="117"/>
      <c r="L132" s="150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  <c r="W132" s="117"/>
      <c r="X132" s="117"/>
      <c r="Y132" s="117"/>
      <c r="Z132" s="117"/>
      <c r="AA132" s="117"/>
      <c r="AB132" s="117"/>
      <c r="AC132" s="117"/>
      <c r="AD132" s="117"/>
      <c r="AE132" s="117"/>
      <c r="AF132" s="117"/>
      <c r="AG132" s="117"/>
      <c r="AH132" s="117"/>
      <c r="AI132" s="117"/>
      <c r="AJ132" s="117"/>
      <c r="AK132" s="117"/>
      <c r="AL132" s="117"/>
      <c r="AM132" s="117"/>
      <c r="AN132" s="117"/>
      <c r="AO132" s="117"/>
      <c r="AP132" s="117"/>
      <c r="AQ132" s="117"/>
      <c r="AR132" s="117"/>
      <c r="AS132" s="117"/>
      <c r="AT132" s="117"/>
      <c r="AU132" s="117"/>
      <c r="AV132" s="117"/>
      <c r="AW132" s="117"/>
      <c r="AX132" s="117"/>
      <c r="AY132" s="117"/>
      <c r="AZ132" s="117"/>
      <c r="BA132" s="117"/>
      <c r="BB132" s="117"/>
    </row>
    <row r="133" spans="1:54">
      <c r="A133" s="117"/>
      <c r="B133" s="117"/>
      <c r="C133" s="150"/>
      <c r="D133" s="117"/>
      <c r="E133" s="150"/>
      <c r="F133" s="117"/>
      <c r="G133" s="150"/>
      <c r="H133" s="117"/>
      <c r="I133" s="117"/>
      <c r="J133" s="117"/>
      <c r="K133" s="117"/>
      <c r="L133" s="150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  <c r="Z133" s="117"/>
      <c r="AA133" s="117"/>
      <c r="AB133" s="117"/>
      <c r="AC133" s="117"/>
      <c r="AD133" s="117"/>
      <c r="AE133" s="117"/>
      <c r="AF133" s="117"/>
      <c r="AG133" s="117"/>
      <c r="AH133" s="117"/>
      <c r="AI133" s="117"/>
      <c r="AJ133" s="117"/>
      <c r="AK133" s="117"/>
      <c r="AL133" s="117"/>
      <c r="AM133" s="117"/>
      <c r="AN133" s="117"/>
      <c r="AO133" s="117"/>
      <c r="AP133" s="117"/>
      <c r="AQ133" s="117"/>
      <c r="AR133" s="117"/>
      <c r="AS133" s="117"/>
      <c r="AT133" s="117"/>
      <c r="AU133" s="117"/>
      <c r="AV133" s="117"/>
      <c r="AW133" s="117"/>
      <c r="AX133" s="117"/>
      <c r="AY133" s="117"/>
      <c r="AZ133" s="117"/>
      <c r="BA133" s="117"/>
      <c r="BB133" s="117"/>
    </row>
    <row r="134" spans="1:54">
      <c r="A134" s="117"/>
      <c r="B134" s="117"/>
      <c r="C134" s="150"/>
      <c r="D134" s="117"/>
      <c r="E134" s="150"/>
      <c r="F134" s="117"/>
      <c r="G134" s="150"/>
      <c r="H134" s="117"/>
      <c r="I134" s="117"/>
      <c r="J134" s="117"/>
      <c r="K134" s="117"/>
      <c r="L134" s="150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  <c r="Z134" s="117"/>
      <c r="AA134" s="117"/>
      <c r="AB134" s="117"/>
      <c r="AC134" s="117"/>
      <c r="AD134" s="117"/>
      <c r="AE134" s="117"/>
      <c r="AF134" s="117"/>
      <c r="AG134" s="117"/>
      <c r="AH134" s="117"/>
      <c r="AI134" s="117"/>
      <c r="AJ134" s="117"/>
      <c r="AK134" s="117"/>
      <c r="AL134" s="117"/>
      <c r="AM134" s="117"/>
      <c r="AN134" s="117"/>
      <c r="AO134" s="117"/>
      <c r="AP134" s="117"/>
      <c r="AQ134" s="117"/>
      <c r="AR134" s="117"/>
      <c r="AS134" s="117"/>
      <c r="AT134" s="117"/>
      <c r="AU134" s="117"/>
      <c r="AV134" s="117"/>
      <c r="AW134" s="117"/>
      <c r="AX134" s="117"/>
      <c r="AY134" s="117"/>
      <c r="AZ134" s="117"/>
      <c r="BA134" s="117"/>
      <c r="BB134" s="117"/>
    </row>
    <row r="135" spans="1:54">
      <c r="A135" s="117"/>
      <c r="B135" s="117"/>
      <c r="C135" s="150"/>
      <c r="D135" s="117"/>
      <c r="E135" s="150"/>
      <c r="F135" s="117"/>
      <c r="G135" s="150"/>
      <c r="H135" s="117"/>
      <c r="I135" s="117"/>
      <c r="J135" s="117"/>
      <c r="K135" s="117"/>
      <c r="L135" s="150"/>
      <c r="M135" s="117"/>
      <c r="N135" s="117"/>
      <c r="O135" s="117"/>
      <c r="P135" s="117"/>
      <c r="Q135" s="117"/>
      <c r="R135" s="117"/>
      <c r="S135" s="117"/>
      <c r="T135" s="117"/>
      <c r="U135" s="117"/>
      <c r="V135" s="117"/>
      <c r="W135" s="117"/>
      <c r="X135" s="117"/>
      <c r="Y135" s="117"/>
      <c r="Z135" s="117"/>
      <c r="AA135" s="117"/>
      <c r="AB135" s="117"/>
      <c r="AC135" s="117"/>
      <c r="AD135" s="117"/>
      <c r="AE135" s="117"/>
      <c r="AF135" s="117"/>
      <c r="AG135" s="117"/>
      <c r="AH135" s="117"/>
      <c r="AI135" s="117"/>
      <c r="AJ135" s="117"/>
      <c r="AK135" s="117"/>
      <c r="AL135" s="117"/>
      <c r="AM135" s="117"/>
      <c r="AN135" s="117"/>
      <c r="AO135" s="117"/>
      <c r="AP135" s="117"/>
      <c r="AQ135" s="117"/>
      <c r="AR135" s="117"/>
      <c r="AS135" s="117"/>
      <c r="AT135" s="117"/>
      <c r="AU135" s="117"/>
      <c r="AV135" s="117"/>
      <c r="AW135" s="117"/>
      <c r="AX135" s="117"/>
      <c r="AY135" s="117"/>
      <c r="AZ135" s="117"/>
      <c r="BA135" s="117"/>
      <c r="BB135" s="117"/>
    </row>
    <row r="136" spans="1:54">
      <c r="A136" s="117"/>
      <c r="B136" s="117"/>
      <c r="C136" s="150"/>
      <c r="D136" s="117"/>
      <c r="E136" s="150"/>
      <c r="F136" s="117"/>
      <c r="G136" s="150"/>
      <c r="H136" s="117"/>
      <c r="I136" s="117"/>
      <c r="J136" s="117"/>
      <c r="K136" s="117"/>
      <c r="L136" s="150"/>
      <c r="M136" s="117"/>
      <c r="N136" s="117"/>
      <c r="O136" s="117"/>
      <c r="P136" s="117"/>
      <c r="Q136" s="117"/>
      <c r="R136" s="117"/>
      <c r="S136" s="117"/>
      <c r="T136" s="117"/>
      <c r="U136" s="117"/>
      <c r="V136" s="117"/>
      <c r="W136" s="117"/>
      <c r="X136" s="117"/>
      <c r="Y136" s="117"/>
      <c r="Z136" s="117"/>
      <c r="AA136" s="117"/>
      <c r="AB136" s="117"/>
      <c r="AC136" s="117"/>
      <c r="AD136" s="117"/>
      <c r="AE136" s="117"/>
      <c r="AF136" s="117"/>
      <c r="AG136" s="117"/>
      <c r="AH136" s="117"/>
      <c r="AI136" s="117"/>
      <c r="AJ136" s="117"/>
      <c r="AK136" s="117"/>
      <c r="AL136" s="117"/>
      <c r="AM136" s="117"/>
      <c r="AN136" s="117"/>
      <c r="AO136" s="117"/>
      <c r="AP136" s="117"/>
      <c r="AQ136" s="117"/>
      <c r="AR136" s="117"/>
      <c r="AS136" s="117"/>
      <c r="AT136" s="117"/>
      <c r="AU136" s="117"/>
      <c r="AV136" s="117"/>
      <c r="AW136" s="117"/>
      <c r="AX136" s="117"/>
      <c r="AY136" s="117"/>
      <c r="AZ136" s="117"/>
      <c r="BA136" s="117"/>
      <c r="BB136" s="117"/>
    </row>
    <row r="137" spans="1:54">
      <c r="A137" s="117"/>
      <c r="B137" s="117"/>
      <c r="C137" s="150"/>
      <c r="D137" s="117"/>
      <c r="E137" s="150"/>
      <c r="F137" s="117"/>
      <c r="G137" s="150"/>
      <c r="H137" s="117"/>
      <c r="I137" s="117"/>
      <c r="J137" s="117"/>
      <c r="K137" s="117"/>
      <c r="L137" s="150"/>
      <c r="M137" s="117"/>
      <c r="N137" s="117"/>
      <c r="O137" s="117"/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  <c r="AA137" s="117"/>
      <c r="AB137" s="117"/>
      <c r="AC137" s="117"/>
      <c r="AD137" s="117"/>
      <c r="AE137" s="117"/>
      <c r="AF137" s="117"/>
      <c r="AG137" s="117"/>
      <c r="AH137" s="117"/>
      <c r="AI137" s="117"/>
      <c r="AJ137" s="117"/>
      <c r="AK137" s="117"/>
      <c r="AL137" s="117"/>
      <c r="AM137" s="117"/>
      <c r="AN137" s="117"/>
      <c r="AO137" s="117"/>
      <c r="AP137" s="117"/>
      <c r="AQ137" s="117"/>
      <c r="AR137" s="117"/>
      <c r="AS137" s="117"/>
      <c r="AT137" s="117"/>
      <c r="AU137" s="117"/>
      <c r="AV137" s="117"/>
      <c r="AW137" s="117"/>
      <c r="AX137" s="117"/>
      <c r="AY137" s="117"/>
      <c r="AZ137" s="117"/>
      <c r="BA137" s="117"/>
      <c r="BB137" s="117"/>
    </row>
    <row r="138" spans="1:54">
      <c r="A138" s="117"/>
      <c r="B138" s="117"/>
      <c r="C138" s="150"/>
      <c r="D138" s="117"/>
      <c r="E138" s="150"/>
      <c r="F138" s="117"/>
      <c r="G138" s="150"/>
      <c r="H138" s="117"/>
      <c r="I138" s="117"/>
      <c r="J138" s="117"/>
      <c r="K138" s="117"/>
      <c r="L138" s="150"/>
      <c r="M138" s="117"/>
      <c r="N138" s="117"/>
      <c r="O138" s="117"/>
      <c r="P138" s="117"/>
      <c r="Q138" s="117"/>
      <c r="R138" s="117"/>
      <c r="S138" s="117"/>
      <c r="T138" s="117"/>
      <c r="U138" s="117"/>
      <c r="V138" s="117"/>
      <c r="W138" s="117"/>
      <c r="X138" s="117"/>
      <c r="Y138" s="117"/>
      <c r="Z138" s="117"/>
      <c r="AA138" s="117"/>
      <c r="AB138" s="117"/>
      <c r="AC138" s="117"/>
      <c r="AD138" s="117"/>
      <c r="AE138" s="117"/>
      <c r="AF138" s="117"/>
      <c r="AG138" s="117"/>
      <c r="AH138" s="117"/>
      <c r="AI138" s="117"/>
      <c r="AJ138" s="117"/>
      <c r="AK138" s="117"/>
      <c r="AL138" s="117"/>
      <c r="AM138" s="117"/>
      <c r="AN138" s="117"/>
      <c r="AO138" s="117"/>
      <c r="AP138" s="117"/>
      <c r="AQ138" s="117"/>
      <c r="AR138" s="117"/>
      <c r="AS138" s="117"/>
      <c r="AT138" s="117"/>
      <c r="AU138" s="117"/>
      <c r="AV138" s="117"/>
      <c r="AW138" s="117"/>
      <c r="AX138" s="117"/>
      <c r="AY138" s="117"/>
      <c r="AZ138" s="117"/>
      <c r="BA138" s="117"/>
      <c r="BB138" s="117"/>
    </row>
    <row r="139" spans="1:54">
      <c r="A139" s="117"/>
      <c r="B139" s="117"/>
      <c r="C139" s="150"/>
      <c r="D139" s="117"/>
      <c r="E139" s="150"/>
      <c r="F139" s="117"/>
      <c r="G139" s="150"/>
      <c r="H139" s="117"/>
      <c r="I139" s="117"/>
      <c r="J139" s="117"/>
      <c r="K139" s="117"/>
      <c r="L139" s="150"/>
      <c r="M139" s="117"/>
      <c r="N139" s="117"/>
      <c r="O139" s="117"/>
      <c r="P139" s="117"/>
      <c r="Q139" s="117"/>
      <c r="R139" s="117"/>
      <c r="S139" s="117"/>
      <c r="T139" s="117"/>
      <c r="U139" s="117"/>
      <c r="V139" s="117"/>
      <c r="W139" s="117"/>
      <c r="X139" s="117"/>
      <c r="Y139" s="117"/>
      <c r="Z139" s="117"/>
      <c r="AA139" s="117"/>
      <c r="AB139" s="117"/>
      <c r="AC139" s="117"/>
      <c r="AD139" s="117"/>
      <c r="AE139" s="117"/>
      <c r="AF139" s="117"/>
      <c r="AG139" s="117"/>
      <c r="AH139" s="117"/>
      <c r="AI139" s="117"/>
      <c r="AJ139" s="117"/>
      <c r="AK139" s="117"/>
      <c r="AL139" s="117"/>
      <c r="AM139" s="117"/>
      <c r="AN139" s="117"/>
      <c r="AO139" s="117"/>
      <c r="AP139" s="117"/>
      <c r="AQ139" s="117"/>
      <c r="AR139" s="117"/>
      <c r="AS139" s="117"/>
      <c r="AT139" s="117"/>
      <c r="AU139" s="117"/>
      <c r="AV139" s="117"/>
      <c r="AW139" s="117"/>
      <c r="AX139" s="117"/>
      <c r="AY139" s="117"/>
      <c r="AZ139" s="117"/>
      <c r="BA139" s="117"/>
      <c r="BB139" s="117"/>
    </row>
    <row r="140" spans="1:54">
      <c r="A140" s="117"/>
      <c r="B140" s="117"/>
      <c r="C140" s="150"/>
      <c r="D140" s="117"/>
      <c r="E140" s="150"/>
      <c r="F140" s="117"/>
      <c r="G140" s="150"/>
      <c r="H140" s="117"/>
      <c r="I140" s="117"/>
      <c r="J140" s="117"/>
      <c r="K140" s="117"/>
      <c r="L140" s="150"/>
      <c r="M140" s="117"/>
      <c r="N140" s="117"/>
      <c r="O140" s="117"/>
      <c r="P140" s="117"/>
      <c r="Q140" s="117"/>
      <c r="R140" s="117"/>
      <c r="S140" s="117"/>
      <c r="T140" s="117"/>
      <c r="U140" s="117"/>
      <c r="V140" s="117"/>
      <c r="W140" s="117"/>
      <c r="X140" s="117"/>
      <c r="Y140" s="117"/>
      <c r="Z140" s="117"/>
      <c r="AA140" s="117"/>
      <c r="AB140" s="117"/>
      <c r="AC140" s="117"/>
      <c r="AD140" s="117"/>
      <c r="AE140" s="117"/>
      <c r="AF140" s="117"/>
      <c r="AG140" s="117"/>
      <c r="AH140" s="117"/>
      <c r="AI140" s="117"/>
      <c r="AJ140" s="117"/>
      <c r="AK140" s="117"/>
      <c r="AL140" s="117"/>
      <c r="AM140" s="117"/>
      <c r="AN140" s="117"/>
      <c r="AO140" s="117"/>
      <c r="AP140" s="117"/>
      <c r="AQ140" s="117"/>
      <c r="AR140" s="117"/>
      <c r="AS140" s="117"/>
      <c r="AT140" s="117"/>
      <c r="AU140" s="117"/>
      <c r="AV140" s="117"/>
      <c r="AW140" s="117"/>
      <c r="AX140" s="117"/>
      <c r="AY140" s="117"/>
      <c r="AZ140" s="117"/>
      <c r="BA140" s="117"/>
      <c r="BB140" s="117"/>
    </row>
    <row r="141" spans="1:54">
      <c r="A141" s="117"/>
      <c r="B141" s="117"/>
      <c r="C141" s="150"/>
      <c r="D141" s="117"/>
      <c r="E141" s="150"/>
      <c r="F141" s="117"/>
      <c r="G141" s="150"/>
      <c r="H141" s="117"/>
      <c r="I141" s="117"/>
      <c r="J141" s="117"/>
      <c r="K141" s="117"/>
      <c r="L141" s="150"/>
      <c r="M141" s="117"/>
      <c r="N141" s="117"/>
      <c r="O141" s="117"/>
      <c r="P141" s="117"/>
      <c r="Q141" s="117"/>
      <c r="R141" s="117"/>
      <c r="S141" s="117"/>
      <c r="T141" s="117"/>
      <c r="U141" s="117"/>
      <c r="V141" s="117"/>
      <c r="W141" s="117"/>
      <c r="X141" s="117"/>
      <c r="Y141" s="117"/>
      <c r="Z141" s="117"/>
      <c r="AA141" s="117"/>
      <c r="AB141" s="117"/>
      <c r="AC141" s="117"/>
      <c r="AD141" s="117"/>
      <c r="AE141" s="117"/>
      <c r="AF141" s="117"/>
      <c r="AG141" s="117"/>
      <c r="AH141" s="117"/>
      <c r="AI141" s="117"/>
      <c r="AJ141" s="117"/>
      <c r="AK141" s="117"/>
      <c r="AL141" s="117"/>
      <c r="AM141" s="117"/>
      <c r="AN141" s="117"/>
      <c r="AO141" s="117"/>
      <c r="AP141" s="117"/>
      <c r="AQ141" s="117"/>
      <c r="AR141" s="117"/>
      <c r="AS141" s="117"/>
      <c r="AT141" s="117"/>
      <c r="AU141" s="117"/>
      <c r="AV141" s="117"/>
      <c r="AW141" s="117"/>
      <c r="AX141" s="117"/>
      <c r="AY141" s="117"/>
      <c r="AZ141" s="117"/>
      <c r="BA141" s="117"/>
      <c r="BB141" s="117"/>
    </row>
    <row r="142" spans="1:54">
      <c r="A142" s="117"/>
      <c r="B142" s="117"/>
      <c r="C142" s="150"/>
      <c r="D142" s="117"/>
      <c r="E142" s="150"/>
      <c r="F142" s="117"/>
      <c r="G142" s="150"/>
      <c r="H142" s="117"/>
      <c r="I142" s="117"/>
      <c r="J142" s="117"/>
      <c r="K142" s="117"/>
      <c r="L142" s="150"/>
      <c r="M142" s="117"/>
      <c r="N142" s="117"/>
      <c r="O142" s="117"/>
      <c r="P142" s="117"/>
      <c r="Q142" s="117"/>
      <c r="R142" s="117"/>
      <c r="S142" s="117"/>
      <c r="T142" s="117"/>
      <c r="U142" s="117"/>
      <c r="V142" s="117"/>
      <c r="W142" s="117"/>
      <c r="X142" s="117"/>
      <c r="Y142" s="117"/>
      <c r="Z142" s="117"/>
      <c r="AA142" s="117"/>
      <c r="AB142" s="117"/>
      <c r="AC142" s="117"/>
      <c r="AD142" s="117"/>
      <c r="AE142" s="117"/>
      <c r="AF142" s="117"/>
      <c r="AG142" s="117"/>
      <c r="AH142" s="117"/>
      <c r="AI142" s="117"/>
      <c r="AJ142" s="117"/>
      <c r="AK142" s="117"/>
      <c r="AL142" s="117"/>
      <c r="AM142" s="117"/>
      <c r="AN142" s="117"/>
      <c r="AO142" s="117"/>
      <c r="AP142" s="117"/>
      <c r="AQ142" s="117"/>
      <c r="AR142" s="117"/>
      <c r="AS142" s="117"/>
      <c r="AT142" s="117"/>
      <c r="AU142" s="117"/>
      <c r="AV142" s="117"/>
      <c r="AW142" s="117"/>
      <c r="AX142" s="117"/>
      <c r="AY142" s="117"/>
      <c r="AZ142" s="117"/>
      <c r="BA142" s="117"/>
      <c r="BB142" s="117"/>
    </row>
    <row r="143" spans="1:54">
      <c r="A143" s="117"/>
      <c r="B143" s="117"/>
      <c r="C143" s="150"/>
      <c r="D143" s="117"/>
      <c r="E143" s="150"/>
      <c r="F143" s="117"/>
      <c r="G143" s="150"/>
      <c r="H143" s="117"/>
      <c r="I143" s="117"/>
      <c r="J143" s="117"/>
      <c r="K143" s="117"/>
      <c r="L143" s="150"/>
      <c r="M143" s="117"/>
      <c r="N143" s="117"/>
      <c r="O143" s="117"/>
      <c r="P143" s="117"/>
      <c r="Q143" s="117"/>
      <c r="R143" s="117"/>
      <c r="S143" s="117"/>
      <c r="T143" s="117"/>
      <c r="U143" s="117"/>
      <c r="V143" s="117"/>
      <c r="W143" s="117"/>
      <c r="X143" s="117"/>
      <c r="Y143" s="117"/>
      <c r="Z143" s="117"/>
      <c r="AA143" s="117"/>
      <c r="AB143" s="117"/>
      <c r="AC143" s="117"/>
      <c r="AD143" s="117"/>
      <c r="AE143" s="117"/>
      <c r="AF143" s="117"/>
      <c r="AG143" s="117"/>
      <c r="AH143" s="117"/>
      <c r="AI143" s="117"/>
      <c r="AJ143" s="117"/>
      <c r="AK143" s="117"/>
      <c r="AL143" s="117"/>
      <c r="AM143" s="117"/>
      <c r="AN143" s="117"/>
      <c r="AO143" s="117"/>
      <c r="AP143" s="117"/>
      <c r="AQ143" s="117"/>
      <c r="AR143" s="117"/>
      <c r="AS143" s="117"/>
      <c r="AT143" s="117"/>
      <c r="AU143" s="117"/>
      <c r="AV143" s="117"/>
      <c r="AW143" s="117"/>
      <c r="AX143" s="117"/>
      <c r="AY143" s="117"/>
      <c r="AZ143" s="117"/>
      <c r="BA143" s="117"/>
      <c r="BB143" s="117"/>
    </row>
    <row r="144" spans="1:54">
      <c r="A144" s="117"/>
      <c r="B144" s="117"/>
      <c r="C144" s="150"/>
      <c r="D144" s="117"/>
      <c r="E144" s="150"/>
      <c r="F144" s="117"/>
      <c r="G144" s="150"/>
      <c r="H144" s="117"/>
      <c r="I144" s="117"/>
      <c r="J144" s="117"/>
      <c r="K144" s="117"/>
      <c r="L144" s="150"/>
      <c r="M144" s="117"/>
      <c r="N144" s="117"/>
      <c r="O144" s="117"/>
      <c r="P144" s="117"/>
      <c r="Q144" s="117"/>
      <c r="R144" s="117"/>
      <c r="S144" s="117"/>
      <c r="T144" s="117"/>
      <c r="U144" s="117"/>
      <c r="V144" s="117"/>
      <c r="W144" s="117"/>
      <c r="X144" s="117"/>
      <c r="Y144" s="117"/>
      <c r="Z144" s="117"/>
      <c r="AA144" s="117"/>
      <c r="AB144" s="117"/>
      <c r="AC144" s="117"/>
      <c r="AD144" s="117"/>
      <c r="AE144" s="117"/>
      <c r="AF144" s="117"/>
      <c r="AG144" s="117"/>
      <c r="AH144" s="117"/>
      <c r="AI144" s="117"/>
      <c r="AJ144" s="117"/>
      <c r="AK144" s="117"/>
      <c r="AL144" s="117"/>
      <c r="AM144" s="117"/>
      <c r="AN144" s="117"/>
      <c r="AO144" s="117"/>
      <c r="AP144" s="117"/>
      <c r="AQ144" s="117"/>
      <c r="AR144" s="117"/>
      <c r="AS144" s="117"/>
      <c r="AT144" s="117"/>
      <c r="AU144" s="117"/>
      <c r="AV144" s="117"/>
      <c r="AW144" s="117"/>
      <c r="AX144" s="117"/>
      <c r="AY144" s="117"/>
      <c r="AZ144" s="117"/>
      <c r="BA144" s="117"/>
      <c r="BB144" s="117"/>
    </row>
    <row r="145" spans="1:54">
      <c r="A145" s="117"/>
      <c r="B145" s="117"/>
      <c r="C145" s="150"/>
      <c r="D145" s="117"/>
      <c r="E145" s="150"/>
      <c r="F145" s="117"/>
      <c r="G145" s="150"/>
      <c r="H145" s="117"/>
      <c r="I145" s="117"/>
      <c r="J145" s="117"/>
      <c r="K145" s="117"/>
      <c r="L145" s="150"/>
      <c r="M145" s="117"/>
      <c r="N145" s="117"/>
      <c r="O145" s="117"/>
      <c r="P145" s="117"/>
      <c r="Q145" s="117"/>
      <c r="R145" s="117"/>
      <c r="S145" s="117"/>
      <c r="T145" s="117"/>
      <c r="U145" s="117"/>
      <c r="V145" s="117"/>
      <c r="W145" s="117"/>
      <c r="X145" s="117"/>
      <c r="Y145" s="117"/>
      <c r="Z145" s="117"/>
      <c r="AA145" s="117"/>
      <c r="AB145" s="117"/>
      <c r="AC145" s="117"/>
      <c r="AD145" s="117"/>
      <c r="AE145" s="117"/>
      <c r="AF145" s="117"/>
      <c r="AG145" s="117"/>
      <c r="AH145" s="117"/>
      <c r="AI145" s="117"/>
      <c r="AJ145" s="117"/>
      <c r="AK145" s="117"/>
      <c r="AL145" s="117"/>
      <c r="AM145" s="117"/>
      <c r="AN145" s="117"/>
      <c r="AO145" s="117"/>
      <c r="AP145" s="117"/>
      <c r="AQ145" s="117"/>
      <c r="AR145" s="117"/>
      <c r="AS145" s="117"/>
      <c r="AT145" s="117"/>
      <c r="AU145" s="117"/>
      <c r="AV145" s="117"/>
      <c r="AW145" s="117"/>
      <c r="AX145" s="117"/>
      <c r="AY145" s="117"/>
      <c r="AZ145" s="117"/>
      <c r="BA145" s="117"/>
      <c r="BB145" s="117"/>
    </row>
    <row r="146" spans="1:54">
      <c r="A146" s="117"/>
      <c r="B146" s="117"/>
      <c r="C146" s="150"/>
      <c r="D146" s="117"/>
      <c r="E146" s="150"/>
      <c r="F146" s="117"/>
      <c r="G146" s="150"/>
      <c r="H146" s="117"/>
      <c r="I146" s="117"/>
      <c r="J146" s="117"/>
      <c r="K146" s="117"/>
      <c r="L146" s="150"/>
      <c r="M146" s="117"/>
      <c r="N146" s="117"/>
      <c r="O146" s="117"/>
      <c r="P146" s="117"/>
      <c r="Q146" s="117"/>
      <c r="R146" s="117"/>
      <c r="S146" s="117"/>
      <c r="T146" s="117"/>
      <c r="U146" s="117"/>
      <c r="V146" s="117"/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117"/>
      <c r="AQ146" s="117"/>
      <c r="AR146" s="117"/>
      <c r="AS146" s="117"/>
      <c r="AT146" s="117"/>
      <c r="AU146" s="117"/>
      <c r="AV146" s="117"/>
      <c r="AW146" s="117"/>
      <c r="AX146" s="117"/>
      <c r="AY146" s="117"/>
      <c r="AZ146" s="117"/>
      <c r="BA146" s="117"/>
      <c r="BB146" s="117"/>
    </row>
    <row r="147" spans="1:54">
      <c r="A147" s="117"/>
      <c r="B147" s="117"/>
      <c r="C147" s="150"/>
      <c r="D147" s="117"/>
      <c r="E147" s="150"/>
      <c r="F147" s="117"/>
      <c r="G147" s="150"/>
      <c r="H147" s="117"/>
      <c r="I147" s="117"/>
      <c r="J147" s="117"/>
      <c r="K147" s="117"/>
      <c r="L147" s="150"/>
      <c r="M147" s="117"/>
      <c r="N147" s="117"/>
      <c r="O147" s="117"/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117"/>
      <c r="AQ147" s="117"/>
      <c r="AR147" s="117"/>
      <c r="AS147" s="117"/>
      <c r="AT147" s="117"/>
      <c r="AU147" s="117"/>
      <c r="AV147" s="117"/>
      <c r="AW147" s="117"/>
      <c r="AX147" s="117"/>
      <c r="AY147" s="117"/>
      <c r="AZ147" s="117"/>
      <c r="BA147" s="117"/>
      <c r="BB147" s="117"/>
    </row>
    <row r="148" spans="1:54">
      <c r="A148" s="117"/>
      <c r="B148" s="117"/>
      <c r="C148" s="150"/>
      <c r="D148" s="117"/>
      <c r="E148" s="150"/>
      <c r="F148" s="117"/>
      <c r="G148" s="150"/>
      <c r="H148" s="117"/>
      <c r="I148" s="117"/>
      <c r="J148" s="117"/>
      <c r="K148" s="117"/>
      <c r="L148" s="150"/>
      <c r="M148" s="117"/>
      <c r="N148" s="117"/>
      <c r="O148" s="117"/>
      <c r="P148" s="117"/>
      <c r="Q148" s="117"/>
      <c r="R148" s="117"/>
      <c r="S148" s="117"/>
      <c r="T148" s="117"/>
      <c r="U148" s="117"/>
      <c r="V148" s="117"/>
      <c r="W148" s="117"/>
      <c r="X148" s="117"/>
      <c r="Y148" s="117"/>
      <c r="Z148" s="117"/>
      <c r="AA148" s="117"/>
      <c r="AB148" s="117"/>
      <c r="AC148" s="117"/>
      <c r="AD148" s="117"/>
      <c r="AE148" s="117"/>
      <c r="AF148" s="117"/>
      <c r="AG148" s="117"/>
      <c r="AH148" s="117"/>
      <c r="AI148" s="117"/>
      <c r="AJ148" s="117"/>
      <c r="AK148" s="117"/>
      <c r="AL148" s="117"/>
      <c r="AM148" s="117"/>
      <c r="AN148" s="117"/>
      <c r="AO148" s="117"/>
      <c r="AP148" s="117"/>
      <c r="AQ148" s="117"/>
      <c r="AR148" s="117"/>
      <c r="AS148" s="117"/>
      <c r="AT148" s="117"/>
      <c r="AU148" s="117"/>
      <c r="AV148" s="117"/>
      <c r="AW148" s="117"/>
      <c r="AX148" s="117"/>
      <c r="AY148" s="117"/>
      <c r="AZ148" s="117"/>
      <c r="BA148" s="117"/>
      <c r="BB148" s="117"/>
    </row>
    <row r="149" spans="1:54">
      <c r="A149" s="117"/>
      <c r="B149" s="117"/>
      <c r="C149" s="150"/>
      <c r="D149" s="117"/>
      <c r="E149" s="150"/>
      <c r="F149" s="117"/>
      <c r="G149" s="150"/>
      <c r="H149" s="117"/>
      <c r="I149" s="117"/>
      <c r="J149" s="117"/>
      <c r="K149" s="117"/>
      <c r="L149" s="150"/>
      <c r="M149" s="117"/>
      <c r="N149" s="117"/>
      <c r="O149" s="117"/>
      <c r="P149" s="117"/>
      <c r="Q149" s="117"/>
      <c r="R149" s="117"/>
      <c r="S149" s="117"/>
      <c r="T149" s="117"/>
      <c r="U149" s="117"/>
      <c r="V149" s="117"/>
      <c r="W149" s="117"/>
      <c r="X149" s="117"/>
      <c r="Y149" s="117"/>
      <c r="Z149" s="117"/>
      <c r="AA149" s="117"/>
      <c r="AB149" s="117"/>
      <c r="AC149" s="117"/>
      <c r="AD149" s="117"/>
      <c r="AE149" s="117"/>
      <c r="AF149" s="117"/>
      <c r="AG149" s="117"/>
      <c r="AH149" s="117"/>
      <c r="AI149" s="117"/>
      <c r="AJ149" s="117"/>
      <c r="AK149" s="117"/>
      <c r="AL149" s="117"/>
      <c r="AM149" s="117"/>
      <c r="AN149" s="117"/>
      <c r="AO149" s="117"/>
      <c r="AP149" s="117"/>
      <c r="AQ149" s="117"/>
      <c r="AR149" s="117"/>
      <c r="AS149" s="117"/>
      <c r="AT149" s="117"/>
      <c r="AU149" s="117"/>
      <c r="AV149" s="117"/>
      <c r="AW149" s="117"/>
      <c r="AX149" s="117"/>
      <c r="AY149" s="117"/>
      <c r="AZ149" s="117"/>
      <c r="BA149" s="117"/>
      <c r="BB149" s="117"/>
    </row>
    <row r="150" spans="1:54">
      <c r="A150" s="117"/>
      <c r="B150" s="117"/>
      <c r="C150" s="150"/>
      <c r="D150" s="117"/>
      <c r="E150" s="150"/>
      <c r="F150" s="117"/>
      <c r="G150" s="150"/>
      <c r="H150" s="117"/>
      <c r="I150" s="117"/>
      <c r="J150" s="117"/>
      <c r="K150" s="117"/>
      <c r="L150" s="150"/>
      <c r="M150" s="117"/>
      <c r="N150" s="117"/>
      <c r="O150" s="117"/>
      <c r="P150" s="117"/>
      <c r="Q150" s="117"/>
      <c r="R150" s="117"/>
      <c r="S150" s="117"/>
      <c r="T150" s="117"/>
      <c r="U150" s="117"/>
      <c r="V150" s="117"/>
      <c r="W150" s="117"/>
      <c r="X150" s="117"/>
      <c r="Y150" s="117"/>
      <c r="Z150" s="117"/>
      <c r="AA150" s="117"/>
      <c r="AB150" s="117"/>
      <c r="AC150" s="117"/>
      <c r="AD150" s="117"/>
      <c r="AE150" s="117"/>
      <c r="AF150" s="117"/>
      <c r="AG150" s="117"/>
      <c r="AH150" s="117"/>
      <c r="AI150" s="117"/>
      <c r="AJ150" s="117"/>
      <c r="AK150" s="117"/>
      <c r="AL150" s="117"/>
      <c r="AM150" s="117"/>
      <c r="AN150" s="117"/>
      <c r="AO150" s="117"/>
      <c r="AP150" s="117"/>
      <c r="AQ150" s="117"/>
      <c r="AR150" s="117"/>
      <c r="AS150" s="117"/>
      <c r="AT150" s="117"/>
      <c r="AU150" s="117"/>
      <c r="AV150" s="117"/>
      <c r="AW150" s="117"/>
      <c r="AX150" s="117"/>
      <c r="AY150" s="117"/>
      <c r="AZ150" s="117"/>
      <c r="BA150" s="117"/>
      <c r="BB150" s="117"/>
    </row>
    <row r="151" spans="1:54">
      <c r="A151" s="117"/>
      <c r="B151" s="117"/>
      <c r="C151" s="150"/>
      <c r="D151" s="117"/>
      <c r="E151" s="150"/>
      <c r="F151" s="117"/>
      <c r="G151" s="150"/>
      <c r="H151" s="117"/>
      <c r="I151" s="117"/>
      <c r="J151" s="117"/>
      <c r="K151" s="117"/>
      <c r="L151" s="150"/>
      <c r="M151" s="117"/>
      <c r="N151" s="117"/>
      <c r="O151" s="117"/>
      <c r="P151" s="117"/>
      <c r="Q151" s="117"/>
      <c r="R151" s="117"/>
      <c r="S151" s="117"/>
      <c r="T151" s="117"/>
      <c r="U151" s="117"/>
      <c r="V151" s="117"/>
      <c r="W151" s="117"/>
      <c r="X151" s="117"/>
      <c r="Y151" s="117"/>
      <c r="Z151" s="117"/>
      <c r="AA151" s="117"/>
      <c r="AB151" s="117"/>
      <c r="AC151" s="117"/>
      <c r="AD151" s="117"/>
      <c r="AE151" s="117"/>
      <c r="AF151" s="117"/>
      <c r="AG151" s="117"/>
      <c r="AH151" s="117"/>
      <c r="AI151" s="117"/>
      <c r="AJ151" s="117"/>
      <c r="AK151" s="117"/>
      <c r="AL151" s="117"/>
      <c r="AM151" s="117"/>
      <c r="AN151" s="117"/>
      <c r="AO151" s="117"/>
      <c r="AP151" s="117"/>
      <c r="AQ151" s="117"/>
      <c r="AR151" s="117"/>
      <c r="AS151" s="117"/>
      <c r="AT151" s="117"/>
      <c r="AU151" s="117"/>
      <c r="AV151" s="117"/>
      <c r="AW151" s="117"/>
      <c r="AX151" s="117"/>
      <c r="AY151" s="117"/>
      <c r="AZ151" s="117"/>
      <c r="BA151" s="117"/>
      <c r="BB151" s="117"/>
    </row>
    <row r="152" spans="1:54">
      <c r="A152" s="117"/>
      <c r="B152" s="117"/>
      <c r="C152" s="150"/>
      <c r="D152" s="117"/>
      <c r="E152" s="150"/>
      <c r="F152" s="117"/>
      <c r="G152" s="150"/>
      <c r="H152" s="117"/>
      <c r="I152" s="117"/>
      <c r="J152" s="117"/>
      <c r="K152" s="117"/>
      <c r="L152" s="150"/>
      <c r="M152" s="117"/>
      <c r="N152" s="117"/>
      <c r="O152" s="117"/>
      <c r="P152" s="117"/>
      <c r="Q152" s="117"/>
      <c r="R152" s="117"/>
      <c r="S152" s="117"/>
      <c r="T152" s="117"/>
      <c r="U152" s="117"/>
      <c r="V152" s="117"/>
      <c r="W152" s="117"/>
      <c r="X152" s="117"/>
      <c r="Y152" s="117"/>
      <c r="Z152" s="117"/>
      <c r="AA152" s="117"/>
      <c r="AB152" s="117"/>
      <c r="AC152" s="117"/>
      <c r="AD152" s="117"/>
      <c r="AE152" s="117"/>
      <c r="AF152" s="117"/>
      <c r="AG152" s="117"/>
      <c r="AH152" s="117"/>
      <c r="AI152" s="117"/>
      <c r="AJ152" s="117"/>
      <c r="AK152" s="117"/>
      <c r="AL152" s="117"/>
      <c r="AM152" s="117"/>
      <c r="AN152" s="117"/>
      <c r="AO152" s="117"/>
      <c r="AP152" s="117"/>
      <c r="AQ152" s="117"/>
      <c r="AR152" s="117"/>
      <c r="AS152" s="117"/>
      <c r="AT152" s="117"/>
      <c r="AU152" s="117"/>
      <c r="AV152" s="117"/>
      <c r="AW152" s="117"/>
      <c r="AX152" s="117"/>
      <c r="AY152" s="117"/>
      <c r="AZ152" s="117"/>
      <c r="BA152" s="117"/>
      <c r="BB152" s="117"/>
    </row>
    <row r="153" spans="1:54">
      <c r="A153" s="117"/>
      <c r="B153" s="117"/>
      <c r="C153" s="150"/>
      <c r="D153" s="117"/>
      <c r="E153" s="150"/>
      <c r="F153" s="117"/>
      <c r="G153" s="150"/>
      <c r="H153" s="117"/>
      <c r="I153" s="117"/>
      <c r="J153" s="117"/>
      <c r="K153" s="117"/>
      <c r="L153" s="150"/>
      <c r="M153" s="117"/>
      <c r="N153" s="117"/>
      <c r="O153" s="117"/>
      <c r="P153" s="117"/>
      <c r="Q153" s="117"/>
      <c r="R153" s="117"/>
      <c r="S153" s="117"/>
      <c r="T153" s="117"/>
      <c r="U153" s="117"/>
      <c r="V153" s="117"/>
      <c r="W153" s="117"/>
      <c r="X153" s="117"/>
      <c r="Y153" s="117"/>
      <c r="Z153" s="117"/>
      <c r="AA153" s="117"/>
      <c r="AB153" s="117"/>
      <c r="AC153" s="117"/>
      <c r="AD153" s="117"/>
      <c r="AE153" s="117"/>
      <c r="AF153" s="117"/>
      <c r="AG153" s="117"/>
      <c r="AH153" s="117"/>
      <c r="AI153" s="117"/>
      <c r="AJ153" s="117"/>
      <c r="AK153" s="117"/>
      <c r="AL153" s="117"/>
      <c r="AM153" s="117"/>
      <c r="AN153" s="117"/>
      <c r="AO153" s="117"/>
      <c r="AP153" s="117"/>
      <c r="AQ153" s="117"/>
      <c r="AR153" s="117"/>
      <c r="AS153" s="117"/>
      <c r="AT153" s="117"/>
      <c r="AU153" s="117"/>
      <c r="AV153" s="117"/>
      <c r="AW153" s="117"/>
      <c r="AX153" s="117"/>
      <c r="AY153" s="117"/>
      <c r="AZ153" s="117"/>
      <c r="BA153" s="117"/>
      <c r="BB153" s="117"/>
    </row>
    <row r="154" spans="1:54">
      <c r="A154" s="117"/>
      <c r="B154" s="117"/>
      <c r="C154" s="150"/>
      <c r="D154" s="117"/>
      <c r="E154" s="150"/>
      <c r="F154" s="117"/>
      <c r="G154" s="150"/>
      <c r="H154" s="117"/>
      <c r="I154" s="117"/>
      <c r="J154" s="117"/>
      <c r="K154" s="117"/>
      <c r="L154" s="150"/>
      <c r="M154" s="117"/>
      <c r="N154" s="117"/>
      <c r="O154" s="117"/>
      <c r="P154" s="117"/>
      <c r="Q154" s="117"/>
      <c r="R154" s="117"/>
      <c r="S154" s="117"/>
      <c r="T154" s="117"/>
      <c r="U154" s="117"/>
      <c r="V154" s="117"/>
      <c r="W154" s="117"/>
      <c r="X154" s="117"/>
      <c r="Y154" s="117"/>
      <c r="Z154" s="117"/>
      <c r="AA154" s="117"/>
      <c r="AB154" s="117"/>
      <c r="AC154" s="117"/>
      <c r="AD154" s="117"/>
      <c r="AE154" s="117"/>
      <c r="AF154" s="117"/>
      <c r="AG154" s="117"/>
      <c r="AH154" s="117"/>
      <c r="AI154" s="117"/>
      <c r="AJ154" s="117"/>
      <c r="AK154" s="117"/>
      <c r="AL154" s="117"/>
      <c r="AM154" s="117"/>
      <c r="AN154" s="117"/>
      <c r="AO154" s="117"/>
      <c r="AP154" s="117"/>
      <c r="AQ154" s="117"/>
      <c r="AR154" s="117"/>
      <c r="AS154" s="117"/>
      <c r="AT154" s="117"/>
      <c r="AU154" s="117"/>
      <c r="AV154" s="117"/>
      <c r="AW154" s="117"/>
      <c r="AX154" s="117"/>
      <c r="AY154" s="117"/>
      <c r="AZ154" s="117"/>
      <c r="BA154" s="117"/>
      <c r="BB154" s="117"/>
    </row>
    <row r="155" spans="1:54">
      <c r="A155" s="117"/>
      <c r="B155" s="117"/>
      <c r="C155" s="150"/>
      <c r="D155" s="117"/>
      <c r="E155" s="150"/>
      <c r="F155" s="117"/>
      <c r="G155" s="150"/>
      <c r="H155" s="117"/>
      <c r="I155" s="117"/>
      <c r="J155" s="117"/>
      <c r="K155" s="117"/>
      <c r="L155" s="150"/>
      <c r="M155" s="117"/>
      <c r="N155" s="117"/>
      <c r="O155" s="117"/>
      <c r="P155" s="117"/>
      <c r="Q155" s="117"/>
      <c r="R155" s="117"/>
      <c r="S155" s="117"/>
      <c r="T155" s="117"/>
      <c r="U155" s="117"/>
      <c r="V155" s="117"/>
      <c r="W155" s="117"/>
      <c r="X155" s="117"/>
      <c r="Y155" s="117"/>
      <c r="Z155" s="117"/>
      <c r="AA155" s="117"/>
      <c r="AB155" s="117"/>
      <c r="AC155" s="117"/>
      <c r="AD155" s="117"/>
      <c r="AE155" s="117"/>
      <c r="AF155" s="117"/>
      <c r="AG155" s="117"/>
      <c r="AH155" s="117"/>
      <c r="AI155" s="117"/>
      <c r="AJ155" s="117"/>
      <c r="AK155" s="117"/>
      <c r="AL155" s="117"/>
      <c r="AM155" s="117"/>
      <c r="AN155" s="117"/>
      <c r="AO155" s="117"/>
      <c r="AP155" s="117"/>
      <c r="AQ155" s="117"/>
      <c r="AR155" s="117"/>
      <c r="AS155" s="117"/>
      <c r="AT155" s="117"/>
      <c r="AU155" s="117"/>
      <c r="AV155" s="117"/>
      <c r="AW155" s="117"/>
      <c r="AX155" s="117"/>
      <c r="AY155" s="117"/>
      <c r="AZ155" s="117"/>
      <c r="BA155" s="117"/>
      <c r="BB155" s="117"/>
    </row>
    <row r="156" spans="1:54">
      <c r="A156" s="117"/>
      <c r="B156" s="117"/>
      <c r="C156" s="150"/>
      <c r="D156" s="117"/>
      <c r="E156" s="150"/>
      <c r="F156" s="117"/>
      <c r="G156" s="150"/>
      <c r="H156" s="117"/>
      <c r="I156" s="117"/>
      <c r="J156" s="117"/>
      <c r="K156" s="117"/>
      <c r="L156" s="150"/>
      <c r="M156" s="117"/>
      <c r="N156" s="117"/>
      <c r="O156" s="117"/>
      <c r="P156" s="117"/>
      <c r="Q156" s="117"/>
      <c r="R156" s="117"/>
      <c r="S156" s="117"/>
      <c r="T156" s="117"/>
      <c r="U156" s="117"/>
      <c r="V156" s="117"/>
      <c r="W156" s="117"/>
      <c r="X156" s="117"/>
      <c r="Y156" s="117"/>
      <c r="Z156" s="117"/>
      <c r="AA156" s="117"/>
      <c r="AB156" s="117"/>
      <c r="AC156" s="117"/>
      <c r="AD156" s="117"/>
      <c r="AE156" s="117"/>
      <c r="AF156" s="117"/>
      <c r="AG156" s="117"/>
      <c r="AH156" s="117"/>
      <c r="AI156" s="117"/>
      <c r="AJ156" s="117"/>
      <c r="AK156" s="117"/>
      <c r="AL156" s="117"/>
      <c r="AM156" s="117"/>
      <c r="AN156" s="117"/>
      <c r="AO156" s="117"/>
      <c r="AP156" s="117"/>
      <c r="AQ156" s="117"/>
      <c r="AR156" s="117"/>
      <c r="AS156" s="117"/>
      <c r="AT156" s="117"/>
      <c r="AU156" s="117"/>
      <c r="AV156" s="117"/>
      <c r="AW156" s="117"/>
      <c r="AX156" s="117"/>
      <c r="AY156" s="117"/>
      <c r="AZ156" s="117"/>
      <c r="BA156" s="117"/>
      <c r="BB156" s="117"/>
    </row>
    <row r="157" spans="1:54">
      <c r="A157" s="117"/>
      <c r="B157" s="117"/>
      <c r="C157" s="150"/>
      <c r="D157" s="117"/>
      <c r="E157" s="150"/>
      <c r="F157" s="117"/>
      <c r="G157" s="150"/>
      <c r="H157" s="117"/>
      <c r="I157" s="117"/>
      <c r="J157" s="117"/>
      <c r="K157" s="117"/>
      <c r="L157" s="150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  <c r="W157" s="117"/>
      <c r="X157" s="117"/>
      <c r="Y157" s="117"/>
      <c r="Z157" s="117"/>
      <c r="AA157" s="117"/>
      <c r="AB157" s="117"/>
      <c r="AC157" s="117"/>
      <c r="AD157" s="117"/>
      <c r="AE157" s="117"/>
      <c r="AF157" s="117"/>
      <c r="AG157" s="117"/>
      <c r="AH157" s="117"/>
      <c r="AI157" s="117"/>
      <c r="AJ157" s="117"/>
      <c r="AK157" s="117"/>
      <c r="AL157" s="117"/>
      <c r="AM157" s="117"/>
      <c r="AN157" s="117"/>
      <c r="AO157" s="117"/>
      <c r="AP157" s="117"/>
      <c r="AQ157" s="117"/>
      <c r="AR157" s="117"/>
      <c r="AS157" s="117"/>
      <c r="AT157" s="117"/>
      <c r="AU157" s="117"/>
      <c r="AV157" s="117"/>
      <c r="AW157" s="117"/>
      <c r="AX157" s="117"/>
      <c r="AY157" s="117"/>
      <c r="AZ157" s="117"/>
      <c r="BA157" s="117"/>
      <c r="BB157" s="117"/>
    </row>
    <row r="158" spans="1:54">
      <c r="A158" s="117"/>
      <c r="B158" s="117"/>
      <c r="C158" s="150"/>
      <c r="D158" s="117"/>
      <c r="E158" s="150"/>
      <c r="F158" s="117"/>
      <c r="G158" s="150"/>
      <c r="H158" s="117"/>
      <c r="I158" s="117"/>
      <c r="J158" s="117"/>
      <c r="K158" s="117"/>
      <c r="L158" s="150"/>
      <c r="M158" s="117"/>
      <c r="N158" s="117"/>
      <c r="O158" s="117"/>
      <c r="P158" s="117"/>
      <c r="Q158" s="117"/>
      <c r="R158" s="117"/>
      <c r="S158" s="117"/>
      <c r="T158" s="117"/>
      <c r="U158" s="117"/>
      <c r="V158" s="117"/>
      <c r="W158" s="117"/>
      <c r="X158" s="117"/>
      <c r="Y158" s="117"/>
      <c r="Z158" s="117"/>
      <c r="AA158" s="117"/>
      <c r="AB158" s="117"/>
      <c r="AC158" s="117"/>
      <c r="AD158" s="117"/>
      <c r="AE158" s="117"/>
      <c r="AF158" s="117"/>
      <c r="AG158" s="117"/>
      <c r="AH158" s="117"/>
      <c r="AI158" s="117"/>
      <c r="AJ158" s="117"/>
      <c r="AK158" s="117"/>
      <c r="AL158" s="117"/>
      <c r="AM158" s="117"/>
      <c r="AN158" s="117"/>
      <c r="AO158" s="117"/>
      <c r="AP158" s="117"/>
      <c r="AQ158" s="117"/>
      <c r="AR158" s="117"/>
      <c r="AS158" s="117"/>
      <c r="AT158" s="117"/>
      <c r="AU158" s="117"/>
      <c r="AV158" s="117"/>
      <c r="AW158" s="117"/>
      <c r="AX158" s="117"/>
      <c r="AY158" s="117"/>
      <c r="AZ158" s="117"/>
      <c r="BA158" s="117"/>
      <c r="BB158" s="117"/>
    </row>
    <row r="159" spans="1:54">
      <c r="A159" s="117"/>
      <c r="B159" s="117"/>
      <c r="C159" s="150"/>
      <c r="D159" s="117"/>
      <c r="E159" s="150"/>
      <c r="F159" s="117"/>
      <c r="G159" s="150"/>
      <c r="H159" s="117"/>
      <c r="I159" s="117"/>
      <c r="J159" s="117"/>
      <c r="K159" s="117"/>
      <c r="L159" s="150"/>
      <c r="M159" s="117"/>
      <c r="N159" s="117"/>
      <c r="O159" s="117"/>
      <c r="P159" s="117"/>
      <c r="Q159" s="117"/>
      <c r="R159" s="117"/>
      <c r="S159" s="117"/>
      <c r="T159" s="117"/>
      <c r="U159" s="117"/>
      <c r="V159" s="117"/>
      <c r="W159" s="117"/>
      <c r="X159" s="117"/>
      <c r="Y159" s="117"/>
      <c r="Z159" s="117"/>
      <c r="AA159" s="117"/>
      <c r="AB159" s="117"/>
      <c r="AC159" s="117"/>
      <c r="AD159" s="117"/>
      <c r="AE159" s="117"/>
      <c r="AF159" s="117"/>
      <c r="AG159" s="117"/>
      <c r="AH159" s="117"/>
      <c r="AI159" s="117"/>
      <c r="AJ159" s="117"/>
      <c r="AK159" s="117"/>
      <c r="AL159" s="117"/>
      <c r="AM159" s="117"/>
      <c r="AN159" s="117"/>
      <c r="AO159" s="117"/>
      <c r="AP159" s="117"/>
      <c r="AQ159" s="117"/>
      <c r="AR159" s="117"/>
      <c r="AS159" s="117"/>
      <c r="AT159" s="117"/>
      <c r="AU159" s="117"/>
      <c r="AV159" s="117"/>
      <c r="AW159" s="117"/>
      <c r="AX159" s="117"/>
      <c r="AY159" s="117"/>
      <c r="AZ159" s="117"/>
      <c r="BA159" s="117"/>
      <c r="BB159" s="117"/>
    </row>
    <row r="160" spans="1:54">
      <c r="A160" s="117"/>
      <c r="B160" s="117"/>
      <c r="C160" s="150"/>
      <c r="D160" s="117"/>
      <c r="E160" s="150"/>
      <c r="F160" s="117"/>
      <c r="G160" s="150"/>
      <c r="H160" s="117"/>
      <c r="I160" s="117"/>
      <c r="J160" s="117"/>
      <c r="K160" s="117"/>
      <c r="L160" s="150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  <c r="W160" s="117"/>
      <c r="X160" s="117"/>
      <c r="Y160" s="117"/>
      <c r="Z160" s="117"/>
      <c r="AA160" s="117"/>
      <c r="AB160" s="117"/>
      <c r="AC160" s="117"/>
      <c r="AD160" s="117"/>
      <c r="AE160" s="117"/>
      <c r="AF160" s="117"/>
      <c r="AG160" s="117"/>
      <c r="AH160" s="117"/>
      <c r="AI160" s="117"/>
      <c r="AJ160" s="117"/>
      <c r="AK160" s="117"/>
      <c r="AL160" s="117"/>
      <c r="AM160" s="117"/>
      <c r="AN160" s="117"/>
      <c r="AO160" s="117"/>
      <c r="AP160" s="117"/>
      <c r="AQ160" s="117"/>
      <c r="AR160" s="117"/>
      <c r="AS160" s="117"/>
      <c r="AT160" s="117"/>
      <c r="AU160" s="117"/>
      <c r="AV160" s="117"/>
      <c r="AW160" s="117"/>
      <c r="AX160" s="117"/>
      <c r="AY160" s="117"/>
      <c r="AZ160" s="117"/>
      <c r="BA160" s="117"/>
      <c r="BB160" s="117"/>
    </row>
    <row r="161" spans="1:54">
      <c r="A161" s="117"/>
      <c r="B161" s="117"/>
      <c r="C161" s="150"/>
      <c r="D161" s="117"/>
      <c r="E161" s="150"/>
      <c r="F161" s="117"/>
      <c r="G161" s="150"/>
      <c r="H161" s="117"/>
      <c r="I161" s="117"/>
      <c r="J161" s="117"/>
      <c r="K161" s="117"/>
      <c r="L161" s="150"/>
      <c r="M161" s="117"/>
      <c r="N161" s="117"/>
      <c r="O161" s="117"/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  <c r="AA161" s="117"/>
      <c r="AB161" s="117"/>
      <c r="AC161" s="117"/>
      <c r="AD161" s="117"/>
      <c r="AE161" s="117"/>
      <c r="AF161" s="117"/>
      <c r="AG161" s="117"/>
      <c r="AH161" s="117"/>
      <c r="AI161" s="117"/>
      <c r="AJ161" s="117"/>
      <c r="AK161" s="117"/>
      <c r="AL161" s="117"/>
      <c r="AM161" s="117"/>
      <c r="AN161" s="117"/>
      <c r="AO161" s="117"/>
      <c r="AP161" s="117"/>
      <c r="AQ161" s="117"/>
      <c r="AR161" s="117"/>
      <c r="AS161" s="117"/>
      <c r="AT161" s="117"/>
      <c r="AU161" s="117"/>
      <c r="AV161" s="117"/>
      <c r="AW161" s="117"/>
      <c r="AX161" s="117"/>
      <c r="AY161" s="117"/>
      <c r="AZ161" s="117"/>
      <c r="BA161" s="117"/>
      <c r="BB161" s="117"/>
    </row>
    <row r="162" spans="1:54">
      <c r="A162" s="117"/>
      <c r="B162" s="117"/>
      <c r="C162" s="150"/>
      <c r="D162" s="117"/>
      <c r="E162" s="150"/>
      <c r="F162" s="117"/>
      <c r="G162" s="150"/>
      <c r="H162" s="117"/>
      <c r="I162" s="117"/>
      <c r="J162" s="117"/>
      <c r="K162" s="117"/>
      <c r="L162" s="150"/>
      <c r="M162" s="117"/>
      <c r="N162" s="117"/>
      <c r="O162" s="117"/>
      <c r="P162" s="117"/>
      <c r="Q162" s="117"/>
      <c r="R162" s="117"/>
      <c r="S162" s="117"/>
      <c r="T162" s="117"/>
      <c r="U162" s="117"/>
      <c r="V162" s="117"/>
      <c r="W162" s="117"/>
      <c r="X162" s="117"/>
      <c r="Y162" s="117"/>
      <c r="Z162" s="117"/>
      <c r="AA162" s="117"/>
      <c r="AB162" s="117"/>
      <c r="AC162" s="117"/>
      <c r="AD162" s="117"/>
      <c r="AE162" s="117"/>
      <c r="AF162" s="117"/>
      <c r="AG162" s="117"/>
      <c r="AH162" s="117"/>
      <c r="AI162" s="117"/>
      <c r="AJ162" s="117"/>
      <c r="AK162" s="117"/>
      <c r="AL162" s="117"/>
      <c r="AM162" s="117"/>
      <c r="AN162" s="117"/>
      <c r="AO162" s="117"/>
      <c r="AP162" s="117"/>
      <c r="AQ162" s="117"/>
      <c r="AR162" s="117"/>
      <c r="AS162" s="117"/>
      <c r="AT162" s="117"/>
      <c r="AU162" s="117"/>
      <c r="AV162" s="117"/>
      <c r="AW162" s="117"/>
      <c r="AX162" s="117"/>
      <c r="AY162" s="117"/>
      <c r="AZ162" s="117"/>
      <c r="BA162" s="117"/>
      <c r="BB162" s="117"/>
    </row>
    <row r="163" spans="1:54">
      <c r="A163" s="117"/>
      <c r="B163" s="117"/>
      <c r="C163" s="150"/>
      <c r="D163" s="117"/>
      <c r="E163" s="150"/>
      <c r="F163" s="117"/>
      <c r="G163" s="150"/>
      <c r="H163" s="117"/>
      <c r="I163" s="117"/>
      <c r="J163" s="117"/>
      <c r="K163" s="117"/>
      <c r="L163" s="150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  <c r="W163" s="117"/>
      <c r="X163" s="117"/>
      <c r="Y163" s="117"/>
      <c r="Z163" s="117"/>
      <c r="AA163" s="117"/>
      <c r="AB163" s="117"/>
      <c r="AC163" s="117"/>
      <c r="AD163" s="117"/>
      <c r="AE163" s="117"/>
      <c r="AF163" s="117"/>
      <c r="AG163" s="117"/>
      <c r="AH163" s="117"/>
      <c r="AI163" s="117"/>
      <c r="AJ163" s="117"/>
      <c r="AK163" s="117"/>
      <c r="AL163" s="117"/>
      <c r="AM163" s="117"/>
      <c r="AN163" s="117"/>
      <c r="AO163" s="117"/>
      <c r="AP163" s="117"/>
      <c r="AQ163" s="117"/>
      <c r="AR163" s="117"/>
      <c r="AS163" s="117"/>
      <c r="AT163" s="117"/>
      <c r="AU163" s="117"/>
      <c r="AV163" s="117"/>
      <c r="AW163" s="117"/>
      <c r="AX163" s="117"/>
      <c r="AY163" s="117"/>
      <c r="AZ163" s="117"/>
      <c r="BA163" s="117"/>
      <c r="BB163" s="117"/>
    </row>
    <row r="164" spans="1:54">
      <c r="A164" s="117"/>
      <c r="B164" s="117"/>
      <c r="C164" s="150"/>
      <c r="D164" s="117"/>
      <c r="E164" s="150"/>
      <c r="F164" s="117"/>
      <c r="G164" s="150"/>
      <c r="H164" s="117"/>
      <c r="I164" s="117"/>
      <c r="J164" s="117"/>
      <c r="K164" s="117"/>
      <c r="L164" s="150"/>
      <c r="M164" s="117"/>
      <c r="N164" s="117"/>
      <c r="O164" s="117"/>
      <c r="P164" s="117"/>
      <c r="Q164" s="117"/>
      <c r="R164" s="117"/>
      <c r="S164" s="117"/>
      <c r="T164" s="117"/>
      <c r="U164" s="117"/>
      <c r="V164" s="117"/>
      <c r="W164" s="117"/>
      <c r="X164" s="117"/>
      <c r="Y164" s="117"/>
      <c r="Z164" s="117"/>
      <c r="AA164" s="117"/>
      <c r="AB164" s="117"/>
      <c r="AC164" s="117"/>
      <c r="AD164" s="117"/>
      <c r="AE164" s="117"/>
      <c r="AF164" s="117"/>
      <c r="AG164" s="117"/>
      <c r="AH164" s="117"/>
      <c r="AI164" s="117"/>
      <c r="AJ164" s="117"/>
      <c r="AK164" s="117"/>
      <c r="AL164" s="117"/>
      <c r="AM164" s="117"/>
      <c r="AN164" s="117"/>
      <c r="AO164" s="117"/>
      <c r="AP164" s="117"/>
      <c r="AQ164" s="117"/>
      <c r="AR164" s="117"/>
      <c r="AS164" s="117"/>
      <c r="AT164" s="117"/>
      <c r="AU164" s="117"/>
      <c r="AV164" s="117"/>
      <c r="AW164" s="117"/>
      <c r="AX164" s="117"/>
      <c r="AY164" s="117"/>
      <c r="AZ164" s="117"/>
      <c r="BA164" s="117"/>
      <c r="BB164" s="117"/>
    </row>
    <row r="165" spans="1:54">
      <c r="A165" s="117"/>
      <c r="B165" s="117"/>
      <c r="C165" s="150"/>
      <c r="D165" s="117"/>
      <c r="E165" s="150"/>
      <c r="F165" s="117"/>
      <c r="G165" s="150"/>
      <c r="H165" s="117"/>
      <c r="I165" s="117"/>
      <c r="J165" s="117"/>
      <c r="K165" s="117"/>
      <c r="L165" s="150"/>
      <c r="M165" s="117"/>
      <c r="N165" s="117"/>
      <c r="O165" s="117"/>
      <c r="P165" s="117"/>
      <c r="Q165" s="117"/>
      <c r="R165" s="117"/>
      <c r="S165" s="117"/>
      <c r="T165" s="117"/>
      <c r="U165" s="117"/>
      <c r="V165" s="117"/>
      <c r="W165" s="117"/>
      <c r="X165" s="117"/>
      <c r="Y165" s="117"/>
      <c r="Z165" s="117"/>
      <c r="AA165" s="117"/>
      <c r="AB165" s="117"/>
      <c r="AC165" s="117"/>
      <c r="AD165" s="117"/>
      <c r="AE165" s="117"/>
      <c r="AF165" s="117"/>
      <c r="AG165" s="117"/>
      <c r="AH165" s="117"/>
      <c r="AI165" s="117"/>
      <c r="AJ165" s="117"/>
      <c r="AK165" s="117"/>
      <c r="AL165" s="117"/>
      <c r="AM165" s="117"/>
      <c r="AN165" s="117"/>
      <c r="AO165" s="117"/>
      <c r="AP165" s="117"/>
      <c r="AQ165" s="117"/>
      <c r="AR165" s="117"/>
      <c r="AS165" s="117"/>
      <c r="AT165" s="117"/>
      <c r="AU165" s="117"/>
      <c r="AV165" s="117"/>
      <c r="AW165" s="117"/>
      <c r="AX165" s="117"/>
      <c r="AY165" s="117"/>
      <c r="AZ165" s="117"/>
      <c r="BA165" s="117"/>
      <c r="BB165" s="117"/>
    </row>
    <row r="166" spans="1:54">
      <c r="A166" s="117"/>
      <c r="B166" s="117"/>
      <c r="C166" s="150"/>
      <c r="D166" s="117"/>
      <c r="E166" s="150"/>
      <c r="F166" s="117"/>
      <c r="G166" s="150"/>
      <c r="H166" s="117"/>
      <c r="I166" s="117"/>
      <c r="J166" s="117"/>
      <c r="K166" s="117"/>
      <c r="L166" s="150"/>
      <c r="M166" s="117"/>
      <c r="N166" s="117"/>
      <c r="O166" s="117"/>
      <c r="P166" s="117"/>
      <c r="Q166" s="117"/>
      <c r="R166" s="117"/>
      <c r="S166" s="117"/>
      <c r="T166" s="117"/>
      <c r="U166" s="117"/>
      <c r="V166" s="117"/>
      <c r="W166" s="117"/>
      <c r="X166" s="117"/>
      <c r="Y166" s="117"/>
      <c r="Z166" s="117"/>
      <c r="AA166" s="117"/>
      <c r="AB166" s="117"/>
      <c r="AC166" s="117"/>
      <c r="AD166" s="117"/>
      <c r="AE166" s="117"/>
      <c r="AF166" s="117"/>
      <c r="AG166" s="117"/>
      <c r="AH166" s="117"/>
      <c r="AI166" s="117"/>
      <c r="AJ166" s="117"/>
      <c r="AK166" s="117"/>
      <c r="AL166" s="117"/>
      <c r="AM166" s="117"/>
      <c r="AN166" s="117"/>
      <c r="AO166" s="117"/>
      <c r="AP166" s="117"/>
      <c r="AQ166" s="117"/>
      <c r="AR166" s="117"/>
      <c r="AS166" s="117"/>
      <c r="AT166" s="117"/>
      <c r="AU166" s="117"/>
      <c r="AV166" s="117"/>
      <c r="AW166" s="117"/>
      <c r="AX166" s="117"/>
      <c r="AY166" s="117"/>
      <c r="AZ166" s="117"/>
      <c r="BA166" s="117"/>
      <c r="BB166" s="117"/>
    </row>
    <row r="167" spans="1:54">
      <c r="A167" s="117"/>
      <c r="B167" s="117"/>
      <c r="C167" s="150"/>
      <c r="D167" s="117"/>
      <c r="E167" s="150"/>
      <c r="F167" s="117"/>
      <c r="G167" s="150"/>
      <c r="H167" s="117"/>
      <c r="I167" s="117"/>
      <c r="J167" s="117"/>
      <c r="K167" s="117"/>
      <c r="L167" s="150"/>
      <c r="M167" s="117"/>
      <c r="N167" s="117"/>
      <c r="O167" s="117"/>
      <c r="P167" s="117"/>
      <c r="Q167" s="117"/>
      <c r="R167" s="117"/>
      <c r="S167" s="117"/>
      <c r="T167" s="117"/>
      <c r="U167" s="117"/>
      <c r="V167" s="117"/>
      <c r="W167" s="117"/>
      <c r="X167" s="117"/>
      <c r="Y167" s="117"/>
      <c r="Z167" s="117"/>
      <c r="AA167" s="117"/>
      <c r="AB167" s="117"/>
      <c r="AC167" s="117"/>
      <c r="AD167" s="117"/>
      <c r="AE167" s="117"/>
      <c r="AF167" s="117"/>
      <c r="AG167" s="117"/>
      <c r="AH167" s="117"/>
      <c r="AI167" s="117"/>
      <c r="AJ167" s="117"/>
      <c r="AK167" s="117"/>
      <c r="AL167" s="117"/>
      <c r="AM167" s="117"/>
      <c r="AN167" s="117"/>
      <c r="AO167" s="117"/>
      <c r="AP167" s="117"/>
      <c r="AQ167" s="117"/>
      <c r="AR167" s="117"/>
      <c r="AS167" s="117"/>
      <c r="AT167" s="117"/>
      <c r="AU167" s="117"/>
      <c r="AV167" s="117"/>
      <c r="AW167" s="117"/>
      <c r="AX167" s="117"/>
      <c r="AY167" s="117"/>
      <c r="AZ167" s="117"/>
      <c r="BA167" s="117"/>
      <c r="BB167" s="117"/>
    </row>
    <row r="168" spans="1:54">
      <c r="A168" s="117"/>
      <c r="B168" s="117"/>
      <c r="C168" s="150"/>
      <c r="D168" s="117"/>
      <c r="E168" s="150"/>
      <c r="F168" s="117"/>
      <c r="G168" s="150"/>
      <c r="H168" s="117"/>
      <c r="I168" s="117"/>
      <c r="J168" s="117"/>
      <c r="K168" s="117"/>
      <c r="L168" s="150"/>
      <c r="M168" s="117"/>
      <c r="N168" s="117"/>
      <c r="O168" s="117"/>
      <c r="P168" s="117"/>
      <c r="Q168" s="117"/>
      <c r="R168" s="117"/>
      <c r="S168" s="117"/>
      <c r="T168" s="117"/>
      <c r="U168" s="117"/>
      <c r="V168" s="117"/>
      <c r="W168" s="117"/>
      <c r="X168" s="117"/>
      <c r="Y168" s="117"/>
      <c r="Z168" s="117"/>
      <c r="AA168" s="117"/>
      <c r="AB168" s="117"/>
      <c r="AC168" s="117"/>
      <c r="AD168" s="117"/>
      <c r="AE168" s="117"/>
      <c r="AF168" s="117"/>
      <c r="AG168" s="117"/>
      <c r="AH168" s="117"/>
      <c r="AI168" s="117"/>
      <c r="AJ168" s="117"/>
      <c r="AK168" s="117"/>
      <c r="AL168" s="117"/>
      <c r="AM168" s="117"/>
      <c r="AN168" s="117"/>
      <c r="AO168" s="117"/>
      <c r="AP168" s="117"/>
      <c r="AQ168" s="117"/>
      <c r="AR168" s="117"/>
      <c r="AS168" s="117"/>
      <c r="AT168" s="117"/>
      <c r="AU168" s="117"/>
      <c r="AV168" s="117"/>
      <c r="AW168" s="117"/>
      <c r="AX168" s="117"/>
      <c r="AY168" s="117"/>
      <c r="AZ168" s="117"/>
      <c r="BA168" s="117"/>
      <c r="BB168" s="117"/>
    </row>
    <row r="169" spans="1:54">
      <c r="A169" s="117"/>
      <c r="B169" s="117"/>
      <c r="C169" s="150"/>
      <c r="D169" s="117"/>
      <c r="E169" s="150"/>
      <c r="F169" s="117"/>
      <c r="G169" s="150"/>
      <c r="H169" s="117"/>
      <c r="I169" s="117"/>
      <c r="J169" s="117"/>
      <c r="K169" s="117"/>
      <c r="L169" s="150"/>
      <c r="M169" s="117"/>
      <c r="N169" s="117"/>
      <c r="O169" s="117"/>
      <c r="P169" s="117"/>
      <c r="Q169" s="117"/>
      <c r="R169" s="117"/>
      <c r="S169" s="117"/>
      <c r="T169" s="117"/>
      <c r="U169" s="117"/>
      <c r="V169" s="117"/>
      <c r="W169" s="117"/>
      <c r="X169" s="117"/>
      <c r="Y169" s="117"/>
      <c r="Z169" s="117"/>
      <c r="AA169" s="117"/>
      <c r="AB169" s="117"/>
      <c r="AC169" s="117"/>
      <c r="AD169" s="117"/>
      <c r="AE169" s="117"/>
      <c r="AF169" s="117"/>
      <c r="AG169" s="117"/>
      <c r="AH169" s="117"/>
      <c r="AI169" s="117"/>
      <c r="AJ169" s="117"/>
      <c r="AK169" s="117"/>
      <c r="AL169" s="117"/>
      <c r="AM169" s="117"/>
      <c r="AN169" s="117"/>
      <c r="AO169" s="117"/>
      <c r="AP169" s="117"/>
      <c r="AQ169" s="117"/>
      <c r="AR169" s="117"/>
      <c r="AS169" s="117"/>
      <c r="AT169" s="117"/>
      <c r="AU169" s="117"/>
      <c r="AV169" s="117"/>
      <c r="AW169" s="117"/>
      <c r="AX169" s="117"/>
      <c r="AY169" s="117"/>
      <c r="AZ169" s="117"/>
      <c r="BA169" s="117"/>
      <c r="BB169" s="117"/>
    </row>
    <row r="170" spans="1:54">
      <c r="A170" s="117"/>
      <c r="B170" s="117"/>
      <c r="C170" s="150"/>
      <c r="D170" s="117"/>
      <c r="E170" s="150"/>
      <c r="F170" s="117"/>
      <c r="G170" s="150"/>
      <c r="H170" s="117"/>
      <c r="I170" s="117"/>
      <c r="J170" s="117"/>
      <c r="K170" s="117"/>
      <c r="L170" s="150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  <c r="Z170" s="117"/>
      <c r="AA170" s="117"/>
      <c r="AB170" s="117"/>
      <c r="AC170" s="117"/>
      <c r="AD170" s="117"/>
      <c r="AE170" s="117"/>
      <c r="AF170" s="117"/>
      <c r="AG170" s="117"/>
      <c r="AH170" s="117"/>
      <c r="AI170" s="117"/>
      <c r="AJ170" s="117"/>
      <c r="AK170" s="117"/>
      <c r="AL170" s="117"/>
      <c r="AM170" s="117"/>
      <c r="AN170" s="117"/>
      <c r="AO170" s="117"/>
      <c r="AP170" s="117"/>
      <c r="AQ170" s="117"/>
      <c r="AR170" s="117"/>
      <c r="AS170" s="117"/>
      <c r="AT170" s="117"/>
      <c r="AU170" s="117"/>
      <c r="AV170" s="117"/>
      <c r="AW170" s="117"/>
      <c r="AX170" s="117"/>
      <c r="AY170" s="117"/>
      <c r="AZ170" s="117"/>
      <c r="BA170" s="117"/>
      <c r="BB170" s="117"/>
    </row>
    <row r="171" spans="1:54">
      <c r="A171" s="117"/>
      <c r="B171" s="117"/>
      <c r="C171" s="150"/>
      <c r="D171" s="117"/>
      <c r="E171" s="150"/>
      <c r="F171" s="117"/>
      <c r="G171" s="150"/>
      <c r="H171" s="117"/>
      <c r="I171" s="117"/>
      <c r="J171" s="117"/>
      <c r="K171" s="117"/>
      <c r="L171" s="150"/>
      <c r="M171" s="117"/>
      <c r="N171" s="117"/>
      <c r="O171" s="117"/>
      <c r="P171" s="117"/>
      <c r="Q171" s="117"/>
      <c r="R171" s="117"/>
      <c r="S171" s="117"/>
      <c r="T171" s="117"/>
      <c r="U171" s="117"/>
      <c r="V171" s="117"/>
      <c r="W171" s="117"/>
      <c r="X171" s="117"/>
      <c r="Y171" s="117"/>
      <c r="Z171" s="117"/>
      <c r="AA171" s="117"/>
      <c r="AB171" s="117"/>
      <c r="AC171" s="117"/>
      <c r="AD171" s="117"/>
      <c r="AE171" s="117"/>
      <c r="AF171" s="117"/>
      <c r="AG171" s="117"/>
      <c r="AH171" s="117"/>
      <c r="AI171" s="117"/>
      <c r="AJ171" s="117"/>
      <c r="AK171" s="117"/>
      <c r="AL171" s="117"/>
      <c r="AM171" s="117"/>
      <c r="AN171" s="117"/>
      <c r="AO171" s="117"/>
      <c r="AP171" s="117"/>
      <c r="AQ171" s="117"/>
      <c r="AR171" s="117"/>
      <c r="AS171" s="117"/>
      <c r="AT171" s="117"/>
      <c r="AU171" s="117"/>
      <c r="AV171" s="117"/>
      <c r="AW171" s="117"/>
      <c r="AX171" s="117"/>
      <c r="AY171" s="117"/>
      <c r="AZ171" s="117"/>
      <c r="BA171" s="117"/>
      <c r="BB171" s="117"/>
    </row>
    <row r="172" spans="1:54">
      <c r="A172" s="117"/>
      <c r="B172" s="117"/>
      <c r="C172" s="150"/>
      <c r="D172" s="117"/>
      <c r="E172" s="150"/>
      <c r="F172" s="117"/>
      <c r="G172" s="150"/>
      <c r="H172" s="117"/>
      <c r="I172" s="117"/>
      <c r="J172" s="117"/>
      <c r="K172" s="117"/>
      <c r="L172" s="150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  <c r="W172" s="117"/>
      <c r="X172" s="117"/>
      <c r="Y172" s="117"/>
      <c r="Z172" s="117"/>
      <c r="AA172" s="117"/>
      <c r="AB172" s="117"/>
      <c r="AC172" s="117"/>
      <c r="AD172" s="117"/>
      <c r="AE172" s="117"/>
      <c r="AF172" s="117"/>
      <c r="AG172" s="117"/>
      <c r="AH172" s="117"/>
      <c r="AI172" s="117"/>
      <c r="AJ172" s="117"/>
      <c r="AK172" s="117"/>
      <c r="AL172" s="117"/>
      <c r="AM172" s="117"/>
      <c r="AN172" s="117"/>
      <c r="AO172" s="117"/>
      <c r="AP172" s="117"/>
      <c r="AQ172" s="117"/>
      <c r="AR172" s="117"/>
      <c r="AS172" s="117"/>
      <c r="AT172" s="117"/>
      <c r="AU172" s="117"/>
      <c r="AV172" s="117"/>
      <c r="AW172" s="117"/>
      <c r="AX172" s="117"/>
      <c r="AY172" s="117"/>
      <c r="AZ172" s="117"/>
      <c r="BA172" s="117"/>
      <c r="BB172" s="117"/>
    </row>
    <row r="173" spans="1:54">
      <c r="A173" s="117"/>
      <c r="B173" s="117"/>
      <c r="C173" s="150"/>
      <c r="D173" s="117"/>
      <c r="E173" s="150"/>
      <c r="F173" s="117"/>
      <c r="G173" s="150"/>
      <c r="H173" s="117"/>
      <c r="I173" s="117"/>
      <c r="J173" s="117"/>
      <c r="K173" s="117"/>
      <c r="L173" s="150"/>
      <c r="M173" s="117"/>
      <c r="N173" s="117"/>
      <c r="O173" s="117"/>
      <c r="P173" s="117"/>
      <c r="Q173" s="117"/>
      <c r="R173" s="117"/>
      <c r="S173" s="117"/>
      <c r="T173" s="117"/>
      <c r="U173" s="117"/>
      <c r="V173" s="117"/>
      <c r="W173" s="117"/>
      <c r="X173" s="117"/>
      <c r="Y173" s="117"/>
      <c r="Z173" s="117"/>
      <c r="AA173" s="117"/>
      <c r="AB173" s="117"/>
      <c r="AC173" s="117"/>
      <c r="AD173" s="117"/>
      <c r="AE173" s="117"/>
      <c r="AF173" s="117"/>
      <c r="AG173" s="117"/>
      <c r="AH173" s="117"/>
      <c r="AI173" s="117"/>
      <c r="AJ173" s="117"/>
      <c r="AK173" s="117"/>
      <c r="AL173" s="117"/>
      <c r="AM173" s="117"/>
      <c r="AN173" s="117"/>
      <c r="AO173" s="117"/>
      <c r="AP173" s="117"/>
      <c r="AQ173" s="117"/>
      <c r="AR173" s="117"/>
      <c r="AS173" s="117"/>
      <c r="AT173" s="117"/>
      <c r="AU173" s="117"/>
      <c r="AV173" s="117"/>
      <c r="AW173" s="117"/>
      <c r="AX173" s="117"/>
      <c r="AY173" s="117"/>
      <c r="AZ173" s="117"/>
      <c r="BA173" s="117"/>
      <c r="BB173" s="117"/>
    </row>
    <row r="174" spans="1:54">
      <c r="A174" s="117"/>
      <c r="B174" s="117"/>
      <c r="C174" s="150"/>
      <c r="D174" s="117"/>
      <c r="E174" s="150"/>
      <c r="F174" s="117"/>
      <c r="G174" s="150"/>
      <c r="H174" s="117"/>
      <c r="I174" s="117"/>
      <c r="J174" s="117"/>
      <c r="K174" s="117"/>
      <c r="L174" s="150"/>
      <c r="M174" s="117"/>
      <c r="N174" s="117"/>
      <c r="O174" s="117"/>
      <c r="P174" s="117"/>
      <c r="Q174" s="117"/>
      <c r="R174" s="117"/>
      <c r="S174" s="117"/>
      <c r="T174" s="117"/>
      <c r="U174" s="117"/>
      <c r="V174" s="117"/>
      <c r="W174" s="117"/>
      <c r="X174" s="117"/>
      <c r="Y174" s="117"/>
      <c r="Z174" s="117"/>
      <c r="AA174" s="117"/>
      <c r="AB174" s="117"/>
      <c r="AC174" s="117"/>
      <c r="AD174" s="117"/>
      <c r="AE174" s="117"/>
      <c r="AF174" s="117"/>
      <c r="AG174" s="117"/>
      <c r="AH174" s="117"/>
      <c r="AI174" s="117"/>
      <c r="AJ174" s="117"/>
      <c r="AK174" s="117"/>
      <c r="AL174" s="117"/>
      <c r="AM174" s="117"/>
      <c r="AN174" s="117"/>
      <c r="AO174" s="117"/>
      <c r="AP174" s="117"/>
      <c r="AQ174" s="117"/>
      <c r="AR174" s="117"/>
      <c r="AS174" s="117"/>
      <c r="AT174" s="117"/>
      <c r="AU174" s="117"/>
      <c r="AV174" s="117"/>
      <c r="AW174" s="117"/>
      <c r="AX174" s="117"/>
      <c r="AY174" s="117"/>
      <c r="AZ174" s="117"/>
      <c r="BA174" s="117"/>
      <c r="BB174" s="117"/>
    </row>
    <row r="175" spans="1:54">
      <c r="A175" s="117"/>
      <c r="B175" s="117"/>
      <c r="C175" s="150"/>
      <c r="D175" s="117"/>
      <c r="E175" s="150"/>
      <c r="F175" s="117"/>
      <c r="G175" s="150"/>
      <c r="H175" s="117"/>
      <c r="I175" s="117"/>
      <c r="J175" s="117"/>
      <c r="K175" s="117"/>
      <c r="L175" s="150"/>
      <c r="M175" s="117"/>
      <c r="N175" s="117"/>
      <c r="O175" s="117"/>
      <c r="P175" s="117"/>
      <c r="Q175" s="117"/>
      <c r="R175" s="117"/>
      <c r="S175" s="117"/>
      <c r="T175" s="117"/>
      <c r="U175" s="117"/>
      <c r="V175" s="117"/>
      <c r="W175" s="117"/>
      <c r="X175" s="117"/>
      <c r="Y175" s="117"/>
      <c r="Z175" s="117"/>
      <c r="AA175" s="117"/>
      <c r="AB175" s="117"/>
      <c r="AC175" s="117"/>
      <c r="AD175" s="117"/>
      <c r="AE175" s="117"/>
      <c r="AF175" s="117"/>
      <c r="AG175" s="117"/>
      <c r="AH175" s="117"/>
      <c r="AI175" s="117"/>
      <c r="AJ175" s="117"/>
      <c r="AK175" s="117"/>
      <c r="AL175" s="117"/>
      <c r="AM175" s="117"/>
      <c r="AN175" s="117"/>
      <c r="AO175" s="117"/>
      <c r="AP175" s="117"/>
      <c r="AQ175" s="117"/>
      <c r="AR175" s="117"/>
      <c r="AS175" s="117"/>
      <c r="AT175" s="117"/>
      <c r="AU175" s="117"/>
      <c r="AV175" s="117"/>
      <c r="AW175" s="117"/>
      <c r="AX175" s="117"/>
      <c r="AY175" s="117"/>
      <c r="AZ175" s="117"/>
      <c r="BA175" s="117"/>
      <c r="BB175" s="117"/>
    </row>
    <row r="176" spans="1:54">
      <c r="A176" s="117"/>
      <c r="B176" s="117"/>
      <c r="C176" s="150"/>
      <c r="D176" s="117"/>
      <c r="E176" s="150"/>
      <c r="F176" s="117"/>
      <c r="G176" s="150"/>
      <c r="H176" s="117"/>
      <c r="I176" s="117"/>
      <c r="J176" s="117"/>
      <c r="K176" s="117"/>
      <c r="L176" s="150"/>
      <c r="M176" s="117"/>
      <c r="N176" s="117"/>
      <c r="O176" s="117"/>
      <c r="P176" s="117"/>
      <c r="Q176" s="117"/>
      <c r="R176" s="117"/>
      <c r="S176" s="117"/>
      <c r="T176" s="117"/>
      <c r="U176" s="117"/>
      <c r="V176" s="117"/>
      <c r="W176" s="117"/>
      <c r="X176" s="117"/>
      <c r="Y176" s="117"/>
      <c r="Z176" s="117"/>
      <c r="AA176" s="117"/>
      <c r="AB176" s="117"/>
      <c r="AC176" s="117"/>
      <c r="AD176" s="117"/>
      <c r="AE176" s="117"/>
      <c r="AF176" s="117"/>
      <c r="AG176" s="117"/>
      <c r="AH176" s="117"/>
      <c r="AI176" s="117"/>
      <c r="AJ176" s="117"/>
      <c r="AK176" s="117"/>
      <c r="AL176" s="117"/>
      <c r="AM176" s="117"/>
      <c r="AN176" s="117"/>
      <c r="AO176" s="117"/>
      <c r="AP176" s="117"/>
      <c r="AQ176" s="117"/>
      <c r="AR176" s="117"/>
      <c r="AS176" s="117"/>
      <c r="AT176" s="117"/>
      <c r="AU176" s="117"/>
      <c r="AV176" s="117"/>
      <c r="AW176" s="117"/>
      <c r="AX176" s="117"/>
      <c r="AY176" s="117"/>
      <c r="AZ176" s="117"/>
      <c r="BA176" s="117"/>
      <c r="BB176" s="117"/>
    </row>
    <row r="177" spans="1:54">
      <c r="A177" s="117"/>
      <c r="B177" s="117"/>
      <c r="C177" s="150"/>
      <c r="D177" s="117"/>
      <c r="E177" s="150"/>
      <c r="F177" s="117"/>
      <c r="G177" s="150"/>
      <c r="H177" s="117"/>
      <c r="I177" s="117"/>
      <c r="J177" s="117"/>
      <c r="K177" s="117"/>
      <c r="L177" s="150"/>
      <c r="M177" s="117"/>
      <c r="N177" s="117"/>
      <c r="O177" s="117"/>
      <c r="P177" s="117"/>
      <c r="Q177" s="117"/>
      <c r="R177" s="117"/>
      <c r="S177" s="117"/>
      <c r="T177" s="117"/>
      <c r="U177" s="117"/>
      <c r="V177" s="117"/>
      <c r="W177" s="117"/>
      <c r="X177" s="117"/>
      <c r="Y177" s="117"/>
      <c r="Z177" s="117"/>
      <c r="AA177" s="117"/>
      <c r="AB177" s="117"/>
      <c r="AC177" s="117"/>
      <c r="AD177" s="117"/>
      <c r="AE177" s="117"/>
      <c r="AF177" s="117"/>
      <c r="AG177" s="117"/>
      <c r="AH177" s="117"/>
      <c r="AI177" s="117"/>
      <c r="AJ177" s="117"/>
      <c r="AK177" s="117"/>
      <c r="AL177" s="117"/>
      <c r="AM177" s="117"/>
      <c r="AN177" s="117"/>
      <c r="AO177" s="117"/>
      <c r="AP177" s="117"/>
      <c r="AQ177" s="117"/>
      <c r="AR177" s="117"/>
      <c r="AS177" s="117"/>
      <c r="AT177" s="117"/>
      <c r="AU177" s="117"/>
      <c r="AV177" s="117"/>
      <c r="AW177" s="117"/>
      <c r="AX177" s="117"/>
      <c r="AY177" s="117"/>
      <c r="AZ177" s="117"/>
      <c r="BA177" s="117"/>
      <c r="BB177" s="117"/>
    </row>
    <row r="178" spans="1:54">
      <c r="A178" s="117"/>
      <c r="B178" s="117"/>
      <c r="C178" s="150"/>
      <c r="D178" s="117"/>
      <c r="E178" s="150"/>
      <c r="F178" s="117"/>
      <c r="G178" s="150"/>
      <c r="H178" s="117"/>
      <c r="I178" s="117"/>
      <c r="J178" s="117"/>
      <c r="K178" s="117"/>
      <c r="L178" s="150"/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  <c r="W178" s="117"/>
      <c r="X178" s="117"/>
      <c r="Y178" s="117"/>
      <c r="Z178" s="117"/>
      <c r="AA178" s="117"/>
      <c r="AB178" s="117"/>
      <c r="AC178" s="117"/>
      <c r="AD178" s="117"/>
      <c r="AE178" s="117"/>
      <c r="AF178" s="117"/>
      <c r="AG178" s="117"/>
      <c r="AH178" s="117"/>
      <c r="AI178" s="117"/>
      <c r="AJ178" s="117"/>
      <c r="AK178" s="117"/>
      <c r="AL178" s="117"/>
      <c r="AM178" s="117"/>
      <c r="AN178" s="117"/>
      <c r="AO178" s="117"/>
      <c r="AP178" s="117"/>
      <c r="AQ178" s="117"/>
      <c r="AR178" s="117"/>
      <c r="AS178" s="117"/>
      <c r="AT178" s="117"/>
      <c r="AU178" s="117"/>
      <c r="AV178" s="117"/>
      <c r="AW178" s="117"/>
      <c r="AX178" s="117"/>
      <c r="AY178" s="117"/>
      <c r="AZ178" s="117"/>
      <c r="BA178" s="117"/>
      <c r="BB178" s="117"/>
    </row>
    <row r="179" spans="1:54">
      <c r="A179" s="117"/>
      <c r="B179" s="117"/>
      <c r="C179" s="150"/>
      <c r="D179" s="117"/>
      <c r="E179" s="150"/>
      <c r="F179" s="117"/>
      <c r="G179" s="150"/>
      <c r="H179" s="117"/>
      <c r="I179" s="117"/>
      <c r="J179" s="117"/>
      <c r="K179" s="117"/>
      <c r="L179" s="150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  <c r="W179" s="117"/>
      <c r="X179" s="117"/>
      <c r="Y179" s="117"/>
      <c r="Z179" s="117"/>
      <c r="AA179" s="117"/>
      <c r="AB179" s="117"/>
      <c r="AC179" s="117"/>
      <c r="AD179" s="117"/>
      <c r="AE179" s="117"/>
      <c r="AF179" s="117"/>
      <c r="AG179" s="117"/>
      <c r="AH179" s="117"/>
      <c r="AI179" s="117"/>
      <c r="AJ179" s="117"/>
      <c r="AK179" s="117"/>
      <c r="AL179" s="117"/>
      <c r="AM179" s="117"/>
      <c r="AN179" s="117"/>
      <c r="AO179" s="117"/>
      <c r="AP179" s="117"/>
      <c r="AQ179" s="117"/>
      <c r="AR179" s="117"/>
      <c r="AS179" s="117"/>
      <c r="AT179" s="117"/>
      <c r="AU179" s="117"/>
      <c r="AV179" s="117"/>
      <c r="AW179" s="117"/>
      <c r="AX179" s="117"/>
      <c r="AY179" s="117"/>
      <c r="AZ179" s="117"/>
      <c r="BA179" s="117"/>
      <c r="BB179" s="117"/>
    </row>
    <row r="180" spans="1:54">
      <c r="A180" s="117"/>
      <c r="B180" s="117"/>
      <c r="C180" s="150"/>
      <c r="D180" s="117"/>
      <c r="E180" s="150"/>
      <c r="F180" s="117"/>
      <c r="G180" s="150"/>
      <c r="H180" s="117"/>
      <c r="I180" s="117"/>
      <c r="J180" s="117"/>
      <c r="K180" s="117"/>
      <c r="L180" s="150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  <c r="Y180" s="117"/>
      <c r="Z180" s="117"/>
      <c r="AA180" s="117"/>
      <c r="AB180" s="117"/>
      <c r="AC180" s="117"/>
      <c r="AD180" s="117"/>
      <c r="AE180" s="117"/>
      <c r="AF180" s="117"/>
      <c r="AG180" s="117"/>
      <c r="AH180" s="117"/>
      <c r="AI180" s="117"/>
      <c r="AJ180" s="117"/>
      <c r="AK180" s="117"/>
      <c r="AL180" s="117"/>
      <c r="AM180" s="117"/>
      <c r="AN180" s="117"/>
      <c r="AO180" s="117"/>
      <c r="AP180" s="117"/>
      <c r="AQ180" s="117"/>
      <c r="AR180" s="117"/>
      <c r="AS180" s="117"/>
      <c r="AT180" s="117"/>
      <c r="AU180" s="117"/>
      <c r="AV180" s="117"/>
      <c r="AW180" s="117"/>
      <c r="AX180" s="117"/>
      <c r="AY180" s="117"/>
      <c r="AZ180" s="117"/>
      <c r="BA180" s="117"/>
      <c r="BB180" s="117"/>
    </row>
    <row r="181" spans="1:54">
      <c r="A181" s="117"/>
      <c r="B181" s="117"/>
      <c r="C181" s="150"/>
      <c r="D181" s="117"/>
      <c r="E181" s="150"/>
      <c r="F181" s="117"/>
      <c r="G181" s="150"/>
      <c r="H181" s="117"/>
      <c r="I181" s="117"/>
      <c r="J181" s="117"/>
      <c r="K181" s="117"/>
      <c r="L181" s="150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  <c r="Y181" s="117"/>
      <c r="Z181" s="117"/>
      <c r="AA181" s="117"/>
      <c r="AB181" s="117"/>
      <c r="AC181" s="117"/>
      <c r="AD181" s="117"/>
      <c r="AE181" s="117"/>
      <c r="AF181" s="117"/>
      <c r="AG181" s="117"/>
      <c r="AH181" s="117"/>
      <c r="AI181" s="117"/>
      <c r="AJ181" s="117"/>
      <c r="AK181" s="117"/>
      <c r="AL181" s="117"/>
      <c r="AM181" s="117"/>
      <c r="AN181" s="117"/>
      <c r="AO181" s="117"/>
      <c r="AP181" s="117"/>
      <c r="AQ181" s="117"/>
      <c r="AR181" s="117"/>
      <c r="AS181" s="117"/>
      <c r="AT181" s="117"/>
      <c r="AU181" s="117"/>
      <c r="AV181" s="117"/>
      <c r="AW181" s="117"/>
      <c r="AX181" s="117"/>
      <c r="AY181" s="117"/>
      <c r="AZ181" s="117"/>
      <c r="BA181" s="117"/>
      <c r="BB181" s="117"/>
    </row>
    <row r="182" spans="1:54">
      <c r="A182" s="117"/>
      <c r="B182" s="117"/>
      <c r="C182" s="150"/>
      <c r="D182" s="117"/>
      <c r="E182" s="150"/>
      <c r="F182" s="117"/>
      <c r="G182" s="150"/>
      <c r="H182" s="117"/>
      <c r="I182" s="117"/>
      <c r="J182" s="117"/>
      <c r="K182" s="117"/>
      <c r="L182" s="150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  <c r="W182" s="117"/>
      <c r="X182" s="117"/>
      <c r="Y182" s="117"/>
      <c r="Z182" s="117"/>
      <c r="AA182" s="117"/>
      <c r="AB182" s="117"/>
      <c r="AC182" s="117"/>
      <c r="AD182" s="117"/>
      <c r="AE182" s="117"/>
      <c r="AF182" s="117"/>
      <c r="AG182" s="117"/>
      <c r="AH182" s="117"/>
      <c r="AI182" s="117"/>
      <c r="AJ182" s="117"/>
      <c r="AK182" s="117"/>
      <c r="AL182" s="117"/>
      <c r="AM182" s="117"/>
      <c r="AN182" s="117"/>
      <c r="AO182" s="117"/>
      <c r="AP182" s="117"/>
      <c r="AQ182" s="117"/>
      <c r="AR182" s="117"/>
      <c r="AS182" s="117"/>
      <c r="AT182" s="117"/>
      <c r="AU182" s="117"/>
      <c r="AV182" s="117"/>
      <c r="AW182" s="117"/>
      <c r="AX182" s="117"/>
      <c r="AY182" s="117"/>
      <c r="AZ182" s="117"/>
      <c r="BA182" s="117"/>
      <c r="BB182" s="117"/>
    </row>
    <row r="183" spans="1:54">
      <c r="A183" s="117"/>
      <c r="B183" s="117"/>
      <c r="C183" s="150"/>
      <c r="D183" s="117"/>
      <c r="E183" s="150"/>
      <c r="F183" s="117"/>
      <c r="G183" s="150"/>
      <c r="H183" s="117"/>
      <c r="I183" s="117"/>
      <c r="J183" s="117"/>
      <c r="K183" s="117"/>
      <c r="L183" s="150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  <c r="Z183" s="117"/>
      <c r="AA183" s="117"/>
      <c r="AB183" s="117"/>
      <c r="AC183" s="117"/>
      <c r="AD183" s="117"/>
      <c r="AE183" s="117"/>
      <c r="AF183" s="117"/>
      <c r="AG183" s="117"/>
      <c r="AH183" s="117"/>
      <c r="AI183" s="117"/>
      <c r="AJ183" s="117"/>
      <c r="AK183" s="117"/>
      <c r="AL183" s="117"/>
      <c r="AM183" s="117"/>
      <c r="AN183" s="117"/>
      <c r="AO183" s="117"/>
      <c r="AP183" s="117"/>
      <c r="AQ183" s="117"/>
      <c r="AR183" s="117"/>
      <c r="AS183" s="117"/>
      <c r="AT183" s="117"/>
      <c r="AU183" s="117"/>
      <c r="AV183" s="117"/>
      <c r="AW183" s="117"/>
      <c r="AX183" s="117"/>
      <c r="AY183" s="117"/>
      <c r="AZ183" s="117"/>
      <c r="BA183" s="117"/>
      <c r="BB183" s="117"/>
    </row>
    <row r="184" spans="1:54">
      <c r="A184" s="117"/>
      <c r="B184" s="117"/>
      <c r="C184" s="150"/>
      <c r="D184" s="117"/>
      <c r="E184" s="150"/>
      <c r="F184" s="117"/>
      <c r="G184" s="150"/>
      <c r="H184" s="117"/>
      <c r="I184" s="117"/>
      <c r="J184" s="117"/>
      <c r="K184" s="117"/>
      <c r="L184" s="150"/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  <c r="Z184" s="117"/>
      <c r="AA184" s="117"/>
      <c r="AB184" s="117"/>
      <c r="AC184" s="117"/>
      <c r="AD184" s="117"/>
      <c r="AE184" s="117"/>
      <c r="AF184" s="117"/>
      <c r="AG184" s="117"/>
      <c r="AH184" s="117"/>
      <c r="AI184" s="117"/>
      <c r="AJ184" s="117"/>
      <c r="AK184" s="117"/>
      <c r="AL184" s="117"/>
      <c r="AM184" s="117"/>
      <c r="AN184" s="117"/>
      <c r="AO184" s="117"/>
      <c r="AP184" s="117"/>
      <c r="AQ184" s="117"/>
      <c r="AR184" s="117"/>
      <c r="AS184" s="117"/>
      <c r="AT184" s="117"/>
      <c r="AU184" s="117"/>
      <c r="AV184" s="117"/>
      <c r="AW184" s="117"/>
      <c r="AX184" s="117"/>
      <c r="AY184" s="117"/>
      <c r="AZ184" s="117"/>
      <c r="BA184" s="117"/>
      <c r="BB184" s="117"/>
    </row>
    <row r="185" spans="1:54">
      <c r="A185" s="117"/>
      <c r="B185" s="117"/>
      <c r="C185" s="150"/>
      <c r="D185" s="117"/>
      <c r="E185" s="150"/>
      <c r="F185" s="117"/>
      <c r="G185" s="150"/>
      <c r="H185" s="117"/>
      <c r="I185" s="117"/>
      <c r="J185" s="117"/>
      <c r="K185" s="117"/>
      <c r="L185" s="150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  <c r="Z185" s="117"/>
      <c r="AA185" s="117"/>
      <c r="AB185" s="117"/>
      <c r="AC185" s="117"/>
      <c r="AD185" s="117"/>
      <c r="AE185" s="117"/>
      <c r="AF185" s="117"/>
      <c r="AG185" s="117"/>
      <c r="AH185" s="117"/>
      <c r="AI185" s="117"/>
      <c r="AJ185" s="117"/>
      <c r="AK185" s="117"/>
      <c r="AL185" s="117"/>
      <c r="AM185" s="117"/>
      <c r="AN185" s="117"/>
      <c r="AO185" s="117"/>
      <c r="AP185" s="117"/>
      <c r="AQ185" s="117"/>
      <c r="AR185" s="117"/>
      <c r="AS185" s="117"/>
      <c r="AT185" s="117"/>
      <c r="AU185" s="117"/>
      <c r="AV185" s="117"/>
      <c r="AW185" s="117"/>
      <c r="AX185" s="117"/>
      <c r="AY185" s="117"/>
      <c r="AZ185" s="117"/>
      <c r="BA185" s="117"/>
      <c r="BB185" s="117"/>
    </row>
    <row r="186" spans="1:54">
      <c r="A186" s="117"/>
      <c r="B186" s="117"/>
      <c r="C186" s="150"/>
      <c r="D186" s="117"/>
      <c r="E186" s="150"/>
      <c r="F186" s="117"/>
      <c r="G186" s="150"/>
      <c r="H186" s="117"/>
      <c r="I186" s="117"/>
      <c r="J186" s="117"/>
      <c r="K186" s="117"/>
      <c r="L186" s="150"/>
      <c r="M186" s="117"/>
      <c r="N186" s="117"/>
      <c r="O186" s="117"/>
      <c r="P186" s="117"/>
      <c r="Q186" s="117"/>
      <c r="R186" s="117"/>
      <c r="S186" s="117"/>
      <c r="T186" s="117"/>
      <c r="U186" s="117"/>
      <c r="V186" s="117"/>
      <c r="W186" s="117"/>
      <c r="X186" s="117"/>
      <c r="Y186" s="117"/>
      <c r="Z186" s="117"/>
      <c r="AA186" s="117"/>
      <c r="AB186" s="117"/>
      <c r="AC186" s="117"/>
      <c r="AD186" s="117"/>
      <c r="AE186" s="117"/>
      <c r="AF186" s="117"/>
      <c r="AG186" s="117"/>
      <c r="AH186" s="117"/>
      <c r="AI186" s="117"/>
      <c r="AJ186" s="117"/>
      <c r="AK186" s="117"/>
      <c r="AL186" s="117"/>
      <c r="AM186" s="117"/>
      <c r="AN186" s="117"/>
      <c r="AO186" s="117"/>
      <c r="AP186" s="117"/>
      <c r="AQ186" s="117"/>
      <c r="AR186" s="117"/>
      <c r="AS186" s="117"/>
      <c r="AT186" s="117"/>
      <c r="AU186" s="117"/>
      <c r="AV186" s="117"/>
      <c r="AW186" s="117"/>
      <c r="AX186" s="117"/>
      <c r="AY186" s="117"/>
      <c r="AZ186" s="117"/>
      <c r="BA186" s="117"/>
      <c r="BB186" s="117"/>
    </row>
    <row r="187" spans="1:54">
      <c r="A187" s="117"/>
      <c r="B187" s="117"/>
      <c r="C187" s="150"/>
      <c r="D187" s="117"/>
      <c r="E187" s="150"/>
      <c r="F187" s="117"/>
      <c r="G187" s="150"/>
      <c r="H187" s="117"/>
      <c r="I187" s="117"/>
      <c r="J187" s="117"/>
      <c r="K187" s="117"/>
      <c r="L187" s="150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  <c r="AA187" s="117"/>
      <c r="AB187" s="117"/>
      <c r="AC187" s="117"/>
      <c r="AD187" s="117"/>
      <c r="AE187" s="117"/>
      <c r="AF187" s="117"/>
      <c r="AG187" s="117"/>
      <c r="AH187" s="117"/>
      <c r="AI187" s="117"/>
      <c r="AJ187" s="117"/>
      <c r="AK187" s="117"/>
      <c r="AL187" s="117"/>
      <c r="AM187" s="117"/>
      <c r="AN187" s="117"/>
      <c r="AO187" s="117"/>
      <c r="AP187" s="117"/>
      <c r="AQ187" s="117"/>
      <c r="AR187" s="117"/>
      <c r="AS187" s="117"/>
      <c r="AT187" s="117"/>
      <c r="AU187" s="117"/>
      <c r="AV187" s="117"/>
      <c r="AW187" s="117"/>
      <c r="AX187" s="117"/>
      <c r="AY187" s="117"/>
      <c r="AZ187" s="117"/>
      <c r="BA187" s="117"/>
      <c r="BB187" s="117"/>
    </row>
    <row r="188" spans="1:54">
      <c r="A188" s="117"/>
      <c r="B188" s="117"/>
      <c r="C188" s="150"/>
      <c r="D188" s="117"/>
      <c r="E188" s="150"/>
      <c r="F188" s="117"/>
      <c r="G188" s="150"/>
      <c r="H188" s="117"/>
      <c r="I188" s="117"/>
      <c r="J188" s="117"/>
      <c r="K188" s="117"/>
      <c r="L188" s="150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  <c r="W188" s="117"/>
      <c r="X188" s="117"/>
      <c r="Y188" s="117"/>
      <c r="Z188" s="117"/>
      <c r="AA188" s="117"/>
      <c r="AB188" s="117"/>
      <c r="AC188" s="117"/>
      <c r="AD188" s="117"/>
      <c r="AE188" s="117"/>
      <c r="AF188" s="117"/>
      <c r="AG188" s="117"/>
      <c r="AH188" s="117"/>
      <c r="AI188" s="117"/>
      <c r="AJ188" s="117"/>
      <c r="AK188" s="117"/>
      <c r="AL188" s="117"/>
      <c r="AM188" s="117"/>
      <c r="AN188" s="117"/>
      <c r="AO188" s="117"/>
      <c r="AP188" s="117"/>
      <c r="AQ188" s="117"/>
      <c r="AR188" s="117"/>
      <c r="AS188" s="117"/>
      <c r="AT188" s="117"/>
      <c r="AU188" s="117"/>
      <c r="AV188" s="117"/>
      <c r="AW188" s="117"/>
      <c r="AX188" s="117"/>
      <c r="AY188" s="117"/>
      <c r="AZ188" s="117"/>
      <c r="BA188" s="117"/>
      <c r="BB188" s="117"/>
    </row>
    <row r="189" spans="1:54">
      <c r="A189" s="117"/>
      <c r="B189" s="117"/>
      <c r="C189" s="150"/>
      <c r="D189" s="117"/>
      <c r="E189" s="150"/>
      <c r="F189" s="117"/>
      <c r="G189" s="150"/>
      <c r="H189" s="117"/>
      <c r="I189" s="117"/>
      <c r="J189" s="117"/>
      <c r="K189" s="117"/>
      <c r="L189" s="150"/>
      <c r="M189" s="117"/>
      <c r="N189" s="117"/>
      <c r="O189" s="117"/>
      <c r="P189" s="117"/>
      <c r="Q189" s="117"/>
      <c r="R189" s="117"/>
      <c r="S189" s="117"/>
      <c r="T189" s="117"/>
      <c r="U189" s="117"/>
      <c r="V189" s="117"/>
      <c r="W189" s="117"/>
      <c r="X189" s="117"/>
      <c r="Y189" s="117"/>
      <c r="Z189" s="117"/>
      <c r="AA189" s="117"/>
      <c r="AB189" s="117"/>
      <c r="AC189" s="117"/>
      <c r="AD189" s="117"/>
      <c r="AE189" s="117"/>
      <c r="AF189" s="117"/>
      <c r="AG189" s="117"/>
      <c r="AH189" s="117"/>
      <c r="AI189" s="117"/>
      <c r="AJ189" s="117"/>
      <c r="AK189" s="117"/>
      <c r="AL189" s="117"/>
      <c r="AM189" s="117"/>
      <c r="AN189" s="117"/>
      <c r="AO189" s="117"/>
      <c r="AP189" s="117"/>
      <c r="AQ189" s="117"/>
      <c r="AR189" s="117"/>
      <c r="AS189" s="117"/>
      <c r="AT189" s="117"/>
      <c r="AU189" s="117"/>
      <c r="AV189" s="117"/>
      <c r="AW189" s="117"/>
      <c r="AX189" s="117"/>
      <c r="AY189" s="117"/>
      <c r="AZ189" s="117"/>
      <c r="BA189" s="117"/>
      <c r="BB189" s="117"/>
    </row>
    <row r="190" spans="1:54">
      <c r="A190" s="117"/>
      <c r="B190" s="117"/>
      <c r="C190" s="150"/>
      <c r="D190" s="117"/>
      <c r="E190" s="150"/>
      <c r="F190" s="117"/>
      <c r="G190" s="150"/>
      <c r="H190" s="117"/>
      <c r="I190" s="117"/>
      <c r="J190" s="117"/>
      <c r="K190" s="117"/>
      <c r="L190" s="150"/>
      <c r="M190" s="117"/>
      <c r="N190" s="117"/>
      <c r="O190" s="117"/>
      <c r="P190" s="117"/>
      <c r="Q190" s="117"/>
      <c r="R190" s="117"/>
      <c r="S190" s="117"/>
      <c r="T190" s="117"/>
      <c r="U190" s="117"/>
      <c r="V190" s="117"/>
      <c r="W190" s="117"/>
      <c r="X190" s="117"/>
      <c r="Y190" s="117"/>
      <c r="Z190" s="117"/>
      <c r="AA190" s="117"/>
      <c r="AB190" s="117"/>
      <c r="AC190" s="117"/>
      <c r="AD190" s="117"/>
      <c r="AE190" s="117"/>
      <c r="AF190" s="117"/>
      <c r="AG190" s="117"/>
      <c r="AH190" s="117"/>
      <c r="AI190" s="117"/>
      <c r="AJ190" s="117"/>
      <c r="AK190" s="117"/>
      <c r="AL190" s="117"/>
      <c r="AM190" s="117"/>
      <c r="AN190" s="117"/>
      <c r="AO190" s="117"/>
      <c r="AP190" s="117"/>
      <c r="AQ190" s="117"/>
      <c r="AR190" s="117"/>
      <c r="AS190" s="117"/>
      <c r="AT190" s="117"/>
      <c r="AU190" s="117"/>
      <c r="AV190" s="117"/>
      <c r="AW190" s="117"/>
      <c r="AX190" s="117"/>
      <c r="AY190" s="117"/>
      <c r="AZ190" s="117"/>
      <c r="BA190" s="117"/>
      <c r="BB190" s="117"/>
    </row>
    <row r="191" spans="1:54">
      <c r="A191" s="117"/>
      <c r="B191" s="117"/>
      <c r="C191" s="150"/>
      <c r="D191" s="117"/>
      <c r="E191" s="150"/>
      <c r="F191" s="117"/>
      <c r="G191" s="150"/>
      <c r="H191" s="117"/>
      <c r="I191" s="117"/>
      <c r="J191" s="117"/>
      <c r="K191" s="117"/>
      <c r="L191" s="150"/>
      <c r="M191" s="117"/>
      <c r="N191" s="117"/>
      <c r="O191" s="117"/>
      <c r="P191" s="117"/>
      <c r="Q191" s="117"/>
      <c r="R191" s="117"/>
      <c r="S191" s="117"/>
      <c r="T191" s="117"/>
      <c r="U191" s="117"/>
      <c r="V191" s="117"/>
      <c r="W191" s="117"/>
      <c r="X191" s="117"/>
      <c r="Y191" s="117"/>
      <c r="Z191" s="117"/>
      <c r="AA191" s="117"/>
      <c r="AB191" s="117"/>
      <c r="AC191" s="117"/>
      <c r="AD191" s="117"/>
      <c r="AE191" s="117"/>
      <c r="AF191" s="117"/>
      <c r="AG191" s="117"/>
      <c r="AH191" s="117"/>
      <c r="AI191" s="117"/>
      <c r="AJ191" s="117"/>
      <c r="AK191" s="117"/>
      <c r="AL191" s="117"/>
      <c r="AM191" s="117"/>
      <c r="AN191" s="117"/>
      <c r="AO191" s="117"/>
      <c r="AP191" s="117"/>
      <c r="AQ191" s="117"/>
      <c r="AR191" s="117"/>
      <c r="AS191" s="117"/>
      <c r="AT191" s="117"/>
      <c r="AU191" s="117"/>
      <c r="AV191" s="117"/>
      <c r="AW191" s="117"/>
      <c r="AX191" s="117"/>
      <c r="AY191" s="117"/>
      <c r="AZ191" s="117"/>
      <c r="BA191" s="117"/>
      <c r="BB191" s="117"/>
    </row>
    <row r="192" spans="1:54">
      <c r="A192" s="117"/>
      <c r="B192" s="117"/>
      <c r="C192" s="150"/>
      <c r="D192" s="117"/>
      <c r="E192" s="150"/>
      <c r="F192" s="117"/>
      <c r="G192" s="150"/>
      <c r="H192" s="117"/>
      <c r="I192" s="117"/>
      <c r="J192" s="117"/>
      <c r="K192" s="117"/>
      <c r="L192" s="150"/>
      <c r="M192" s="117"/>
      <c r="N192" s="117"/>
      <c r="O192" s="117"/>
      <c r="P192" s="117"/>
      <c r="Q192" s="117"/>
      <c r="R192" s="117"/>
      <c r="S192" s="117"/>
      <c r="T192" s="117"/>
      <c r="U192" s="117"/>
      <c r="V192" s="117"/>
      <c r="W192" s="117"/>
      <c r="X192" s="117"/>
      <c r="Y192" s="117"/>
      <c r="Z192" s="117"/>
      <c r="AA192" s="117"/>
      <c r="AB192" s="117"/>
      <c r="AC192" s="117"/>
      <c r="AD192" s="117"/>
      <c r="AE192" s="117"/>
      <c r="AF192" s="117"/>
      <c r="AG192" s="117"/>
      <c r="AH192" s="117"/>
      <c r="AI192" s="117"/>
      <c r="AJ192" s="117"/>
      <c r="AK192" s="117"/>
      <c r="AL192" s="117"/>
      <c r="AM192" s="117"/>
      <c r="AN192" s="117"/>
      <c r="AO192" s="117"/>
      <c r="AP192" s="117"/>
      <c r="AQ192" s="117"/>
      <c r="AR192" s="117"/>
      <c r="AS192" s="117"/>
      <c r="AT192" s="117"/>
      <c r="AU192" s="117"/>
      <c r="AV192" s="117"/>
      <c r="AW192" s="117"/>
      <c r="AX192" s="117"/>
      <c r="AY192" s="117"/>
      <c r="AZ192" s="117"/>
      <c r="BA192" s="117"/>
      <c r="BB192" s="117"/>
    </row>
    <row r="193" spans="1:54">
      <c r="A193" s="117"/>
      <c r="B193" s="117"/>
      <c r="C193" s="150"/>
      <c r="D193" s="117"/>
      <c r="E193" s="150"/>
      <c r="F193" s="117"/>
      <c r="G193" s="150"/>
      <c r="H193" s="117"/>
      <c r="I193" s="117"/>
      <c r="J193" s="117"/>
      <c r="K193" s="117"/>
      <c r="L193" s="150"/>
      <c r="M193" s="117"/>
      <c r="N193" s="117"/>
      <c r="O193" s="117"/>
      <c r="P193" s="117"/>
      <c r="Q193" s="117"/>
      <c r="R193" s="117"/>
      <c r="S193" s="117"/>
      <c r="T193" s="117"/>
      <c r="U193" s="117"/>
      <c r="V193" s="117"/>
      <c r="W193" s="117"/>
      <c r="X193" s="117"/>
      <c r="Y193" s="117"/>
      <c r="Z193" s="117"/>
      <c r="AA193" s="117"/>
      <c r="AB193" s="117"/>
      <c r="AC193" s="117"/>
      <c r="AD193" s="117"/>
      <c r="AE193" s="117"/>
      <c r="AF193" s="117"/>
      <c r="AG193" s="117"/>
      <c r="AH193" s="117"/>
      <c r="AI193" s="117"/>
      <c r="AJ193" s="117"/>
      <c r="AK193" s="117"/>
      <c r="AL193" s="117"/>
      <c r="AM193" s="117"/>
      <c r="AN193" s="117"/>
      <c r="AO193" s="117"/>
      <c r="AP193" s="117"/>
      <c r="AQ193" s="117"/>
      <c r="AR193" s="117"/>
      <c r="AS193" s="117"/>
      <c r="AT193" s="117"/>
      <c r="AU193" s="117"/>
      <c r="AV193" s="117"/>
      <c r="AW193" s="117"/>
      <c r="AX193" s="117"/>
      <c r="AY193" s="117"/>
      <c r="AZ193" s="117"/>
      <c r="BA193" s="117"/>
      <c r="BB193" s="117"/>
    </row>
    <row r="194" spans="1:54">
      <c r="A194" s="117"/>
      <c r="B194" s="117"/>
      <c r="C194" s="150"/>
      <c r="D194" s="117"/>
      <c r="E194" s="150"/>
      <c r="F194" s="117"/>
      <c r="G194" s="150"/>
      <c r="H194" s="117"/>
      <c r="I194" s="117"/>
      <c r="J194" s="117"/>
      <c r="K194" s="117"/>
      <c r="L194" s="150"/>
      <c r="M194" s="117"/>
      <c r="N194" s="117"/>
      <c r="O194" s="117"/>
      <c r="P194" s="117"/>
      <c r="Q194" s="117"/>
      <c r="R194" s="117"/>
      <c r="S194" s="117"/>
      <c r="T194" s="117"/>
      <c r="U194" s="117"/>
      <c r="V194" s="117"/>
      <c r="W194" s="117"/>
      <c r="X194" s="117"/>
      <c r="Y194" s="117"/>
      <c r="Z194" s="117"/>
      <c r="AA194" s="117"/>
      <c r="AB194" s="117"/>
      <c r="AC194" s="117"/>
      <c r="AD194" s="117"/>
      <c r="AE194" s="117"/>
      <c r="AF194" s="117"/>
      <c r="AG194" s="117"/>
      <c r="AH194" s="117"/>
      <c r="AI194" s="117"/>
      <c r="AJ194" s="117"/>
      <c r="AK194" s="117"/>
      <c r="AL194" s="117"/>
      <c r="AM194" s="117"/>
      <c r="AN194" s="117"/>
      <c r="AO194" s="117"/>
      <c r="AP194" s="117"/>
      <c r="AQ194" s="117"/>
      <c r="AR194" s="117"/>
      <c r="AS194" s="117"/>
      <c r="AT194" s="117"/>
      <c r="AU194" s="117"/>
      <c r="AV194" s="117"/>
      <c r="AW194" s="117"/>
      <c r="AX194" s="117"/>
      <c r="AY194" s="117"/>
      <c r="AZ194" s="117"/>
      <c r="BA194" s="117"/>
      <c r="BB194" s="117"/>
    </row>
    <row r="195" spans="1:54">
      <c r="A195" s="117"/>
      <c r="B195" s="117"/>
      <c r="C195" s="150"/>
      <c r="D195" s="117"/>
      <c r="E195" s="150"/>
      <c r="F195" s="117"/>
      <c r="G195" s="150"/>
      <c r="H195" s="117"/>
      <c r="I195" s="117"/>
      <c r="J195" s="117"/>
      <c r="K195" s="117"/>
      <c r="L195" s="150"/>
      <c r="M195" s="117"/>
      <c r="N195" s="117"/>
      <c r="O195" s="117"/>
      <c r="P195" s="117"/>
      <c r="Q195" s="117"/>
      <c r="R195" s="117"/>
      <c r="S195" s="117"/>
      <c r="T195" s="117"/>
      <c r="U195" s="117"/>
      <c r="V195" s="117"/>
      <c r="W195" s="117"/>
      <c r="X195" s="117"/>
      <c r="Y195" s="117"/>
      <c r="Z195" s="117"/>
      <c r="AA195" s="117"/>
      <c r="AB195" s="117"/>
      <c r="AC195" s="117"/>
      <c r="AD195" s="117"/>
      <c r="AE195" s="117"/>
      <c r="AF195" s="117"/>
      <c r="AG195" s="117"/>
      <c r="AH195" s="117"/>
      <c r="AI195" s="117"/>
      <c r="AJ195" s="117"/>
      <c r="AK195" s="117"/>
      <c r="AL195" s="117"/>
      <c r="AM195" s="117"/>
      <c r="AN195" s="117"/>
      <c r="AO195" s="117"/>
      <c r="AP195" s="117"/>
      <c r="AQ195" s="117"/>
      <c r="AR195" s="117"/>
      <c r="AS195" s="117"/>
      <c r="AT195" s="117"/>
      <c r="AU195" s="117"/>
      <c r="AV195" s="117"/>
      <c r="AW195" s="117"/>
      <c r="AX195" s="117"/>
      <c r="AY195" s="117"/>
      <c r="AZ195" s="117"/>
      <c r="BA195" s="117"/>
      <c r="BB195" s="117"/>
    </row>
    <row r="196" spans="1:54">
      <c r="A196" s="117"/>
      <c r="B196" s="117"/>
      <c r="C196" s="150"/>
      <c r="D196" s="117"/>
      <c r="E196" s="150"/>
      <c r="F196" s="117"/>
      <c r="G196" s="150"/>
      <c r="H196" s="117"/>
      <c r="I196" s="117"/>
      <c r="J196" s="117"/>
      <c r="K196" s="117"/>
      <c r="L196" s="150"/>
      <c r="M196" s="117"/>
      <c r="N196" s="117"/>
      <c r="O196" s="117"/>
      <c r="P196" s="117"/>
      <c r="Q196" s="117"/>
      <c r="R196" s="117"/>
      <c r="S196" s="117"/>
      <c r="T196" s="117"/>
      <c r="U196" s="117"/>
      <c r="V196" s="117"/>
      <c r="W196" s="117"/>
      <c r="X196" s="117"/>
      <c r="Y196" s="117"/>
      <c r="Z196" s="117"/>
      <c r="AA196" s="117"/>
      <c r="AB196" s="117"/>
      <c r="AC196" s="117"/>
      <c r="AD196" s="117"/>
      <c r="AE196" s="117"/>
      <c r="AF196" s="117"/>
      <c r="AG196" s="117"/>
      <c r="AH196" s="117"/>
      <c r="AI196" s="117"/>
      <c r="AJ196" s="117"/>
      <c r="AK196" s="117"/>
      <c r="AL196" s="117"/>
      <c r="AM196" s="117"/>
      <c r="AN196" s="117"/>
      <c r="AO196" s="117"/>
      <c r="AP196" s="117"/>
      <c r="AQ196" s="117"/>
      <c r="AR196" s="117"/>
      <c r="AS196" s="117"/>
      <c r="AT196" s="117"/>
      <c r="AU196" s="117"/>
      <c r="AV196" s="117"/>
      <c r="AW196" s="117"/>
      <c r="AX196" s="117"/>
      <c r="AY196" s="117"/>
      <c r="AZ196" s="117"/>
      <c r="BA196" s="117"/>
      <c r="BB196" s="117"/>
    </row>
    <row r="197" spans="1:54">
      <c r="A197" s="117"/>
      <c r="B197" s="117"/>
      <c r="C197" s="150"/>
      <c r="D197" s="117"/>
      <c r="E197" s="150"/>
      <c r="F197" s="117"/>
      <c r="G197" s="150"/>
      <c r="H197" s="117"/>
      <c r="I197" s="117"/>
      <c r="J197" s="117"/>
      <c r="K197" s="117"/>
      <c r="L197" s="150"/>
      <c r="M197" s="117"/>
      <c r="N197" s="117"/>
      <c r="O197" s="117"/>
      <c r="P197" s="117"/>
      <c r="Q197" s="117"/>
      <c r="R197" s="117"/>
      <c r="S197" s="117"/>
      <c r="T197" s="117"/>
      <c r="U197" s="117"/>
      <c r="V197" s="117"/>
      <c r="W197" s="117"/>
      <c r="X197" s="117"/>
      <c r="Y197" s="117"/>
      <c r="Z197" s="117"/>
      <c r="AA197" s="117"/>
      <c r="AB197" s="117"/>
      <c r="AC197" s="117"/>
      <c r="AD197" s="117"/>
      <c r="AE197" s="117"/>
      <c r="AF197" s="117"/>
      <c r="AG197" s="117"/>
      <c r="AH197" s="117"/>
      <c r="AI197" s="117"/>
      <c r="AJ197" s="117"/>
      <c r="AK197" s="117"/>
      <c r="AL197" s="117"/>
      <c r="AM197" s="117"/>
      <c r="AN197" s="117"/>
      <c r="AO197" s="117"/>
      <c r="AP197" s="117"/>
      <c r="AQ197" s="117"/>
      <c r="AR197" s="117"/>
      <c r="AS197" s="117"/>
      <c r="AT197" s="117"/>
      <c r="AU197" s="117"/>
      <c r="AV197" s="117"/>
      <c r="AW197" s="117"/>
      <c r="AX197" s="117"/>
      <c r="AY197" s="117"/>
      <c r="AZ197" s="117"/>
      <c r="BA197" s="117"/>
      <c r="BB197" s="117"/>
    </row>
    <row r="198" spans="1:54">
      <c r="A198" s="117"/>
      <c r="B198" s="117"/>
      <c r="C198" s="150"/>
      <c r="D198" s="117"/>
      <c r="E198" s="150"/>
      <c r="F198" s="117"/>
      <c r="G198" s="150"/>
      <c r="H198" s="117"/>
      <c r="I198" s="117"/>
      <c r="J198" s="117"/>
      <c r="K198" s="117"/>
      <c r="L198" s="150"/>
      <c r="M198" s="117"/>
      <c r="N198" s="117"/>
      <c r="O198" s="117"/>
      <c r="P198" s="117"/>
      <c r="Q198" s="117"/>
      <c r="R198" s="117"/>
      <c r="S198" s="117"/>
      <c r="T198" s="117"/>
      <c r="U198" s="117"/>
      <c r="V198" s="117"/>
      <c r="W198" s="117"/>
      <c r="X198" s="117"/>
      <c r="Y198" s="117"/>
      <c r="Z198" s="117"/>
      <c r="AA198" s="117"/>
      <c r="AB198" s="117"/>
      <c r="AC198" s="117"/>
      <c r="AD198" s="117"/>
      <c r="AE198" s="117"/>
      <c r="AF198" s="117"/>
      <c r="AG198" s="117"/>
      <c r="AH198" s="117"/>
      <c r="AI198" s="117"/>
      <c r="AJ198" s="117"/>
      <c r="AK198" s="117"/>
      <c r="AL198" s="117"/>
      <c r="AM198" s="117"/>
      <c r="AN198" s="117"/>
      <c r="AO198" s="117"/>
      <c r="AP198" s="117"/>
      <c r="AQ198" s="117"/>
      <c r="AR198" s="117"/>
      <c r="AS198" s="117"/>
      <c r="AT198" s="117"/>
      <c r="AU198" s="117"/>
      <c r="AV198" s="117"/>
      <c r="AW198" s="117"/>
      <c r="AX198" s="117"/>
      <c r="AY198" s="117"/>
      <c r="AZ198" s="117"/>
      <c r="BA198" s="117"/>
      <c r="BB198" s="117"/>
    </row>
    <row r="199" spans="1:54">
      <c r="A199" s="117"/>
      <c r="B199" s="117"/>
      <c r="C199" s="150"/>
      <c r="D199" s="117"/>
      <c r="E199" s="150"/>
      <c r="F199" s="117"/>
      <c r="G199" s="150"/>
      <c r="H199" s="117"/>
      <c r="I199" s="117"/>
      <c r="J199" s="117"/>
      <c r="K199" s="117"/>
      <c r="L199" s="150"/>
      <c r="M199" s="117"/>
      <c r="N199" s="117"/>
      <c r="O199" s="117"/>
      <c r="P199" s="117"/>
      <c r="Q199" s="117"/>
      <c r="R199" s="117"/>
      <c r="S199" s="117"/>
      <c r="T199" s="117"/>
      <c r="U199" s="117"/>
      <c r="V199" s="117"/>
      <c r="W199" s="117"/>
      <c r="X199" s="117"/>
      <c r="Y199" s="117"/>
      <c r="Z199" s="117"/>
      <c r="AA199" s="117"/>
      <c r="AB199" s="117"/>
      <c r="AC199" s="117"/>
      <c r="AD199" s="117"/>
      <c r="AE199" s="117"/>
      <c r="AF199" s="117"/>
      <c r="AG199" s="117"/>
      <c r="AH199" s="117"/>
      <c r="AI199" s="117"/>
      <c r="AJ199" s="117"/>
      <c r="AK199" s="117"/>
      <c r="AL199" s="117"/>
      <c r="AM199" s="117"/>
      <c r="AN199" s="117"/>
      <c r="AO199" s="117"/>
      <c r="AP199" s="117"/>
      <c r="AQ199" s="117"/>
      <c r="AR199" s="117"/>
      <c r="AS199" s="117"/>
      <c r="AT199" s="117"/>
      <c r="AU199" s="117"/>
      <c r="AV199" s="117"/>
      <c r="AW199" s="117"/>
      <c r="AX199" s="117"/>
      <c r="AY199" s="117"/>
      <c r="AZ199" s="117"/>
      <c r="BA199" s="117"/>
      <c r="BB199" s="117"/>
    </row>
    <row r="200" spans="1:54">
      <c r="A200" s="117"/>
      <c r="B200" s="117"/>
      <c r="C200" s="150"/>
      <c r="D200" s="117"/>
      <c r="E200" s="150"/>
      <c r="F200" s="117"/>
      <c r="G200" s="150"/>
      <c r="H200" s="117"/>
      <c r="I200" s="117"/>
      <c r="J200" s="117"/>
      <c r="K200" s="117"/>
      <c r="L200" s="150"/>
      <c r="M200" s="117"/>
      <c r="N200" s="117"/>
      <c r="O200" s="117"/>
      <c r="P200" s="117"/>
      <c r="Q200" s="117"/>
      <c r="R200" s="117"/>
      <c r="S200" s="117"/>
      <c r="T200" s="117"/>
      <c r="U200" s="117"/>
      <c r="V200" s="117"/>
      <c r="W200" s="117"/>
      <c r="X200" s="117"/>
      <c r="Y200" s="117"/>
      <c r="Z200" s="117"/>
      <c r="AA200" s="117"/>
      <c r="AB200" s="117"/>
      <c r="AC200" s="117"/>
      <c r="AD200" s="117"/>
      <c r="AE200" s="117"/>
      <c r="AF200" s="117"/>
      <c r="AG200" s="117"/>
      <c r="AH200" s="117"/>
      <c r="AI200" s="117"/>
      <c r="AJ200" s="117"/>
      <c r="AK200" s="117"/>
      <c r="AL200" s="117"/>
      <c r="AM200" s="117"/>
      <c r="AN200" s="117"/>
      <c r="AO200" s="117"/>
      <c r="AP200" s="117"/>
      <c r="AQ200" s="117"/>
      <c r="AR200" s="117"/>
      <c r="AS200" s="117"/>
      <c r="AT200" s="117"/>
      <c r="AU200" s="117"/>
      <c r="AV200" s="117"/>
      <c r="AW200" s="117"/>
      <c r="AX200" s="117"/>
      <c r="AY200" s="117"/>
      <c r="AZ200" s="117"/>
      <c r="BA200" s="117"/>
      <c r="BB200" s="117"/>
    </row>
    <row r="201" spans="1:54">
      <c r="A201" s="117"/>
      <c r="B201" s="117"/>
      <c r="C201" s="150"/>
      <c r="D201" s="117"/>
      <c r="E201" s="150"/>
      <c r="F201" s="117"/>
      <c r="G201" s="150"/>
      <c r="H201" s="117"/>
      <c r="I201" s="117"/>
      <c r="J201" s="117"/>
      <c r="K201" s="117"/>
      <c r="L201" s="150"/>
      <c r="M201" s="117"/>
      <c r="N201" s="117"/>
      <c r="O201" s="117"/>
      <c r="P201" s="117"/>
      <c r="Q201" s="117"/>
      <c r="R201" s="117"/>
      <c r="S201" s="117"/>
      <c r="T201" s="117"/>
      <c r="U201" s="117"/>
      <c r="V201" s="117"/>
      <c r="W201" s="117"/>
      <c r="X201" s="117"/>
      <c r="Y201" s="117"/>
      <c r="Z201" s="117"/>
      <c r="AA201" s="117"/>
      <c r="AB201" s="117"/>
      <c r="AC201" s="117"/>
      <c r="AD201" s="117"/>
      <c r="AE201" s="117"/>
      <c r="AF201" s="117"/>
      <c r="AG201" s="117"/>
      <c r="AH201" s="117"/>
      <c r="AI201" s="117"/>
      <c r="AJ201" s="117"/>
      <c r="AK201" s="117"/>
      <c r="AL201" s="117"/>
      <c r="AM201" s="117"/>
      <c r="AN201" s="117"/>
      <c r="AO201" s="117"/>
      <c r="AP201" s="117"/>
      <c r="AQ201" s="117"/>
      <c r="AR201" s="117"/>
      <c r="AS201" s="117"/>
      <c r="AT201" s="117"/>
      <c r="AU201" s="117"/>
      <c r="AV201" s="117"/>
      <c r="AW201" s="117"/>
      <c r="AX201" s="117"/>
      <c r="AY201" s="117"/>
      <c r="AZ201" s="117"/>
      <c r="BA201" s="117"/>
      <c r="BB201" s="117"/>
    </row>
    <row r="202" spans="1:54">
      <c r="A202" s="117"/>
      <c r="B202" s="117"/>
      <c r="C202" s="150"/>
      <c r="D202" s="117"/>
      <c r="E202" s="150"/>
      <c r="F202" s="117"/>
      <c r="G202" s="150"/>
      <c r="H202" s="117"/>
      <c r="I202" s="117"/>
      <c r="J202" s="117"/>
      <c r="K202" s="117"/>
      <c r="L202" s="150"/>
      <c r="M202" s="117"/>
      <c r="N202" s="117"/>
      <c r="O202" s="117"/>
      <c r="P202" s="117"/>
      <c r="Q202" s="117"/>
      <c r="R202" s="117"/>
      <c r="S202" s="117"/>
      <c r="T202" s="117"/>
      <c r="U202" s="117"/>
      <c r="V202" s="117"/>
      <c r="W202" s="117"/>
      <c r="X202" s="117"/>
      <c r="Y202" s="117"/>
      <c r="Z202" s="117"/>
      <c r="AA202" s="117"/>
      <c r="AB202" s="117"/>
      <c r="AC202" s="117"/>
      <c r="AD202" s="117"/>
      <c r="AE202" s="117"/>
      <c r="AF202" s="117"/>
      <c r="AG202" s="117"/>
      <c r="AH202" s="117"/>
      <c r="AI202" s="117"/>
      <c r="AJ202" s="117"/>
      <c r="AK202" s="117"/>
      <c r="AL202" s="117"/>
      <c r="AM202" s="117"/>
      <c r="AN202" s="117"/>
      <c r="AO202" s="117"/>
      <c r="AP202" s="117"/>
      <c r="AQ202" s="117"/>
      <c r="AR202" s="117"/>
      <c r="AS202" s="117"/>
      <c r="AT202" s="117"/>
      <c r="AU202" s="117"/>
      <c r="AV202" s="117"/>
      <c r="AW202" s="117"/>
      <c r="AX202" s="117"/>
      <c r="AY202" s="117"/>
      <c r="AZ202" s="117"/>
      <c r="BA202" s="117"/>
      <c r="BB202" s="117"/>
    </row>
    <row r="203" spans="1:54">
      <c r="A203" s="117"/>
      <c r="B203" s="117"/>
      <c r="C203" s="150"/>
      <c r="D203" s="117"/>
      <c r="E203" s="150"/>
      <c r="F203" s="117"/>
      <c r="G203" s="150"/>
      <c r="H203" s="117"/>
      <c r="I203" s="117"/>
      <c r="J203" s="117"/>
      <c r="K203" s="117"/>
      <c r="L203" s="150"/>
      <c r="M203" s="117"/>
      <c r="N203" s="117"/>
      <c r="O203" s="117"/>
      <c r="P203" s="117"/>
      <c r="Q203" s="117"/>
      <c r="R203" s="117"/>
      <c r="S203" s="117"/>
      <c r="T203" s="117"/>
      <c r="U203" s="117"/>
      <c r="V203" s="117"/>
      <c r="W203" s="117"/>
      <c r="X203" s="117"/>
      <c r="Y203" s="117"/>
      <c r="Z203" s="117"/>
      <c r="AA203" s="117"/>
      <c r="AB203" s="117"/>
      <c r="AC203" s="117"/>
      <c r="AD203" s="117"/>
      <c r="AE203" s="117"/>
      <c r="AF203" s="117"/>
      <c r="AG203" s="117"/>
      <c r="AH203" s="117"/>
      <c r="AI203" s="117"/>
      <c r="AJ203" s="117"/>
      <c r="AK203" s="117"/>
      <c r="AL203" s="117"/>
      <c r="AM203" s="117"/>
      <c r="AN203" s="117"/>
      <c r="AO203" s="117"/>
      <c r="AP203" s="117"/>
      <c r="AQ203" s="117"/>
      <c r="AR203" s="117"/>
      <c r="AS203" s="117"/>
      <c r="AT203" s="117"/>
      <c r="AU203" s="117"/>
      <c r="AV203" s="117"/>
      <c r="AW203" s="117"/>
      <c r="AX203" s="117"/>
      <c r="AY203" s="117"/>
      <c r="AZ203" s="117"/>
      <c r="BA203" s="117"/>
      <c r="BB203" s="117"/>
    </row>
    <row r="204" spans="1:54">
      <c r="A204" s="117"/>
      <c r="B204" s="117"/>
      <c r="C204" s="150"/>
      <c r="D204" s="117"/>
      <c r="E204" s="150"/>
      <c r="F204" s="117"/>
      <c r="G204" s="150"/>
      <c r="H204" s="117"/>
      <c r="I204" s="117"/>
      <c r="J204" s="117"/>
      <c r="K204" s="117"/>
      <c r="L204" s="150"/>
      <c r="M204" s="117"/>
      <c r="N204" s="117"/>
      <c r="O204" s="117"/>
      <c r="P204" s="117"/>
      <c r="Q204" s="117"/>
      <c r="R204" s="117"/>
      <c r="S204" s="117"/>
      <c r="T204" s="117"/>
      <c r="U204" s="117"/>
      <c r="V204" s="117"/>
      <c r="W204" s="117"/>
      <c r="X204" s="117"/>
      <c r="Y204" s="117"/>
      <c r="Z204" s="117"/>
      <c r="AA204" s="117"/>
      <c r="AB204" s="117"/>
      <c r="AC204" s="117"/>
      <c r="AD204" s="117"/>
      <c r="AE204" s="117"/>
      <c r="AF204" s="117"/>
      <c r="AG204" s="117"/>
      <c r="AH204" s="117"/>
      <c r="AI204" s="117"/>
      <c r="AJ204" s="117"/>
      <c r="AK204" s="117"/>
      <c r="AL204" s="117"/>
      <c r="AM204" s="117"/>
      <c r="AN204" s="117"/>
      <c r="AO204" s="117"/>
      <c r="AP204" s="117"/>
      <c r="AQ204" s="117"/>
      <c r="AR204" s="117"/>
      <c r="AS204" s="117"/>
      <c r="AT204" s="117"/>
      <c r="AU204" s="117"/>
      <c r="AV204" s="117"/>
      <c r="AW204" s="117"/>
      <c r="AX204" s="117"/>
      <c r="AY204" s="117"/>
      <c r="AZ204" s="117"/>
      <c r="BA204" s="117"/>
      <c r="BB204" s="117"/>
    </row>
    <row r="205" spans="1:54">
      <c r="A205" s="117"/>
      <c r="B205" s="117"/>
      <c r="C205" s="150"/>
      <c r="D205" s="117"/>
      <c r="E205" s="150"/>
      <c r="F205" s="117"/>
      <c r="G205" s="150"/>
      <c r="H205" s="117"/>
      <c r="I205" s="117"/>
      <c r="J205" s="117"/>
      <c r="K205" s="117"/>
      <c r="L205" s="150"/>
      <c r="M205" s="117"/>
      <c r="N205" s="117"/>
      <c r="O205" s="117"/>
      <c r="P205" s="117"/>
      <c r="Q205" s="117"/>
      <c r="R205" s="117"/>
      <c r="S205" s="117"/>
      <c r="T205" s="117"/>
      <c r="U205" s="117"/>
      <c r="V205" s="117"/>
      <c r="W205" s="117"/>
      <c r="X205" s="117"/>
      <c r="Y205" s="117"/>
      <c r="Z205" s="117"/>
      <c r="AA205" s="117"/>
      <c r="AB205" s="117"/>
      <c r="AC205" s="117"/>
      <c r="AD205" s="117"/>
      <c r="AE205" s="117"/>
      <c r="AF205" s="117"/>
      <c r="AG205" s="117"/>
      <c r="AH205" s="117"/>
      <c r="AI205" s="117"/>
      <c r="AJ205" s="117"/>
      <c r="AK205" s="117"/>
      <c r="AL205" s="117"/>
      <c r="AM205" s="117"/>
      <c r="AN205" s="117"/>
      <c r="AO205" s="117"/>
      <c r="AP205" s="117"/>
      <c r="AQ205" s="117"/>
      <c r="AR205" s="117"/>
      <c r="AS205" s="117"/>
      <c r="AT205" s="117"/>
      <c r="AU205" s="117"/>
      <c r="AV205" s="117"/>
      <c r="AW205" s="117"/>
      <c r="AX205" s="117"/>
      <c r="AY205" s="117"/>
      <c r="AZ205" s="117"/>
      <c r="BA205" s="117"/>
      <c r="BB205" s="117"/>
    </row>
    <row r="206" spans="1:54">
      <c r="A206" s="117"/>
      <c r="B206" s="117"/>
      <c r="C206" s="150"/>
      <c r="D206" s="117"/>
      <c r="E206" s="150"/>
      <c r="F206" s="117"/>
      <c r="G206" s="150"/>
      <c r="H206" s="117"/>
      <c r="I206" s="117"/>
      <c r="J206" s="117"/>
      <c r="K206" s="117"/>
      <c r="L206" s="150"/>
      <c r="M206" s="117"/>
      <c r="N206" s="117"/>
      <c r="O206" s="117"/>
      <c r="P206" s="117"/>
      <c r="Q206" s="117"/>
      <c r="R206" s="117"/>
      <c r="S206" s="117"/>
      <c r="T206" s="117"/>
      <c r="U206" s="117"/>
      <c r="V206" s="117"/>
      <c r="W206" s="117"/>
      <c r="X206" s="117"/>
      <c r="Y206" s="117"/>
      <c r="Z206" s="117"/>
      <c r="AA206" s="117"/>
      <c r="AB206" s="117"/>
      <c r="AC206" s="117"/>
      <c r="AD206" s="117"/>
      <c r="AE206" s="117"/>
      <c r="AF206" s="117"/>
      <c r="AG206" s="117"/>
      <c r="AH206" s="117"/>
      <c r="AI206" s="117"/>
      <c r="AJ206" s="117"/>
      <c r="AK206" s="117"/>
      <c r="AL206" s="117"/>
      <c r="AM206" s="117"/>
      <c r="AN206" s="117"/>
      <c r="AO206" s="117"/>
      <c r="AP206" s="117"/>
      <c r="AQ206" s="117"/>
      <c r="AR206" s="117"/>
      <c r="AS206" s="117"/>
      <c r="AT206" s="117"/>
      <c r="AU206" s="117"/>
      <c r="AV206" s="117"/>
      <c r="AW206" s="117"/>
      <c r="AX206" s="117"/>
      <c r="AY206" s="117"/>
      <c r="AZ206" s="117"/>
      <c r="BA206" s="117"/>
      <c r="BB206" s="117"/>
    </row>
    <row r="207" spans="1:54">
      <c r="A207" s="117"/>
      <c r="B207" s="117"/>
      <c r="C207" s="150"/>
      <c r="D207" s="117"/>
      <c r="E207" s="150"/>
      <c r="F207" s="117"/>
      <c r="G207" s="150"/>
      <c r="H207" s="117"/>
      <c r="I207" s="117"/>
      <c r="J207" s="117"/>
      <c r="K207" s="117"/>
      <c r="L207" s="150"/>
      <c r="M207" s="117"/>
      <c r="N207" s="117"/>
      <c r="O207" s="117"/>
      <c r="P207" s="117"/>
      <c r="Q207" s="117"/>
      <c r="R207" s="117"/>
      <c r="S207" s="117"/>
      <c r="T207" s="117"/>
      <c r="U207" s="117"/>
      <c r="V207" s="117"/>
      <c r="W207" s="117"/>
      <c r="X207" s="117"/>
      <c r="Y207" s="117"/>
      <c r="Z207" s="117"/>
      <c r="AA207" s="117"/>
      <c r="AB207" s="117"/>
      <c r="AC207" s="117"/>
      <c r="AD207" s="117"/>
      <c r="AE207" s="117"/>
      <c r="AF207" s="117"/>
      <c r="AG207" s="117"/>
      <c r="AH207" s="117"/>
      <c r="AI207" s="117"/>
      <c r="AJ207" s="117"/>
      <c r="AK207" s="117"/>
      <c r="AL207" s="117"/>
      <c r="AM207" s="117"/>
      <c r="AN207" s="117"/>
      <c r="AO207" s="117"/>
      <c r="AP207" s="117"/>
      <c r="AQ207" s="117"/>
      <c r="AR207" s="117"/>
      <c r="AS207" s="117"/>
      <c r="AT207" s="117"/>
      <c r="AU207" s="117"/>
      <c r="AV207" s="117"/>
      <c r="AW207" s="117"/>
      <c r="AX207" s="117"/>
      <c r="AY207" s="117"/>
      <c r="AZ207" s="117"/>
      <c r="BA207" s="117"/>
      <c r="BB207" s="117"/>
    </row>
    <row r="208" spans="1:54">
      <c r="A208" s="117"/>
      <c r="B208" s="117"/>
      <c r="C208" s="150"/>
      <c r="D208" s="117"/>
      <c r="E208" s="150"/>
      <c r="F208" s="117"/>
      <c r="G208" s="150"/>
      <c r="H208" s="117"/>
      <c r="I208" s="117"/>
      <c r="J208" s="117"/>
      <c r="K208" s="117"/>
      <c r="L208" s="150"/>
      <c r="M208" s="117"/>
      <c r="N208" s="117"/>
      <c r="O208" s="117"/>
      <c r="P208" s="117"/>
      <c r="Q208" s="117"/>
      <c r="R208" s="117"/>
      <c r="S208" s="117"/>
      <c r="T208" s="117"/>
      <c r="U208" s="117"/>
      <c r="V208" s="117"/>
      <c r="W208" s="117"/>
      <c r="X208" s="117"/>
      <c r="Y208" s="117"/>
      <c r="Z208" s="117"/>
      <c r="AA208" s="117"/>
      <c r="AB208" s="117"/>
      <c r="AC208" s="117"/>
      <c r="AD208" s="117"/>
      <c r="AE208" s="117"/>
      <c r="AF208" s="117"/>
      <c r="AG208" s="117"/>
      <c r="AH208" s="117"/>
      <c r="AI208" s="117"/>
      <c r="AJ208" s="117"/>
      <c r="AK208" s="117"/>
      <c r="AL208" s="117"/>
      <c r="AM208" s="117"/>
      <c r="AN208" s="117"/>
      <c r="AO208" s="117"/>
      <c r="AP208" s="117"/>
      <c r="AQ208" s="117"/>
      <c r="AR208" s="117"/>
      <c r="AS208" s="117"/>
      <c r="AT208" s="117"/>
      <c r="AU208" s="117"/>
      <c r="AV208" s="117"/>
      <c r="AW208" s="117"/>
      <c r="AX208" s="117"/>
      <c r="AY208" s="117"/>
      <c r="AZ208" s="117"/>
      <c r="BA208" s="117"/>
      <c r="BB208" s="117"/>
    </row>
    <row r="209" spans="1:54">
      <c r="A209" s="117"/>
      <c r="B209" s="117"/>
      <c r="C209" s="150"/>
      <c r="D209" s="117"/>
      <c r="E209" s="150"/>
      <c r="F209" s="117"/>
      <c r="G209" s="150"/>
      <c r="H209" s="117"/>
      <c r="I209" s="117"/>
      <c r="J209" s="117"/>
      <c r="K209" s="117"/>
      <c r="L209" s="150"/>
      <c r="M209" s="117"/>
      <c r="N209" s="117"/>
      <c r="O209" s="117"/>
      <c r="P209" s="117"/>
      <c r="Q209" s="117"/>
      <c r="R209" s="117"/>
      <c r="S209" s="117"/>
      <c r="T209" s="117"/>
      <c r="U209" s="117"/>
      <c r="V209" s="117"/>
      <c r="W209" s="117"/>
      <c r="X209" s="117"/>
      <c r="Y209" s="117"/>
      <c r="Z209" s="117"/>
      <c r="AA209" s="117"/>
      <c r="AB209" s="117"/>
      <c r="AC209" s="117"/>
      <c r="AD209" s="117"/>
      <c r="AE209" s="117"/>
      <c r="AF209" s="117"/>
      <c r="AG209" s="117"/>
      <c r="AH209" s="117"/>
      <c r="AI209" s="117"/>
      <c r="AJ209" s="117"/>
      <c r="AK209" s="117"/>
      <c r="AL209" s="117"/>
      <c r="AM209" s="117"/>
      <c r="AN209" s="117"/>
      <c r="AO209" s="117"/>
      <c r="AP209" s="117"/>
      <c r="AQ209" s="117"/>
      <c r="AR209" s="117"/>
      <c r="AS209" s="117"/>
      <c r="AT209" s="117"/>
      <c r="AU209" s="117"/>
      <c r="AV209" s="117"/>
      <c r="AW209" s="117"/>
      <c r="AX209" s="117"/>
      <c r="AY209" s="117"/>
      <c r="AZ209" s="117"/>
      <c r="BA209" s="117"/>
      <c r="BB209" s="117"/>
    </row>
    <row r="210" spans="1:54">
      <c r="A210" s="117"/>
      <c r="B210" s="117"/>
      <c r="C210" s="150"/>
      <c r="D210" s="117"/>
      <c r="E210" s="150"/>
      <c r="F210" s="117"/>
      <c r="G210" s="150"/>
      <c r="H210" s="117"/>
      <c r="I210" s="117"/>
      <c r="J210" s="117"/>
      <c r="K210" s="117"/>
      <c r="L210" s="150"/>
      <c r="M210" s="117"/>
      <c r="N210" s="117"/>
      <c r="O210" s="117"/>
      <c r="P210" s="117"/>
      <c r="Q210" s="117"/>
      <c r="R210" s="117"/>
      <c r="S210" s="117"/>
      <c r="T210" s="117"/>
      <c r="U210" s="117"/>
      <c r="V210" s="117"/>
      <c r="W210" s="117"/>
      <c r="X210" s="117"/>
      <c r="Y210" s="117"/>
      <c r="Z210" s="117"/>
      <c r="AA210" s="117"/>
      <c r="AB210" s="117"/>
      <c r="AC210" s="117"/>
      <c r="AD210" s="117"/>
      <c r="AE210" s="117"/>
      <c r="AF210" s="117"/>
      <c r="AG210" s="117"/>
      <c r="AH210" s="117"/>
      <c r="AI210" s="117"/>
      <c r="AJ210" s="117"/>
      <c r="AK210" s="117"/>
      <c r="AL210" s="117"/>
      <c r="AM210" s="117"/>
      <c r="AN210" s="117"/>
      <c r="AO210" s="117"/>
      <c r="AP210" s="117"/>
      <c r="AQ210" s="117"/>
      <c r="AR210" s="117"/>
      <c r="AS210" s="117"/>
      <c r="AT210" s="117"/>
      <c r="AU210" s="117"/>
      <c r="AV210" s="117"/>
      <c r="AW210" s="117"/>
      <c r="AX210" s="117"/>
      <c r="AY210" s="117"/>
      <c r="AZ210" s="117"/>
      <c r="BA210" s="117"/>
      <c r="BB210" s="117"/>
    </row>
    <row r="211" spans="1:54">
      <c r="A211" s="117"/>
      <c r="B211" s="117"/>
      <c r="C211" s="150"/>
      <c r="D211" s="117"/>
      <c r="E211" s="150"/>
      <c r="F211" s="117"/>
      <c r="G211" s="150"/>
      <c r="H211" s="117"/>
      <c r="I211" s="117"/>
      <c r="J211" s="117"/>
      <c r="K211" s="117"/>
      <c r="L211" s="150"/>
      <c r="M211" s="117"/>
      <c r="N211" s="117"/>
      <c r="O211" s="117"/>
      <c r="P211" s="117"/>
      <c r="Q211" s="117"/>
      <c r="R211" s="117"/>
      <c r="S211" s="117"/>
      <c r="T211" s="117"/>
      <c r="U211" s="117"/>
      <c r="V211" s="117"/>
      <c r="W211" s="117"/>
      <c r="X211" s="117"/>
      <c r="Y211" s="117"/>
      <c r="Z211" s="117"/>
      <c r="AA211" s="117"/>
      <c r="AB211" s="117"/>
      <c r="AC211" s="117"/>
      <c r="AD211" s="117"/>
      <c r="AE211" s="117"/>
      <c r="AF211" s="117"/>
      <c r="AG211" s="117"/>
      <c r="AH211" s="117"/>
      <c r="AI211" s="117"/>
      <c r="AJ211" s="117"/>
      <c r="AK211" s="117"/>
      <c r="AL211" s="117"/>
      <c r="AM211" s="117"/>
      <c r="AN211" s="117"/>
      <c r="AO211" s="117"/>
      <c r="AP211" s="117"/>
      <c r="AQ211" s="117"/>
      <c r="AR211" s="117"/>
      <c r="AS211" s="117"/>
      <c r="AT211" s="117"/>
      <c r="AU211" s="117"/>
      <c r="AV211" s="117"/>
      <c r="AW211" s="117"/>
      <c r="AX211" s="117"/>
      <c r="AY211" s="117"/>
      <c r="AZ211" s="117"/>
      <c r="BA211" s="117"/>
      <c r="BB211" s="117"/>
    </row>
    <row r="212" spans="1:54">
      <c r="A212" s="117"/>
      <c r="B212" s="117"/>
      <c r="C212" s="150"/>
      <c r="D212" s="117"/>
      <c r="E212" s="150"/>
      <c r="F212" s="117"/>
      <c r="G212" s="150"/>
      <c r="H212" s="117"/>
      <c r="I212" s="117"/>
      <c r="J212" s="117"/>
      <c r="K212" s="117"/>
      <c r="L212" s="150"/>
      <c r="M212" s="117"/>
      <c r="N212" s="117"/>
      <c r="O212" s="117"/>
      <c r="P212" s="117"/>
      <c r="Q212" s="117"/>
      <c r="R212" s="117"/>
      <c r="S212" s="117"/>
      <c r="T212" s="117"/>
      <c r="U212" s="117"/>
      <c r="V212" s="117"/>
      <c r="W212" s="117"/>
      <c r="X212" s="117"/>
      <c r="Y212" s="117"/>
      <c r="Z212" s="117"/>
      <c r="AA212" s="117"/>
      <c r="AB212" s="117"/>
      <c r="AC212" s="117"/>
      <c r="AD212" s="117"/>
      <c r="AE212" s="117"/>
      <c r="AF212" s="117"/>
      <c r="AG212" s="117"/>
      <c r="AH212" s="117"/>
      <c r="AI212" s="117"/>
      <c r="AJ212" s="117"/>
      <c r="AK212" s="117"/>
      <c r="AL212" s="117"/>
      <c r="AM212" s="117"/>
      <c r="AN212" s="117"/>
      <c r="AO212" s="117"/>
      <c r="AP212" s="117"/>
      <c r="AQ212" s="117"/>
      <c r="AR212" s="117"/>
      <c r="AS212" s="117"/>
      <c r="AT212" s="117"/>
      <c r="AU212" s="117"/>
      <c r="AV212" s="117"/>
      <c r="AW212" s="117"/>
      <c r="AX212" s="117"/>
      <c r="AY212" s="117"/>
      <c r="AZ212" s="117"/>
      <c r="BA212" s="117"/>
      <c r="BB212" s="117"/>
    </row>
    <row r="213" spans="1:54">
      <c r="A213" s="117"/>
      <c r="B213" s="117"/>
      <c r="C213" s="150"/>
      <c r="D213" s="117"/>
      <c r="E213" s="150"/>
      <c r="F213" s="117"/>
      <c r="G213" s="150"/>
      <c r="H213" s="117"/>
      <c r="I213" s="117"/>
      <c r="J213" s="117"/>
      <c r="K213" s="117"/>
      <c r="L213" s="150"/>
      <c r="M213" s="117"/>
      <c r="N213" s="117"/>
      <c r="O213" s="117"/>
      <c r="P213" s="117"/>
      <c r="Q213" s="117"/>
      <c r="R213" s="117"/>
      <c r="S213" s="117"/>
      <c r="T213" s="117"/>
      <c r="U213" s="117"/>
      <c r="V213" s="117"/>
      <c r="W213" s="117"/>
      <c r="X213" s="117"/>
      <c r="Y213" s="117"/>
      <c r="Z213" s="117"/>
      <c r="AA213" s="117"/>
      <c r="AB213" s="117"/>
      <c r="AC213" s="117"/>
      <c r="AD213" s="117"/>
      <c r="AE213" s="117"/>
      <c r="AF213" s="117"/>
      <c r="AG213" s="117"/>
      <c r="AH213" s="117"/>
      <c r="AI213" s="117"/>
      <c r="AJ213" s="117"/>
      <c r="AK213" s="117"/>
      <c r="AL213" s="117"/>
      <c r="AM213" s="117"/>
      <c r="AN213" s="117"/>
      <c r="AO213" s="117"/>
      <c r="AP213" s="117"/>
      <c r="AQ213" s="117"/>
      <c r="AR213" s="117"/>
      <c r="AS213" s="117"/>
      <c r="AT213" s="117"/>
      <c r="AU213" s="117"/>
      <c r="AV213" s="117"/>
      <c r="AW213" s="117"/>
      <c r="AX213" s="117"/>
      <c r="AY213" s="117"/>
      <c r="AZ213" s="117"/>
      <c r="BA213" s="117"/>
      <c r="BB213" s="117"/>
    </row>
    <row r="214" spans="1:54">
      <c r="A214" s="117"/>
      <c r="B214" s="117"/>
      <c r="C214" s="150"/>
      <c r="D214" s="117"/>
      <c r="E214" s="150"/>
      <c r="F214" s="117"/>
      <c r="G214" s="150"/>
      <c r="H214" s="117"/>
      <c r="I214" s="117"/>
      <c r="J214" s="117"/>
      <c r="K214" s="117"/>
      <c r="L214" s="150"/>
      <c r="M214" s="117"/>
      <c r="N214" s="117"/>
      <c r="O214" s="117"/>
      <c r="P214" s="117"/>
      <c r="Q214" s="117"/>
      <c r="R214" s="117"/>
      <c r="S214" s="117"/>
      <c r="T214" s="117"/>
      <c r="U214" s="117"/>
      <c r="V214" s="117"/>
      <c r="W214" s="117"/>
      <c r="X214" s="117"/>
      <c r="Y214" s="117"/>
      <c r="Z214" s="117"/>
      <c r="AA214" s="117"/>
      <c r="AB214" s="117"/>
      <c r="AC214" s="117"/>
      <c r="AD214" s="117"/>
      <c r="AE214" s="117"/>
      <c r="AF214" s="117"/>
      <c r="AG214" s="117"/>
      <c r="AH214" s="117"/>
      <c r="AI214" s="117"/>
      <c r="AJ214" s="117"/>
      <c r="AK214" s="117"/>
      <c r="AL214" s="117"/>
      <c r="AM214" s="117"/>
      <c r="AN214" s="117"/>
      <c r="AO214" s="117"/>
      <c r="AP214" s="117"/>
      <c r="AQ214" s="117"/>
      <c r="AR214" s="117"/>
      <c r="AS214" s="117"/>
      <c r="AT214" s="117"/>
      <c r="AU214" s="117"/>
      <c r="AV214" s="117"/>
      <c r="AW214" s="117"/>
      <c r="AX214" s="117"/>
      <c r="AY214" s="117"/>
      <c r="AZ214" s="117"/>
      <c r="BA214" s="117"/>
      <c r="BB214" s="117"/>
    </row>
    <row r="215" spans="1:54">
      <c r="A215" s="117"/>
      <c r="B215" s="117"/>
      <c r="C215" s="150"/>
      <c r="D215" s="117"/>
      <c r="E215" s="150"/>
      <c r="F215" s="117"/>
      <c r="G215" s="150"/>
      <c r="H215" s="117"/>
      <c r="I215" s="117"/>
      <c r="J215" s="117"/>
      <c r="K215" s="117"/>
      <c r="L215" s="150"/>
      <c r="M215" s="117"/>
      <c r="N215" s="117"/>
      <c r="O215" s="117"/>
      <c r="P215" s="117"/>
      <c r="Q215" s="117"/>
      <c r="R215" s="117"/>
      <c r="S215" s="117"/>
      <c r="T215" s="117"/>
      <c r="U215" s="117"/>
      <c r="V215" s="117"/>
      <c r="W215" s="117"/>
      <c r="X215" s="117"/>
      <c r="Y215" s="117"/>
      <c r="Z215" s="117"/>
      <c r="AA215" s="117"/>
      <c r="AB215" s="117"/>
      <c r="AC215" s="117"/>
      <c r="AD215" s="117"/>
      <c r="AE215" s="117"/>
      <c r="AF215" s="117"/>
      <c r="AG215" s="117"/>
      <c r="AH215" s="117"/>
      <c r="AI215" s="117"/>
      <c r="AJ215" s="117"/>
      <c r="AK215" s="117"/>
      <c r="AL215" s="117"/>
      <c r="AM215" s="117"/>
      <c r="AN215" s="117"/>
      <c r="AO215" s="117"/>
      <c r="AP215" s="117"/>
      <c r="AQ215" s="117"/>
      <c r="AR215" s="117"/>
      <c r="AS215" s="117"/>
      <c r="AT215" s="117"/>
      <c r="AU215" s="117"/>
      <c r="AV215" s="117"/>
      <c r="AW215" s="117"/>
      <c r="AX215" s="117"/>
      <c r="AY215" s="117"/>
      <c r="AZ215" s="117"/>
      <c r="BA215" s="117"/>
      <c r="BB215" s="117"/>
    </row>
    <row r="216" spans="1:54">
      <c r="A216" s="117"/>
      <c r="B216" s="117"/>
      <c r="C216" s="150"/>
      <c r="D216" s="117"/>
      <c r="E216" s="150"/>
      <c r="F216" s="117"/>
      <c r="G216" s="150"/>
      <c r="H216" s="117"/>
      <c r="I216" s="117"/>
      <c r="J216" s="117"/>
      <c r="K216" s="117"/>
      <c r="L216" s="150"/>
      <c r="M216" s="117"/>
      <c r="N216" s="117"/>
      <c r="O216" s="117"/>
      <c r="P216" s="117"/>
      <c r="Q216" s="117"/>
      <c r="R216" s="117"/>
      <c r="S216" s="117"/>
      <c r="T216" s="117"/>
      <c r="U216" s="117"/>
      <c r="V216" s="117"/>
      <c r="W216" s="117"/>
      <c r="X216" s="117"/>
      <c r="Y216" s="117"/>
      <c r="Z216" s="117"/>
      <c r="AA216" s="117"/>
      <c r="AB216" s="117"/>
      <c r="AC216" s="117"/>
      <c r="AD216" s="117"/>
      <c r="AE216" s="117"/>
      <c r="AF216" s="117"/>
      <c r="AG216" s="117"/>
      <c r="AH216" s="117"/>
      <c r="AI216" s="117"/>
      <c r="AJ216" s="117"/>
      <c r="AK216" s="117"/>
      <c r="AL216" s="117"/>
      <c r="AM216" s="117"/>
      <c r="AN216" s="117"/>
      <c r="AO216" s="117"/>
      <c r="AP216" s="117"/>
      <c r="AQ216" s="117"/>
      <c r="AR216" s="117"/>
      <c r="AS216" s="117"/>
      <c r="AT216" s="117"/>
      <c r="AU216" s="117"/>
      <c r="AV216" s="117"/>
      <c r="AW216" s="117"/>
      <c r="AX216" s="117"/>
      <c r="AY216" s="117"/>
      <c r="AZ216" s="117"/>
      <c r="BA216" s="117"/>
      <c r="BB216" s="117"/>
    </row>
    <row r="217" spans="1:54">
      <c r="A217" s="117"/>
      <c r="B217" s="117"/>
      <c r="C217" s="150"/>
      <c r="D217" s="117"/>
      <c r="E217" s="150"/>
      <c r="F217" s="117"/>
      <c r="G217" s="150"/>
      <c r="H217" s="117"/>
      <c r="I217" s="117"/>
      <c r="J217" s="117"/>
      <c r="K217" s="117"/>
      <c r="L217" s="150"/>
      <c r="M217" s="117"/>
      <c r="N217" s="117"/>
      <c r="O217" s="117"/>
      <c r="P217" s="117"/>
      <c r="Q217" s="117"/>
      <c r="R217" s="117"/>
      <c r="S217" s="117"/>
      <c r="T217" s="117"/>
      <c r="U217" s="117"/>
      <c r="V217" s="117"/>
      <c r="W217" s="117"/>
      <c r="X217" s="117"/>
      <c r="Y217" s="117"/>
      <c r="Z217" s="117"/>
      <c r="AA217" s="117"/>
      <c r="AB217" s="117"/>
      <c r="AC217" s="117"/>
      <c r="AD217" s="117"/>
      <c r="AE217" s="117"/>
      <c r="AF217" s="117"/>
      <c r="AG217" s="117"/>
      <c r="AH217" s="117"/>
      <c r="AI217" s="117"/>
      <c r="AJ217" s="117"/>
      <c r="AK217" s="117"/>
      <c r="AL217" s="117"/>
      <c r="AM217" s="117"/>
      <c r="AN217" s="117"/>
      <c r="AO217" s="117"/>
      <c r="AP217" s="117"/>
      <c r="AQ217" s="117"/>
      <c r="AR217" s="117"/>
      <c r="AS217" s="117"/>
      <c r="AT217" s="117"/>
      <c r="AU217" s="117"/>
      <c r="AV217" s="117"/>
      <c r="AW217" s="117"/>
      <c r="AX217" s="117"/>
      <c r="AY217" s="117"/>
      <c r="AZ217" s="117"/>
      <c r="BA217" s="117"/>
      <c r="BB217" s="117"/>
    </row>
    <row r="218" spans="1:54">
      <c r="A218" s="117"/>
      <c r="B218" s="117"/>
      <c r="C218" s="150"/>
      <c r="D218" s="117"/>
      <c r="E218" s="150"/>
      <c r="F218" s="117"/>
      <c r="G218" s="150"/>
      <c r="H218" s="117"/>
      <c r="I218" s="117"/>
      <c r="J218" s="117"/>
      <c r="K218" s="117"/>
      <c r="L218" s="150"/>
      <c r="M218" s="117"/>
      <c r="N218" s="117"/>
      <c r="O218" s="117"/>
      <c r="P218" s="117"/>
      <c r="Q218" s="117"/>
      <c r="R218" s="117"/>
      <c r="S218" s="117"/>
      <c r="T218" s="117"/>
      <c r="U218" s="117"/>
      <c r="V218" s="117"/>
      <c r="W218" s="117"/>
      <c r="X218" s="117"/>
      <c r="Y218" s="117"/>
      <c r="Z218" s="117"/>
      <c r="AA218" s="117"/>
      <c r="AB218" s="117"/>
      <c r="AC218" s="117"/>
      <c r="AD218" s="117"/>
      <c r="AE218" s="117"/>
      <c r="AF218" s="117"/>
      <c r="AG218" s="117"/>
      <c r="AH218" s="117"/>
      <c r="AI218" s="117"/>
      <c r="AJ218" s="117"/>
      <c r="AK218" s="117"/>
      <c r="AL218" s="117"/>
      <c r="AM218" s="117"/>
      <c r="AN218" s="117"/>
      <c r="AO218" s="117"/>
      <c r="AP218" s="117"/>
      <c r="AQ218" s="117"/>
      <c r="AR218" s="117"/>
      <c r="AS218" s="117"/>
      <c r="AT218" s="117"/>
      <c r="AU218" s="117"/>
      <c r="AV218" s="117"/>
      <c r="AW218" s="117"/>
      <c r="AX218" s="117"/>
      <c r="AY218" s="117"/>
      <c r="AZ218" s="117"/>
      <c r="BA218" s="117"/>
      <c r="BB218" s="117"/>
    </row>
    <row r="219" spans="1:54">
      <c r="A219" s="117"/>
      <c r="B219" s="117"/>
      <c r="C219" s="150"/>
      <c r="D219" s="117"/>
      <c r="E219" s="150"/>
      <c r="F219" s="117"/>
      <c r="G219" s="150"/>
      <c r="H219" s="117"/>
      <c r="I219" s="117"/>
      <c r="J219" s="117"/>
      <c r="K219" s="117"/>
      <c r="L219" s="150"/>
      <c r="M219" s="117"/>
      <c r="N219" s="117"/>
      <c r="O219" s="117"/>
      <c r="P219" s="117"/>
      <c r="Q219" s="117"/>
      <c r="R219" s="117"/>
      <c r="S219" s="117"/>
      <c r="T219" s="117"/>
      <c r="U219" s="117"/>
      <c r="V219" s="117"/>
      <c r="W219" s="117"/>
      <c r="X219" s="117"/>
      <c r="Y219" s="117"/>
      <c r="Z219" s="117"/>
      <c r="AA219" s="117"/>
      <c r="AB219" s="117"/>
      <c r="AC219" s="117"/>
      <c r="AD219" s="117"/>
      <c r="AE219" s="117"/>
      <c r="AF219" s="117"/>
      <c r="AG219" s="117"/>
      <c r="AH219" s="117"/>
      <c r="AI219" s="117"/>
      <c r="AJ219" s="117"/>
      <c r="AK219" s="117"/>
      <c r="AL219" s="117"/>
      <c r="AM219" s="117"/>
      <c r="AN219" s="117"/>
      <c r="AO219" s="117"/>
      <c r="AP219" s="117"/>
      <c r="AQ219" s="117"/>
      <c r="AR219" s="117"/>
      <c r="AS219" s="117"/>
      <c r="AT219" s="117"/>
      <c r="AU219" s="117"/>
      <c r="AV219" s="117"/>
      <c r="AW219" s="117"/>
      <c r="AX219" s="117"/>
      <c r="AY219" s="117"/>
      <c r="AZ219" s="117"/>
      <c r="BA219" s="117"/>
      <c r="BB219" s="117"/>
    </row>
    <row r="220" spans="1:54">
      <c r="A220" s="117"/>
      <c r="B220" s="117"/>
      <c r="C220" s="150"/>
      <c r="D220" s="117"/>
      <c r="E220" s="150"/>
      <c r="F220" s="117"/>
      <c r="G220" s="150"/>
      <c r="H220" s="117"/>
      <c r="I220" s="117"/>
      <c r="J220" s="117"/>
      <c r="K220" s="117"/>
      <c r="L220" s="150"/>
      <c r="M220" s="117"/>
      <c r="N220" s="117"/>
      <c r="O220" s="117"/>
      <c r="P220" s="117"/>
      <c r="Q220" s="117"/>
      <c r="R220" s="117"/>
      <c r="S220" s="117"/>
      <c r="T220" s="117"/>
      <c r="U220" s="117"/>
      <c r="V220" s="117"/>
      <c r="W220" s="117"/>
      <c r="X220" s="117"/>
      <c r="Y220" s="117"/>
      <c r="Z220" s="117"/>
      <c r="AA220" s="117"/>
      <c r="AB220" s="117"/>
      <c r="AC220" s="117"/>
      <c r="AD220" s="117"/>
      <c r="AE220" s="117"/>
      <c r="AF220" s="117"/>
      <c r="AG220" s="117"/>
      <c r="AH220" s="117"/>
      <c r="AI220" s="117"/>
      <c r="AJ220" s="117"/>
      <c r="AK220" s="117"/>
      <c r="AL220" s="117"/>
      <c r="AM220" s="117"/>
      <c r="AN220" s="117"/>
      <c r="AO220" s="117"/>
      <c r="AP220" s="117"/>
      <c r="AQ220" s="117"/>
      <c r="AR220" s="117"/>
      <c r="AS220" s="117"/>
      <c r="AT220" s="117"/>
      <c r="AU220" s="117"/>
      <c r="AV220" s="117"/>
      <c r="AW220" s="117"/>
      <c r="AX220" s="117"/>
      <c r="AY220" s="117"/>
      <c r="AZ220" s="117"/>
      <c r="BA220" s="117"/>
      <c r="BB220" s="117"/>
    </row>
    <row r="221" spans="1:54">
      <c r="A221" s="117"/>
      <c r="B221" s="117"/>
      <c r="C221" s="150"/>
      <c r="D221" s="117"/>
      <c r="E221" s="150"/>
      <c r="F221" s="117"/>
      <c r="G221" s="150"/>
      <c r="H221" s="117"/>
      <c r="I221" s="117"/>
      <c r="J221" s="117"/>
      <c r="K221" s="117"/>
      <c r="L221" s="150"/>
      <c r="M221" s="117"/>
      <c r="N221" s="117"/>
      <c r="O221" s="117"/>
      <c r="P221" s="117"/>
      <c r="Q221" s="117"/>
      <c r="R221" s="117"/>
      <c r="S221" s="117"/>
      <c r="T221" s="117"/>
      <c r="U221" s="117"/>
      <c r="V221" s="117"/>
      <c r="W221" s="117"/>
      <c r="X221" s="117"/>
      <c r="Y221" s="117"/>
      <c r="Z221" s="117"/>
      <c r="AA221" s="117"/>
      <c r="AB221" s="117"/>
      <c r="AC221" s="117"/>
      <c r="AD221" s="117"/>
      <c r="AE221" s="117"/>
      <c r="AF221" s="117"/>
      <c r="AG221" s="117"/>
      <c r="AH221" s="117"/>
      <c r="AI221" s="117"/>
      <c r="AJ221" s="117"/>
      <c r="AK221" s="117"/>
      <c r="AL221" s="117"/>
      <c r="AM221" s="117"/>
      <c r="AN221" s="117"/>
      <c r="AO221" s="117"/>
      <c r="AP221" s="117"/>
      <c r="AQ221" s="117"/>
      <c r="AR221" s="117"/>
      <c r="AS221" s="117"/>
      <c r="AT221" s="117"/>
      <c r="AU221" s="117"/>
      <c r="AV221" s="117"/>
      <c r="AW221" s="117"/>
      <c r="AX221" s="117"/>
      <c r="AY221" s="117"/>
      <c r="AZ221" s="117"/>
      <c r="BA221" s="117"/>
      <c r="BB221" s="117"/>
    </row>
    <row r="222" spans="1:54">
      <c r="A222" s="117"/>
      <c r="B222" s="117"/>
      <c r="C222" s="150"/>
      <c r="D222" s="117"/>
      <c r="E222" s="150"/>
      <c r="F222" s="117"/>
      <c r="G222" s="150"/>
      <c r="H222" s="117"/>
      <c r="I222" s="117"/>
      <c r="J222" s="117"/>
      <c r="K222" s="117"/>
      <c r="L222" s="150"/>
      <c r="M222" s="117"/>
      <c r="N222" s="117"/>
      <c r="O222" s="117"/>
      <c r="P222" s="117"/>
      <c r="Q222" s="117"/>
      <c r="R222" s="117"/>
      <c r="S222" s="117"/>
      <c r="T222" s="117"/>
      <c r="U222" s="117"/>
      <c r="V222" s="117"/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117"/>
      <c r="AQ222" s="117"/>
      <c r="AR222" s="117"/>
      <c r="AS222" s="117"/>
      <c r="AT222" s="117"/>
      <c r="AU222" s="117"/>
      <c r="AV222" s="117"/>
      <c r="AW222" s="117"/>
      <c r="AX222" s="117"/>
      <c r="AY222" s="117"/>
      <c r="AZ222" s="117"/>
      <c r="BA222" s="117"/>
      <c r="BB222" s="117"/>
    </row>
    <row r="223" spans="1:54">
      <c r="A223" s="117"/>
      <c r="B223" s="117"/>
      <c r="C223" s="150"/>
      <c r="D223" s="117"/>
      <c r="E223" s="150"/>
      <c r="F223" s="117"/>
      <c r="G223" s="150"/>
      <c r="H223" s="117"/>
      <c r="I223" s="117"/>
      <c r="J223" s="117"/>
      <c r="K223" s="117"/>
      <c r="L223" s="150"/>
      <c r="M223" s="117"/>
      <c r="N223" s="117"/>
      <c r="O223" s="117"/>
      <c r="P223" s="117"/>
      <c r="Q223" s="117"/>
      <c r="R223" s="117"/>
      <c r="S223" s="117"/>
      <c r="T223" s="117"/>
      <c r="U223" s="117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117"/>
      <c r="AQ223" s="117"/>
      <c r="AR223" s="117"/>
      <c r="AS223" s="117"/>
      <c r="AT223" s="117"/>
      <c r="AU223" s="117"/>
      <c r="AV223" s="117"/>
      <c r="AW223" s="117"/>
      <c r="AX223" s="117"/>
      <c r="AY223" s="117"/>
      <c r="AZ223" s="117"/>
      <c r="BA223" s="117"/>
      <c r="BB223" s="117"/>
    </row>
    <row r="224" spans="1:54">
      <c r="A224" s="117"/>
      <c r="B224" s="117"/>
      <c r="C224" s="150"/>
      <c r="D224" s="117"/>
      <c r="E224" s="150"/>
      <c r="F224" s="117"/>
      <c r="G224" s="150"/>
      <c r="H224" s="117"/>
      <c r="I224" s="117"/>
      <c r="J224" s="117"/>
      <c r="K224" s="117"/>
      <c r="L224" s="150"/>
      <c r="M224" s="117"/>
      <c r="N224" s="117"/>
      <c r="O224" s="117"/>
      <c r="P224" s="117"/>
      <c r="Q224" s="117"/>
      <c r="R224" s="117"/>
      <c r="S224" s="117"/>
      <c r="T224" s="117"/>
      <c r="U224" s="117"/>
      <c r="V224" s="117"/>
      <c r="W224" s="117"/>
      <c r="X224" s="117"/>
      <c r="Y224" s="117"/>
      <c r="Z224" s="117"/>
      <c r="AA224" s="117"/>
      <c r="AB224" s="117"/>
      <c r="AC224" s="117"/>
      <c r="AD224" s="117"/>
      <c r="AE224" s="117"/>
      <c r="AF224" s="117"/>
      <c r="AG224" s="117"/>
      <c r="AH224" s="117"/>
      <c r="AI224" s="117"/>
      <c r="AJ224" s="117"/>
      <c r="AK224" s="117"/>
      <c r="AL224" s="117"/>
      <c r="AM224" s="117"/>
      <c r="AN224" s="117"/>
      <c r="AO224" s="117"/>
      <c r="AP224" s="117"/>
      <c r="AQ224" s="117"/>
      <c r="AR224" s="117"/>
      <c r="AS224" s="117"/>
      <c r="AT224" s="117"/>
      <c r="AU224" s="117"/>
      <c r="AV224" s="117"/>
      <c r="AW224" s="117"/>
      <c r="AX224" s="117"/>
      <c r="AY224" s="117"/>
      <c r="AZ224" s="117"/>
      <c r="BA224" s="117"/>
      <c r="BB224" s="117"/>
    </row>
    <row r="225" spans="1:54">
      <c r="A225" s="117"/>
      <c r="B225" s="117"/>
      <c r="C225" s="150"/>
      <c r="D225" s="117"/>
      <c r="E225" s="150"/>
      <c r="F225" s="117"/>
      <c r="G225" s="150"/>
      <c r="H225" s="117"/>
      <c r="I225" s="117"/>
      <c r="J225" s="117"/>
      <c r="K225" s="117"/>
      <c r="L225" s="150"/>
      <c r="M225" s="117"/>
      <c r="N225" s="117"/>
      <c r="O225" s="117"/>
      <c r="P225" s="117"/>
      <c r="Q225" s="117"/>
      <c r="R225" s="117"/>
      <c r="S225" s="117"/>
      <c r="T225" s="117"/>
      <c r="U225" s="117"/>
      <c r="V225" s="117"/>
      <c r="W225" s="117"/>
      <c r="X225" s="117"/>
      <c r="Y225" s="117"/>
      <c r="Z225" s="117"/>
      <c r="AA225" s="117"/>
      <c r="AB225" s="117"/>
      <c r="AC225" s="117"/>
      <c r="AD225" s="117"/>
      <c r="AE225" s="117"/>
      <c r="AF225" s="117"/>
      <c r="AG225" s="117"/>
      <c r="AH225" s="117"/>
      <c r="AI225" s="117"/>
      <c r="AJ225" s="117"/>
      <c r="AK225" s="117"/>
      <c r="AL225" s="117"/>
      <c r="AM225" s="117"/>
      <c r="AN225" s="117"/>
      <c r="AO225" s="117"/>
      <c r="AP225" s="117"/>
      <c r="AQ225" s="117"/>
      <c r="AR225" s="117"/>
      <c r="AS225" s="117"/>
      <c r="AT225" s="117"/>
      <c r="AU225" s="117"/>
      <c r="AV225" s="117"/>
      <c r="AW225" s="117"/>
      <c r="AX225" s="117"/>
      <c r="AY225" s="117"/>
      <c r="AZ225" s="117"/>
      <c r="BA225" s="117"/>
      <c r="BB225" s="117"/>
    </row>
    <row r="226" spans="1:54">
      <c r="A226" s="117"/>
      <c r="B226" s="117"/>
      <c r="C226" s="150"/>
      <c r="D226" s="117"/>
      <c r="E226" s="150"/>
      <c r="F226" s="117"/>
      <c r="G226" s="150"/>
      <c r="H226" s="117"/>
      <c r="I226" s="117"/>
      <c r="J226" s="117"/>
      <c r="K226" s="117"/>
      <c r="L226" s="150"/>
      <c r="M226" s="117"/>
      <c r="N226" s="117"/>
      <c r="O226" s="117"/>
      <c r="P226" s="117"/>
      <c r="Q226" s="117"/>
      <c r="R226" s="117"/>
      <c r="S226" s="117"/>
      <c r="T226" s="117"/>
      <c r="U226" s="117"/>
      <c r="V226" s="117"/>
      <c r="W226" s="117"/>
      <c r="X226" s="117"/>
      <c r="Y226" s="117"/>
      <c r="Z226" s="117"/>
      <c r="AA226" s="117"/>
      <c r="AB226" s="117"/>
      <c r="AC226" s="117"/>
      <c r="AD226" s="117"/>
      <c r="AE226" s="117"/>
      <c r="AF226" s="117"/>
      <c r="AG226" s="117"/>
      <c r="AH226" s="117"/>
      <c r="AI226" s="117"/>
      <c r="AJ226" s="117"/>
      <c r="AK226" s="117"/>
      <c r="AL226" s="117"/>
      <c r="AM226" s="117"/>
      <c r="AN226" s="117"/>
      <c r="AO226" s="117"/>
      <c r="AP226" s="117"/>
      <c r="AQ226" s="117"/>
      <c r="AR226" s="117"/>
      <c r="AS226" s="117"/>
      <c r="AT226" s="117"/>
      <c r="AU226" s="117"/>
      <c r="AV226" s="117"/>
      <c r="AW226" s="117"/>
      <c r="AX226" s="117"/>
      <c r="AY226" s="117"/>
      <c r="AZ226" s="117"/>
      <c r="BA226" s="117"/>
      <c r="BB226" s="117"/>
    </row>
    <row r="227" spans="1:54">
      <c r="A227" s="117"/>
      <c r="B227" s="117"/>
      <c r="C227" s="150"/>
      <c r="D227" s="117"/>
      <c r="E227" s="150"/>
      <c r="F227" s="117"/>
      <c r="G227" s="150"/>
      <c r="H227" s="117"/>
      <c r="I227" s="117"/>
      <c r="J227" s="117"/>
      <c r="K227" s="117"/>
      <c r="L227" s="150"/>
      <c r="M227" s="117"/>
      <c r="N227" s="117"/>
      <c r="O227" s="117"/>
      <c r="P227" s="117"/>
      <c r="Q227" s="117"/>
      <c r="R227" s="117"/>
      <c r="S227" s="117"/>
      <c r="T227" s="117"/>
      <c r="U227" s="117"/>
      <c r="V227" s="117"/>
      <c r="W227" s="117"/>
      <c r="X227" s="117"/>
      <c r="Y227" s="117"/>
      <c r="Z227" s="117"/>
      <c r="AA227" s="117"/>
      <c r="AB227" s="117"/>
      <c r="AC227" s="117"/>
      <c r="AD227" s="117"/>
      <c r="AE227" s="117"/>
      <c r="AF227" s="117"/>
      <c r="AG227" s="117"/>
      <c r="AH227" s="117"/>
      <c r="AI227" s="117"/>
      <c r="AJ227" s="117"/>
      <c r="AK227" s="117"/>
      <c r="AL227" s="117"/>
      <c r="AM227" s="117"/>
      <c r="AN227" s="117"/>
      <c r="AO227" s="117"/>
      <c r="AP227" s="117"/>
      <c r="AQ227" s="117"/>
      <c r="AR227" s="117"/>
      <c r="AS227" s="117"/>
      <c r="AT227" s="117"/>
      <c r="AU227" s="117"/>
      <c r="AV227" s="117"/>
      <c r="AW227" s="117"/>
      <c r="AX227" s="117"/>
      <c r="AY227" s="117"/>
      <c r="AZ227" s="117"/>
      <c r="BA227" s="117"/>
      <c r="BB227" s="117"/>
    </row>
    <row r="228" spans="1:54">
      <c r="A228" s="117"/>
      <c r="B228" s="117"/>
      <c r="C228" s="150"/>
      <c r="D228" s="117"/>
      <c r="E228" s="150"/>
      <c r="F228" s="117"/>
      <c r="G228" s="150"/>
      <c r="H228" s="117"/>
      <c r="I228" s="117"/>
      <c r="J228" s="117"/>
      <c r="K228" s="117"/>
      <c r="L228" s="150"/>
      <c r="M228" s="117"/>
      <c r="N228" s="117"/>
      <c r="O228" s="117"/>
      <c r="P228" s="117"/>
      <c r="Q228" s="117"/>
      <c r="R228" s="117"/>
      <c r="S228" s="117"/>
      <c r="T228" s="117"/>
      <c r="U228" s="117"/>
      <c r="V228" s="117"/>
      <c r="W228" s="117"/>
      <c r="X228" s="117"/>
      <c r="Y228" s="117"/>
      <c r="Z228" s="117"/>
      <c r="AA228" s="117"/>
      <c r="AB228" s="117"/>
      <c r="AC228" s="117"/>
      <c r="AD228" s="117"/>
      <c r="AE228" s="117"/>
      <c r="AF228" s="117"/>
      <c r="AG228" s="117"/>
      <c r="AH228" s="117"/>
      <c r="AI228" s="117"/>
      <c r="AJ228" s="117"/>
      <c r="AK228" s="117"/>
      <c r="AL228" s="117"/>
      <c r="AM228" s="117"/>
      <c r="AN228" s="117"/>
      <c r="AO228" s="117"/>
      <c r="AP228" s="117"/>
      <c r="AQ228" s="117"/>
      <c r="AR228" s="117"/>
      <c r="AS228" s="117"/>
      <c r="AT228" s="117"/>
      <c r="AU228" s="117"/>
      <c r="AV228" s="117"/>
      <c r="AW228" s="117"/>
      <c r="AX228" s="117"/>
      <c r="AY228" s="117"/>
      <c r="AZ228" s="117"/>
      <c r="BA228" s="117"/>
      <c r="BB228" s="117"/>
    </row>
    <row r="229" spans="1:54">
      <c r="A229" s="117"/>
      <c r="B229" s="117"/>
      <c r="C229" s="150"/>
      <c r="D229" s="117"/>
      <c r="E229" s="150"/>
      <c r="F229" s="117"/>
      <c r="G229" s="150"/>
      <c r="H229" s="117"/>
      <c r="I229" s="117"/>
      <c r="J229" s="117"/>
      <c r="K229" s="117"/>
      <c r="L229" s="150"/>
      <c r="M229" s="117"/>
      <c r="N229" s="117"/>
      <c r="O229" s="117"/>
      <c r="P229" s="117"/>
      <c r="Q229" s="117"/>
      <c r="R229" s="117"/>
      <c r="S229" s="117"/>
      <c r="T229" s="117"/>
      <c r="U229" s="117"/>
      <c r="V229" s="117"/>
      <c r="W229" s="117"/>
      <c r="X229" s="117"/>
      <c r="Y229" s="117"/>
      <c r="Z229" s="117"/>
      <c r="AA229" s="117"/>
      <c r="AB229" s="117"/>
      <c r="AC229" s="117"/>
      <c r="AD229" s="117"/>
      <c r="AE229" s="117"/>
      <c r="AF229" s="117"/>
      <c r="AG229" s="117"/>
      <c r="AH229" s="117"/>
      <c r="AI229" s="117"/>
      <c r="AJ229" s="117"/>
      <c r="AK229" s="117"/>
      <c r="AL229" s="117"/>
      <c r="AM229" s="117"/>
      <c r="AN229" s="117"/>
      <c r="AO229" s="117"/>
      <c r="AP229" s="117"/>
      <c r="AQ229" s="117"/>
      <c r="AR229" s="117"/>
      <c r="AS229" s="117"/>
      <c r="AT229" s="117"/>
      <c r="AU229" s="117"/>
      <c r="AV229" s="117"/>
      <c r="AW229" s="117"/>
      <c r="AX229" s="117"/>
      <c r="AY229" s="117"/>
      <c r="AZ229" s="117"/>
      <c r="BA229" s="117"/>
      <c r="BB229" s="117"/>
    </row>
    <row r="230" spans="1:54">
      <c r="A230" s="117"/>
      <c r="B230" s="117"/>
      <c r="C230" s="150"/>
      <c r="D230" s="117"/>
      <c r="E230" s="150"/>
      <c r="F230" s="117"/>
      <c r="G230" s="150"/>
      <c r="H230" s="117"/>
      <c r="I230" s="117"/>
      <c r="J230" s="117"/>
      <c r="K230" s="117"/>
      <c r="L230" s="150"/>
      <c r="M230" s="117"/>
      <c r="N230" s="117"/>
      <c r="O230" s="117"/>
      <c r="P230" s="117"/>
      <c r="Q230" s="117"/>
      <c r="R230" s="117"/>
      <c r="S230" s="117"/>
      <c r="T230" s="117"/>
      <c r="U230" s="117"/>
      <c r="V230" s="117"/>
      <c r="W230" s="117"/>
      <c r="X230" s="117"/>
      <c r="Y230" s="117"/>
      <c r="Z230" s="117"/>
      <c r="AA230" s="117"/>
      <c r="AB230" s="117"/>
      <c r="AC230" s="117"/>
      <c r="AD230" s="117"/>
      <c r="AE230" s="117"/>
      <c r="AF230" s="117"/>
      <c r="AG230" s="117"/>
      <c r="AH230" s="117"/>
      <c r="AI230" s="117"/>
      <c r="AJ230" s="117"/>
      <c r="AK230" s="117"/>
      <c r="AL230" s="117"/>
      <c r="AM230" s="117"/>
      <c r="AN230" s="117"/>
      <c r="AO230" s="117"/>
      <c r="AP230" s="117"/>
      <c r="AQ230" s="117"/>
      <c r="AR230" s="117"/>
      <c r="AS230" s="117"/>
      <c r="AT230" s="117"/>
      <c r="AU230" s="117"/>
      <c r="AV230" s="117"/>
      <c r="AW230" s="117"/>
      <c r="AX230" s="117"/>
      <c r="AY230" s="117"/>
      <c r="AZ230" s="117"/>
      <c r="BA230" s="117"/>
      <c r="BB230" s="117"/>
    </row>
    <row r="231" spans="1:54">
      <c r="A231" s="117"/>
      <c r="B231" s="117"/>
      <c r="C231" s="150"/>
      <c r="D231" s="117"/>
      <c r="E231" s="150"/>
      <c r="F231" s="117"/>
      <c r="G231" s="150"/>
      <c r="H231" s="117"/>
      <c r="I231" s="117"/>
      <c r="J231" s="117"/>
      <c r="K231" s="117"/>
      <c r="L231" s="150"/>
      <c r="M231" s="117"/>
      <c r="N231" s="117"/>
      <c r="O231" s="117"/>
      <c r="P231" s="117"/>
      <c r="Q231" s="117"/>
      <c r="R231" s="117"/>
      <c r="S231" s="117"/>
      <c r="T231" s="117"/>
      <c r="U231" s="117"/>
      <c r="V231" s="117"/>
      <c r="W231" s="117"/>
      <c r="X231" s="117"/>
      <c r="Y231" s="117"/>
      <c r="Z231" s="117"/>
      <c r="AA231" s="117"/>
      <c r="AB231" s="117"/>
      <c r="AC231" s="117"/>
      <c r="AD231" s="117"/>
      <c r="AE231" s="117"/>
      <c r="AF231" s="117"/>
      <c r="AG231" s="117"/>
      <c r="AH231" s="117"/>
      <c r="AI231" s="117"/>
      <c r="AJ231" s="117"/>
      <c r="AK231" s="117"/>
      <c r="AL231" s="117"/>
      <c r="AM231" s="117"/>
      <c r="AN231" s="117"/>
      <c r="AO231" s="117"/>
      <c r="AP231" s="117"/>
      <c r="AQ231" s="117"/>
      <c r="AR231" s="117"/>
      <c r="AS231" s="117"/>
      <c r="AT231" s="117"/>
      <c r="AU231" s="117"/>
      <c r="AV231" s="117"/>
      <c r="AW231" s="117"/>
      <c r="AX231" s="117"/>
      <c r="AY231" s="117"/>
      <c r="AZ231" s="117"/>
      <c r="BA231" s="117"/>
      <c r="BB231" s="117"/>
    </row>
    <row r="232" spans="1:54">
      <c r="A232" s="117"/>
      <c r="B232" s="117"/>
      <c r="C232" s="150"/>
      <c r="D232" s="117"/>
      <c r="E232" s="150"/>
      <c r="F232" s="117"/>
      <c r="G232" s="150"/>
      <c r="H232" s="117"/>
      <c r="I232" s="117"/>
      <c r="J232" s="117"/>
      <c r="K232" s="117"/>
      <c r="L232" s="150"/>
      <c r="M232" s="117"/>
      <c r="N232" s="117"/>
      <c r="O232" s="117"/>
      <c r="P232" s="117"/>
      <c r="Q232" s="117"/>
      <c r="R232" s="117"/>
      <c r="S232" s="117"/>
      <c r="T232" s="117"/>
      <c r="U232" s="117"/>
      <c r="V232" s="117"/>
      <c r="W232" s="117"/>
      <c r="X232" s="117"/>
      <c r="Y232" s="117"/>
      <c r="Z232" s="117"/>
      <c r="AA232" s="117"/>
      <c r="AB232" s="117"/>
      <c r="AC232" s="117"/>
      <c r="AD232" s="117"/>
      <c r="AE232" s="117"/>
      <c r="AF232" s="117"/>
      <c r="AG232" s="117"/>
      <c r="AH232" s="117"/>
      <c r="AI232" s="117"/>
      <c r="AJ232" s="117"/>
      <c r="AK232" s="117"/>
      <c r="AL232" s="117"/>
      <c r="AM232" s="117"/>
      <c r="AN232" s="117"/>
      <c r="AO232" s="117"/>
      <c r="AP232" s="117"/>
      <c r="AQ232" s="117"/>
      <c r="AR232" s="117"/>
      <c r="AS232" s="117"/>
      <c r="AT232" s="117"/>
      <c r="AU232" s="117"/>
      <c r="AV232" s="117"/>
      <c r="AW232" s="117"/>
      <c r="AX232" s="117"/>
      <c r="AY232" s="117"/>
      <c r="AZ232" s="117"/>
      <c r="BA232" s="117"/>
      <c r="BB232" s="117"/>
    </row>
    <row r="233" spans="1:54">
      <c r="A233" s="117"/>
      <c r="B233" s="117"/>
      <c r="C233" s="150"/>
      <c r="D233" s="117"/>
      <c r="E233" s="150"/>
      <c r="F233" s="117"/>
      <c r="G233" s="150"/>
      <c r="H233" s="117"/>
      <c r="I233" s="117"/>
      <c r="J233" s="117"/>
      <c r="K233" s="117"/>
      <c r="L233" s="150"/>
      <c r="M233" s="117"/>
      <c r="N233" s="117"/>
      <c r="O233" s="117"/>
      <c r="P233" s="117"/>
      <c r="Q233" s="117"/>
      <c r="R233" s="117"/>
      <c r="S233" s="117"/>
      <c r="T233" s="117"/>
      <c r="U233" s="117"/>
      <c r="V233" s="117"/>
      <c r="W233" s="117"/>
      <c r="X233" s="117"/>
      <c r="Y233" s="117"/>
      <c r="Z233" s="117"/>
      <c r="AA233" s="117"/>
      <c r="AB233" s="117"/>
      <c r="AC233" s="117"/>
      <c r="AD233" s="117"/>
      <c r="AE233" s="117"/>
      <c r="AF233" s="117"/>
      <c r="AG233" s="117"/>
      <c r="AH233" s="117"/>
      <c r="AI233" s="117"/>
      <c r="AJ233" s="117"/>
      <c r="AK233" s="117"/>
      <c r="AL233" s="117"/>
      <c r="AM233" s="117"/>
      <c r="AN233" s="117"/>
      <c r="AO233" s="117"/>
      <c r="AP233" s="117"/>
      <c r="AQ233" s="117"/>
      <c r="AR233" s="117"/>
      <c r="AS233" s="117"/>
      <c r="AT233" s="117"/>
      <c r="AU233" s="117"/>
      <c r="AV233" s="117"/>
      <c r="AW233" s="117"/>
      <c r="AX233" s="117"/>
      <c r="AY233" s="117"/>
      <c r="AZ233" s="117"/>
      <c r="BA233" s="117"/>
      <c r="BB233" s="117"/>
    </row>
    <row r="234" spans="1:54">
      <c r="A234" s="117"/>
      <c r="B234" s="117"/>
      <c r="C234" s="150"/>
      <c r="D234" s="117"/>
      <c r="E234" s="150"/>
      <c r="F234" s="117"/>
      <c r="G234" s="150"/>
      <c r="H234" s="117"/>
      <c r="I234" s="117"/>
      <c r="J234" s="117"/>
      <c r="K234" s="117"/>
      <c r="L234" s="150"/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  <c r="W234" s="117"/>
      <c r="X234" s="117"/>
      <c r="Y234" s="117"/>
      <c r="Z234" s="117"/>
      <c r="AA234" s="117"/>
      <c r="AB234" s="117"/>
      <c r="AC234" s="117"/>
      <c r="AD234" s="117"/>
      <c r="AE234" s="117"/>
      <c r="AF234" s="117"/>
      <c r="AG234" s="117"/>
      <c r="AH234" s="117"/>
      <c r="AI234" s="117"/>
      <c r="AJ234" s="117"/>
      <c r="AK234" s="117"/>
      <c r="AL234" s="117"/>
      <c r="AM234" s="117"/>
      <c r="AN234" s="117"/>
      <c r="AO234" s="117"/>
      <c r="AP234" s="117"/>
      <c r="AQ234" s="117"/>
      <c r="AR234" s="117"/>
      <c r="AS234" s="117"/>
      <c r="AT234" s="117"/>
      <c r="AU234" s="117"/>
      <c r="AV234" s="117"/>
      <c r="AW234" s="117"/>
      <c r="AX234" s="117"/>
      <c r="AY234" s="117"/>
      <c r="AZ234" s="117"/>
      <c r="BA234" s="117"/>
      <c r="BB234" s="117"/>
    </row>
    <row r="235" spans="1:54">
      <c r="A235" s="117"/>
      <c r="B235" s="117"/>
      <c r="C235" s="150"/>
      <c r="D235" s="117"/>
      <c r="E235" s="150"/>
      <c r="F235" s="117"/>
      <c r="G235" s="150"/>
      <c r="H235" s="117"/>
      <c r="I235" s="117"/>
      <c r="J235" s="117"/>
      <c r="K235" s="117"/>
      <c r="L235" s="150"/>
      <c r="M235" s="117"/>
      <c r="N235" s="117"/>
      <c r="O235" s="117"/>
      <c r="P235" s="117"/>
      <c r="Q235" s="117"/>
      <c r="R235" s="117"/>
      <c r="S235" s="117"/>
      <c r="T235" s="117"/>
      <c r="U235" s="117"/>
      <c r="V235" s="117"/>
      <c r="W235" s="117"/>
      <c r="X235" s="117"/>
      <c r="Y235" s="117"/>
      <c r="Z235" s="117"/>
      <c r="AA235" s="117"/>
      <c r="AB235" s="117"/>
      <c r="AC235" s="117"/>
      <c r="AD235" s="117"/>
      <c r="AE235" s="117"/>
      <c r="AF235" s="117"/>
      <c r="AG235" s="117"/>
      <c r="AH235" s="117"/>
      <c r="AI235" s="117"/>
      <c r="AJ235" s="117"/>
      <c r="AK235" s="117"/>
      <c r="AL235" s="117"/>
      <c r="AM235" s="117"/>
      <c r="AN235" s="117"/>
      <c r="AO235" s="117"/>
      <c r="AP235" s="117"/>
      <c r="AQ235" s="117"/>
      <c r="AR235" s="117"/>
      <c r="AS235" s="117"/>
      <c r="AT235" s="117"/>
      <c r="AU235" s="117"/>
      <c r="AV235" s="117"/>
      <c r="AW235" s="117"/>
      <c r="AX235" s="117"/>
      <c r="AY235" s="117"/>
      <c r="AZ235" s="117"/>
      <c r="BA235" s="117"/>
      <c r="BB235" s="117"/>
    </row>
    <row r="236" spans="1:54">
      <c r="A236" s="117"/>
      <c r="B236" s="117"/>
      <c r="C236" s="150"/>
      <c r="D236" s="117"/>
      <c r="E236" s="150"/>
      <c r="F236" s="117"/>
      <c r="G236" s="150"/>
      <c r="H236" s="117"/>
      <c r="I236" s="117"/>
      <c r="J236" s="117"/>
      <c r="K236" s="117"/>
      <c r="L236" s="150"/>
      <c r="M236" s="117"/>
      <c r="N236" s="117"/>
      <c r="O236" s="117"/>
      <c r="P236" s="117"/>
      <c r="Q236" s="117"/>
      <c r="R236" s="117"/>
      <c r="S236" s="117"/>
      <c r="T236" s="117"/>
      <c r="U236" s="117"/>
      <c r="V236" s="117"/>
      <c r="W236" s="117"/>
      <c r="X236" s="117"/>
      <c r="Y236" s="117"/>
      <c r="Z236" s="117"/>
      <c r="AA236" s="117"/>
      <c r="AB236" s="117"/>
      <c r="AC236" s="117"/>
      <c r="AD236" s="117"/>
      <c r="AE236" s="117"/>
      <c r="AF236" s="117"/>
      <c r="AG236" s="117"/>
      <c r="AH236" s="117"/>
      <c r="AI236" s="117"/>
      <c r="AJ236" s="117"/>
      <c r="AK236" s="117"/>
      <c r="AL236" s="117"/>
      <c r="AM236" s="117"/>
      <c r="AN236" s="117"/>
      <c r="AO236" s="117"/>
      <c r="AP236" s="117"/>
      <c r="AQ236" s="117"/>
      <c r="AR236" s="117"/>
      <c r="AS236" s="117"/>
      <c r="AT236" s="117"/>
      <c r="AU236" s="117"/>
      <c r="AV236" s="117"/>
      <c r="AW236" s="117"/>
      <c r="AX236" s="117"/>
      <c r="AY236" s="117"/>
      <c r="AZ236" s="117"/>
      <c r="BA236" s="117"/>
      <c r="BB236" s="117"/>
    </row>
    <row r="237" spans="1:54">
      <c r="A237" s="117"/>
      <c r="B237" s="117"/>
      <c r="C237" s="150"/>
      <c r="D237" s="117"/>
      <c r="E237" s="150"/>
      <c r="F237" s="117"/>
      <c r="G237" s="150"/>
      <c r="H237" s="117"/>
      <c r="I237" s="117"/>
      <c r="J237" s="117"/>
      <c r="K237" s="117"/>
      <c r="L237" s="150"/>
      <c r="M237" s="117"/>
      <c r="N237" s="117"/>
      <c r="O237" s="117"/>
      <c r="P237" s="117"/>
      <c r="Q237" s="117"/>
      <c r="R237" s="117"/>
      <c r="S237" s="117"/>
      <c r="T237" s="117"/>
      <c r="U237" s="117"/>
      <c r="V237" s="117"/>
      <c r="W237" s="117"/>
      <c r="X237" s="117"/>
      <c r="Y237" s="117"/>
      <c r="Z237" s="117"/>
      <c r="AA237" s="117"/>
      <c r="AB237" s="117"/>
      <c r="AC237" s="117"/>
      <c r="AD237" s="117"/>
      <c r="AE237" s="117"/>
      <c r="AF237" s="117"/>
      <c r="AG237" s="117"/>
      <c r="AH237" s="117"/>
      <c r="AI237" s="117"/>
      <c r="AJ237" s="117"/>
      <c r="AK237" s="117"/>
      <c r="AL237" s="117"/>
      <c r="AM237" s="117"/>
      <c r="AN237" s="117"/>
      <c r="AO237" s="117"/>
      <c r="AP237" s="117"/>
      <c r="AQ237" s="117"/>
      <c r="AR237" s="117"/>
      <c r="AS237" s="117"/>
      <c r="AT237" s="117"/>
      <c r="AU237" s="117"/>
      <c r="AV237" s="117"/>
      <c r="AW237" s="117"/>
      <c r="AX237" s="117"/>
      <c r="AY237" s="117"/>
      <c r="AZ237" s="117"/>
      <c r="BA237" s="117"/>
      <c r="BB237" s="117"/>
    </row>
    <row r="238" spans="1:54">
      <c r="A238" s="117"/>
      <c r="B238" s="117"/>
      <c r="C238" s="150"/>
      <c r="D238" s="117"/>
      <c r="E238" s="150"/>
      <c r="F238" s="117"/>
      <c r="G238" s="150"/>
      <c r="H238" s="117"/>
      <c r="I238" s="117"/>
      <c r="J238" s="117"/>
      <c r="K238" s="117"/>
      <c r="L238" s="150"/>
      <c r="M238" s="117"/>
      <c r="N238" s="117"/>
      <c r="O238" s="117"/>
      <c r="P238" s="117"/>
      <c r="Q238" s="117"/>
      <c r="R238" s="117"/>
      <c r="S238" s="117"/>
      <c r="T238" s="117"/>
      <c r="U238" s="117"/>
      <c r="V238" s="117"/>
      <c r="W238" s="117"/>
      <c r="X238" s="117"/>
      <c r="Y238" s="117"/>
      <c r="Z238" s="117"/>
      <c r="AA238" s="117"/>
      <c r="AB238" s="117"/>
      <c r="AC238" s="117"/>
      <c r="AD238" s="117"/>
      <c r="AE238" s="117"/>
      <c r="AF238" s="117"/>
      <c r="AG238" s="117"/>
      <c r="AH238" s="117"/>
      <c r="AI238" s="117"/>
      <c r="AJ238" s="117"/>
      <c r="AK238" s="117"/>
      <c r="AL238" s="117"/>
      <c r="AM238" s="117"/>
      <c r="AN238" s="117"/>
      <c r="AO238" s="117"/>
      <c r="AP238" s="117"/>
      <c r="AQ238" s="117"/>
      <c r="AR238" s="117"/>
      <c r="AS238" s="117"/>
      <c r="AT238" s="117"/>
      <c r="AU238" s="117"/>
      <c r="AV238" s="117"/>
      <c r="AW238" s="117"/>
      <c r="AX238" s="117"/>
      <c r="AY238" s="117"/>
      <c r="AZ238" s="117"/>
      <c r="BA238" s="117"/>
      <c r="BB238" s="117"/>
    </row>
    <row r="239" spans="1:54">
      <c r="A239" s="117"/>
      <c r="B239" s="117"/>
      <c r="C239" s="150"/>
      <c r="D239" s="117"/>
      <c r="E239" s="150"/>
      <c r="F239" s="117"/>
      <c r="G239" s="150"/>
      <c r="H239" s="117"/>
      <c r="I239" s="117"/>
      <c r="J239" s="117"/>
      <c r="K239" s="117"/>
      <c r="L239" s="150"/>
      <c r="M239" s="117"/>
      <c r="N239" s="117"/>
      <c r="O239" s="117"/>
      <c r="P239" s="117"/>
      <c r="Q239" s="117"/>
      <c r="R239" s="117"/>
      <c r="S239" s="117"/>
      <c r="T239" s="117"/>
      <c r="U239" s="117"/>
      <c r="V239" s="117"/>
      <c r="W239" s="117"/>
      <c r="X239" s="117"/>
      <c r="Y239" s="117"/>
      <c r="Z239" s="117"/>
      <c r="AA239" s="117"/>
      <c r="AB239" s="117"/>
      <c r="AC239" s="117"/>
      <c r="AD239" s="117"/>
      <c r="AE239" s="117"/>
      <c r="AF239" s="117"/>
      <c r="AG239" s="117"/>
      <c r="AH239" s="117"/>
      <c r="AI239" s="117"/>
      <c r="AJ239" s="117"/>
      <c r="AK239" s="117"/>
      <c r="AL239" s="117"/>
      <c r="AM239" s="117"/>
      <c r="AN239" s="117"/>
      <c r="AO239" s="117"/>
      <c r="AP239" s="117"/>
      <c r="AQ239" s="117"/>
      <c r="AR239" s="117"/>
      <c r="AS239" s="117"/>
      <c r="AT239" s="117"/>
      <c r="AU239" s="117"/>
      <c r="AV239" s="117"/>
      <c r="AW239" s="117"/>
      <c r="AX239" s="117"/>
      <c r="AY239" s="117"/>
      <c r="AZ239" s="117"/>
      <c r="BA239" s="117"/>
      <c r="BB239" s="117"/>
    </row>
    <row r="240" spans="1:54">
      <c r="A240" s="117"/>
      <c r="B240" s="117"/>
      <c r="C240" s="150"/>
      <c r="D240" s="117"/>
      <c r="E240" s="150"/>
      <c r="F240" s="117"/>
      <c r="G240" s="150"/>
      <c r="H240" s="117"/>
      <c r="I240" s="117"/>
      <c r="J240" s="117"/>
      <c r="K240" s="117"/>
      <c r="L240" s="150"/>
      <c r="M240" s="117"/>
      <c r="N240" s="117"/>
      <c r="O240" s="117"/>
      <c r="P240" s="117"/>
      <c r="Q240" s="117"/>
      <c r="R240" s="117"/>
      <c r="S240" s="117"/>
      <c r="T240" s="117"/>
      <c r="U240" s="117"/>
      <c r="V240" s="117"/>
      <c r="W240" s="117"/>
      <c r="X240" s="117"/>
      <c r="Y240" s="117"/>
      <c r="Z240" s="117"/>
      <c r="AA240" s="117"/>
      <c r="AB240" s="117"/>
      <c r="AC240" s="117"/>
      <c r="AD240" s="117"/>
      <c r="AE240" s="117"/>
      <c r="AF240" s="117"/>
      <c r="AG240" s="117"/>
      <c r="AH240" s="117"/>
      <c r="AI240" s="117"/>
      <c r="AJ240" s="117"/>
      <c r="AK240" s="117"/>
      <c r="AL240" s="117"/>
      <c r="AM240" s="117"/>
      <c r="AN240" s="117"/>
      <c r="AO240" s="117"/>
      <c r="AP240" s="117"/>
      <c r="AQ240" s="117"/>
      <c r="AR240" s="117"/>
      <c r="AS240" s="117"/>
      <c r="AT240" s="117"/>
      <c r="AU240" s="117"/>
      <c r="AV240" s="117"/>
      <c r="AW240" s="117"/>
      <c r="AX240" s="117"/>
      <c r="AY240" s="117"/>
      <c r="AZ240" s="117"/>
      <c r="BA240" s="117"/>
      <c r="BB240" s="117"/>
    </row>
    <row r="241" spans="1:54">
      <c r="A241" s="117"/>
      <c r="B241" s="117"/>
      <c r="C241" s="150"/>
      <c r="D241" s="117"/>
      <c r="E241" s="150"/>
      <c r="F241" s="117"/>
      <c r="G241" s="150"/>
      <c r="H241" s="117"/>
      <c r="I241" s="117"/>
      <c r="J241" s="117"/>
      <c r="K241" s="117"/>
      <c r="L241" s="150"/>
      <c r="M241" s="117"/>
      <c r="N241" s="117"/>
      <c r="O241" s="117"/>
      <c r="P241" s="117"/>
      <c r="Q241" s="117"/>
      <c r="R241" s="117"/>
      <c r="S241" s="117"/>
      <c r="T241" s="117"/>
      <c r="U241" s="117"/>
      <c r="V241" s="117"/>
      <c r="W241" s="117"/>
      <c r="X241" s="117"/>
      <c r="Y241" s="117"/>
      <c r="Z241" s="117"/>
      <c r="AA241" s="117"/>
      <c r="AB241" s="117"/>
      <c r="AC241" s="117"/>
      <c r="AD241" s="117"/>
      <c r="AE241" s="117"/>
      <c r="AF241" s="117"/>
      <c r="AG241" s="117"/>
      <c r="AH241" s="117"/>
      <c r="AI241" s="117"/>
      <c r="AJ241" s="117"/>
      <c r="AK241" s="117"/>
      <c r="AL241" s="117"/>
      <c r="AM241" s="117"/>
      <c r="AN241" s="117"/>
      <c r="AO241" s="117"/>
      <c r="AP241" s="117"/>
      <c r="AQ241" s="117"/>
      <c r="AR241" s="117"/>
      <c r="AS241" s="117"/>
      <c r="AT241" s="117"/>
      <c r="AU241" s="117"/>
      <c r="AV241" s="117"/>
      <c r="AW241" s="117"/>
      <c r="AX241" s="117"/>
      <c r="AY241" s="117"/>
      <c r="AZ241" s="117"/>
      <c r="BA241" s="117"/>
      <c r="BB241" s="117"/>
    </row>
    <row r="242" spans="1:54">
      <c r="A242" s="117"/>
      <c r="B242" s="117"/>
      <c r="C242" s="150"/>
      <c r="D242" s="117"/>
      <c r="E242" s="150"/>
      <c r="F242" s="117"/>
      <c r="G242" s="150"/>
      <c r="H242" s="117"/>
      <c r="I242" s="117"/>
      <c r="J242" s="117"/>
      <c r="K242" s="117"/>
      <c r="L242" s="150"/>
      <c r="M242" s="117"/>
      <c r="N242" s="117"/>
      <c r="O242" s="117"/>
      <c r="P242" s="117"/>
      <c r="Q242" s="117"/>
      <c r="R242" s="117"/>
      <c r="S242" s="117"/>
      <c r="T242" s="117"/>
      <c r="U242" s="117"/>
      <c r="V242" s="117"/>
      <c r="W242" s="117"/>
      <c r="X242" s="117"/>
      <c r="Y242" s="117"/>
      <c r="Z242" s="117"/>
      <c r="AA242" s="117"/>
      <c r="AB242" s="117"/>
      <c r="AC242" s="117"/>
      <c r="AD242" s="117"/>
      <c r="AE242" s="117"/>
      <c r="AF242" s="117"/>
      <c r="AG242" s="117"/>
      <c r="AH242" s="117"/>
      <c r="AI242" s="117"/>
      <c r="AJ242" s="117"/>
      <c r="AK242" s="117"/>
      <c r="AL242" s="117"/>
      <c r="AM242" s="117"/>
      <c r="AN242" s="117"/>
      <c r="AO242" s="117"/>
      <c r="AP242" s="117"/>
      <c r="AQ242" s="117"/>
      <c r="AR242" s="117"/>
      <c r="AS242" s="117"/>
      <c r="AT242" s="117"/>
      <c r="AU242" s="117"/>
      <c r="AV242" s="117"/>
      <c r="AW242" s="117"/>
      <c r="AX242" s="117"/>
      <c r="AY242" s="117"/>
      <c r="AZ242" s="117"/>
      <c r="BA242" s="117"/>
      <c r="BB242" s="117"/>
    </row>
    <row r="243" spans="1:54">
      <c r="A243" s="117"/>
      <c r="B243" s="117"/>
      <c r="C243" s="150"/>
      <c r="D243" s="117"/>
      <c r="E243" s="150"/>
      <c r="F243" s="117"/>
      <c r="G243" s="150"/>
      <c r="H243" s="117"/>
      <c r="I243" s="117"/>
      <c r="J243" s="117"/>
      <c r="K243" s="117"/>
      <c r="L243" s="150"/>
      <c r="M243" s="117"/>
      <c r="N243" s="117"/>
      <c r="O243" s="117"/>
      <c r="P243" s="117"/>
      <c r="Q243" s="117"/>
      <c r="R243" s="117"/>
      <c r="S243" s="117"/>
      <c r="T243" s="117"/>
      <c r="U243" s="117"/>
      <c r="V243" s="117"/>
      <c r="W243" s="117"/>
      <c r="X243" s="117"/>
      <c r="Y243" s="117"/>
      <c r="Z243" s="117"/>
      <c r="AA243" s="117"/>
      <c r="AB243" s="117"/>
      <c r="AC243" s="117"/>
      <c r="AD243" s="117"/>
      <c r="AE243" s="117"/>
      <c r="AF243" s="117"/>
      <c r="AG243" s="117"/>
      <c r="AH243" s="117"/>
      <c r="AI243" s="117"/>
      <c r="AJ243" s="117"/>
      <c r="AK243" s="117"/>
      <c r="AL243" s="117"/>
      <c r="AM243" s="117"/>
      <c r="AN243" s="117"/>
      <c r="AO243" s="117"/>
      <c r="AP243" s="117"/>
      <c r="AQ243" s="117"/>
      <c r="AR243" s="117"/>
      <c r="AS243" s="117"/>
      <c r="AT243" s="117"/>
      <c r="AU243" s="117"/>
      <c r="AV243" s="117"/>
      <c r="AW243" s="117"/>
      <c r="AX243" s="117"/>
      <c r="AY243" s="117"/>
      <c r="AZ243" s="117"/>
      <c r="BA243" s="117"/>
      <c r="BB243" s="117"/>
    </row>
    <row r="244" spans="1:54">
      <c r="A244" s="117"/>
      <c r="B244" s="117"/>
      <c r="C244" s="150"/>
      <c r="D244" s="117"/>
      <c r="E244" s="150"/>
      <c r="F244" s="117"/>
      <c r="G244" s="150"/>
      <c r="H244" s="117"/>
      <c r="I244" s="117"/>
      <c r="J244" s="117"/>
      <c r="K244" s="117"/>
      <c r="L244" s="150"/>
      <c r="M244" s="117"/>
      <c r="N244" s="117"/>
      <c r="O244" s="117"/>
      <c r="P244" s="117"/>
      <c r="Q244" s="117"/>
      <c r="R244" s="117"/>
      <c r="S244" s="117"/>
      <c r="T244" s="117"/>
      <c r="U244" s="117"/>
      <c r="V244" s="117"/>
      <c r="W244" s="117"/>
      <c r="X244" s="117"/>
      <c r="Y244" s="117"/>
      <c r="Z244" s="117"/>
      <c r="AA244" s="117"/>
      <c r="AB244" s="117"/>
      <c r="AC244" s="117"/>
      <c r="AD244" s="117"/>
      <c r="AE244" s="117"/>
      <c r="AF244" s="117"/>
      <c r="AG244" s="117"/>
      <c r="AH244" s="117"/>
      <c r="AI244" s="117"/>
      <c r="AJ244" s="117"/>
      <c r="AK244" s="117"/>
      <c r="AL244" s="117"/>
      <c r="AM244" s="117"/>
      <c r="AN244" s="117"/>
      <c r="AO244" s="117"/>
      <c r="AP244" s="117"/>
      <c r="AQ244" s="117"/>
      <c r="AR244" s="117"/>
      <c r="AS244" s="117"/>
      <c r="AT244" s="117"/>
      <c r="AU244" s="117"/>
      <c r="AV244" s="117"/>
      <c r="AW244" s="117"/>
      <c r="AX244" s="117"/>
      <c r="AY244" s="117"/>
      <c r="AZ244" s="117"/>
      <c r="BA244" s="117"/>
      <c r="BB244" s="117"/>
    </row>
    <row r="245" spans="1:54">
      <c r="A245" s="117"/>
      <c r="B245" s="117"/>
      <c r="C245" s="150"/>
      <c r="D245" s="117"/>
      <c r="E245" s="150"/>
      <c r="F245" s="117"/>
      <c r="G245" s="150"/>
      <c r="H245" s="117"/>
      <c r="I245" s="117"/>
      <c r="J245" s="117"/>
      <c r="K245" s="117"/>
      <c r="L245" s="150"/>
      <c r="M245" s="117"/>
      <c r="N245" s="117"/>
      <c r="O245" s="117"/>
      <c r="P245" s="117"/>
      <c r="Q245" s="117"/>
      <c r="R245" s="117"/>
      <c r="S245" s="117"/>
      <c r="T245" s="117"/>
      <c r="U245" s="117"/>
      <c r="V245" s="117"/>
      <c r="W245" s="117"/>
      <c r="X245" s="117"/>
      <c r="Y245" s="117"/>
      <c r="Z245" s="117"/>
      <c r="AA245" s="117"/>
      <c r="AB245" s="117"/>
      <c r="AC245" s="117"/>
      <c r="AD245" s="117"/>
      <c r="AE245" s="117"/>
      <c r="AF245" s="117"/>
      <c r="AG245" s="117"/>
      <c r="AH245" s="117"/>
      <c r="AI245" s="117"/>
      <c r="AJ245" s="117"/>
      <c r="AK245" s="117"/>
      <c r="AL245" s="117"/>
      <c r="AM245" s="117"/>
      <c r="AN245" s="117"/>
      <c r="AO245" s="117"/>
      <c r="AP245" s="117"/>
      <c r="AQ245" s="117"/>
      <c r="AR245" s="117"/>
      <c r="AS245" s="117"/>
      <c r="AT245" s="117"/>
      <c r="AU245" s="117"/>
      <c r="AV245" s="117"/>
      <c r="AW245" s="117"/>
      <c r="AX245" s="117"/>
      <c r="AY245" s="117"/>
      <c r="AZ245" s="117"/>
      <c r="BA245" s="117"/>
      <c r="BB245" s="117"/>
    </row>
    <row r="246" spans="1:54">
      <c r="A246" s="117"/>
      <c r="B246" s="117"/>
      <c r="C246" s="150"/>
      <c r="D246" s="117"/>
      <c r="E246" s="150"/>
      <c r="F246" s="117"/>
      <c r="G246" s="150"/>
      <c r="H246" s="117"/>
      <c r="I246" s="117"/>
      <c r="J246" s="117"/>
      <c r="K246" s="117"/>
      <c r="L246" s="150"/>
      <c r="M246" s="117"/>
      <c r="N246" s="117"/>
      <c r="O246" s="117"/>
      <c r="P246" s="117"/>
      <c r="Q246" s="117"/>
      <c r="R246" s="117"/>
      <c r="S246" s="117"/>
      <c r="T246" s="117"/>
      <c r="U246" s="117"/>
      <c r="V246" s="117"/>
      <c r="W246" s="117"/>
      <c r="X246" s="117"/>
      <c r="Y246" s="117"/>
      <c r="Z246" s="117"/>
      <c r="AA246" s="117"/>
      <c r="AB246" s="117"/>
      <c r="AC246" s="117"/>
      <c r="AD246" s="117"/>
      <c r="AE246" s="117"/>
      <c r="AF246" s="117"/>
      <c r="AG246" s="117"/>
      <c r="AH246" s="117"/>
      <c r="AI246" s="117"/>
      <c r="AJ246" s="117"/>
      <c r="AK246" s="117"/>
      <c r="AL246" s="117"/>
      <c r="AM246" s="117"/>
      <c r="AN246" s="117"/>
      <c r="AO246" s="117"/>
      <c r="AP246" s="117"/>
      <c r="AQ246" s="117"/>
      <c r="AR246" s="117"/>
      <c r="AS246" s="117"/>
      <c r="AT246" s="117"/>
      <c r="AU246" s="117"/>
      <c r="AV246" s="117"/>
      <c r="AW246" s="117"/>
      <c r="AX246" s="117"/>
      <c r="AY246" s="117"/>
      <c r="AZ246" s="117"/>
      <c r="BA246" s="117"/>
      <c r="BB246" s="117"/>
    </row>
    <row r="247" spans="1:54">
      <c r="A247" s="117"/>
      <c r="B247" s="117"/>
      <c r="C247" s="150"/>
      <c r="D247" s="117"/>
      <c r="E247" s="150"/>
      <c r="F247" s="117"/>
      <c r="G247" s="150"/>
      <c r="H247" s="117"/>
      <c r="I247" s="117"/>
      <c r="J247" s="117"/>
      <c r="K247" s="117"/>
      <c r="L247" s="150"/>
      <c r="M247" s="117"/>
      <c r="N247" s="117"/>
      <c r="O247" s="117"/>
      <c r="P247" s="117"/>
      <c r="Q247" s="117"/>
      <c r="R247" s="117"/>
      <c r="S247" s="117"/>
      <c r="T247" s="117"/>
      <c r="U247" s="117"/>
      <c r="V247" s="117"/>
      <c r="W247" s="117"/>
      <c r="X247" s="117"/>
      <c r="Y247" s="117"/>
      <c r="Z247" s="117"/>
      <c r="AA247" s="117"/>
      <c r="AB247" s="117"/>
      <c r="AC247" s="117"/>
      <c r="AD247" s="117"/>
      <c r="AE247" s="117"/>
      <c r="AF247" s="117"/>
      <c r="AG247" s="117"/>
      <c r="AH247" s="117"/>
      <c r="AI247" s="117"/>
      <c r="AJ247" s="117"/>
      <c r="AK247" s="117"/>
      <c r="AL247" s="117"/>
      <c r="AM247" s="117"/>
      <c r="AN247" s="117"/>
      <c r="AO247" s="117"/>
      <c r="AP247" s="117"/>
      <c r="AQ247" s="117"/>
      <c r="AR247" s="117"/>
      <c r="AS247" s="117"/>
      <c r="AT247" s="117"/>
      <c r="AU247" s="117"/>
      <c r="AV247" s="117"/>
      <c r="AW247" s="117"/>
      <c r="AX247" s="117"/>
      <c r="AY247" s="117"/>
      <c r="AZ247" s="117"/>
      <c r="BA247" s="117"/>
      <c r="BB247" s="117"/>
    </row>
    <row r="248" spans="1:54">
      <c r="A248" s="117"/>
      <c r="B248" s="117"/>
      <c r="C248" s="150"/>
      <c r="D248" s="117"/>
      <c r="E248" s="150"/>
      <c r="F248" s="117"/>
      <c r="G248" s="150"/>
      <c r="H248" s="117"/>
      <c r="I248" s="117"/>
      <c r="J248" s="117"/>
      <c r="K248" s="117"/>
      <c r="L248" s="150"/>
      <c r="M248" s="117"/>
      <c r="N248" s="117"/>
      <c r="O248" s="117"/>
      <c r="P248" s="117"/>
      <c r="Q248" s="117"/>
      <c r="R248" s="117"/>
      <c r="S248" s="117"/>
      <c r="T248" s="117"/>
      <c r="U248" s="117"/>
      <c r="V248" s="117"/>
      <c r="W248" s="117"/>
      <c r="X248" s="117"/>
      <c r="Y248" s="117"/>
      <c r="Z248" s="117"/>
      <c r="AA248" s="117"/>
      <c r="AB248" s="117"/>
      <c r="AC248" s="117"/>
      <c r="AD248" s="117"/>
      <c r="AE248" s="117"/>
      <c r="AF248" s="117"/>
      <c r="AG248" s="117"/>
      <c r="AH248" s="117"/>
      <c r="AI248" s="117"/>
      <c r="AJ248" s="117"/>
      <c r="AK248" s="117"/>
      <c r="AL248" s="117"/>
      <c r="AM248" s="117"/>
      <c r="AN248" s="117"/>
      <c r="AO248" s="117"/>
      <c r="AP248" s="117"/>
      <c r="AQ248" s="117"/>
      <c r="AR248" s="117"/>
      <c r="AS248" s="117"/>
      <c r="AT248" s="117"/>
      <c r="AU248" s="117"/>
      <c r="AV248" s="117"/>
      <c r="AW248" s="117"/>
      <c r="AX248" s="117"/>
      <c r="AY248" s="117"/>
      <c r="AZ248" s="117"/>
      <c r="BA248" s="117"/>
      <c r="BB248" s="117"/>
    </row>
    <row r="249" spans="1:54">
      <c r="A249" s="117"/>
      <c r="B249" s="117"/>
      <c r="C249" s="150"/>
      <c r="D249" s="117"/>
      <c r="E249" s="150"/>
      <c r="F249" s="117"/>
      <c r="G249" s="150"/>
      <c r="H249" s="117"/>
      <c r="I249" s="117"/>
      <c r="J249" s="117"/>
      <c r="K249" s="117"/>
      <c r="L249" s="150"/>
      <c r="M249" s="117"/>
      <c r="N249" s="117"/>
      <c r="O249" s="117"/>
      <c r="P249" s="117"/>
      <c r="Q249" s="117"/>
      <c r="R249" s="117"/>
      <c r="S249" s="117"/>
      <c r="T249" s="117"/>
      <c r="U249" s="117"/>
      <c r="V249" s="117"/>
      <c r="W249" s="117"/>
      <c r="X249" s="117"/>
      <c r="Y249" s="117"/>
      <c r="Z249" s="117"/>
      <c r="AA249" s="117"/>
      <c r="AB249" s="117"/>
      <c r="AC249" s="117"/>
      <c r="AD249" s="117"/>
      <c r="AE249" s="117"/>
      <c r="AF249" s="117"/>
      <c r="AG249" s="117"/>
      <c r="AH249" s="117"/>
      <c r="AI249" s="117"/>
      <c r="AJ249" s="117"/>
      <c r="AK249" s="117"/>
      <c r="AL249" s="117"/>
      <c r="AM249" s="117"/>
      <c r="AN249" s="117"/>
      <c r="AO249" s="117"/>
      <c r="AP249" s="117"/>
      <c r="AQ249" s="117"/>
      <c r="AR249" s="117"/>
      <c r="AS249" s="117"/>
      <c r="AT249" s="117"/>
      <c r="AU249" s="117"/>
      <c r="AV249" s="117"/>
      <c r="AW249" s="117"/>
      <c r="AX249" s="117"/>
      <c r="AY249" s="117"/>
      <c r="AZ249" s="117"/>
      <c r="BA249" s="117"/>
      <c r="BB249" s="117"/>
    </row>
    <row r="250" spans="1:54">
      <c r="A250" s="117"/>
      <c r="B250" s="117"/>
      <c r="C250" s="150"/>
      <c r="D250" s="117"/>
      <c r="E250" s="150"/>
      <c r="F250" s="117"/>
      <c r="G250" s="150"/>
      <c r="H250" s="117"/>
      <c r="I250" s="117"/>
      <c r="J250" s="117"/>
      <c r="K250" s="117"/>
      <c r="L250" s="150"/>
      <c r="M250" s="117"/>
      <c r="N250" s="117"/>
      <c r="O250" s="117"/>
      <c r="P250" s="117"/>
      <c r="Q250" s="117"/>
      <c r="R250" s="117"/>
      <c r="S250" s="117"/>
      <c r="T250" s="117"/>
      <c r="U250" s="117"/>
      <c r="V250" s="117"/>
      <c r="W250" s="117"/>
      <c r="X250" s="117"/>
      <c r="Y250" s="117"/>
      <c r="Z250" s="117"/>
      <c r="AA250" s="117"/>
      <c r="AB250" s="117"/>
      <c r="AC250" s="117"/>
      <c r="AD250" s="117"/>
      <c r="AE250" s="117"/>
      <c r="AF250" s="117"/>
      <c r="AG250" s="117"/>
      <c r="AH250" s="117"/>
      <c r="AI250" s="117"/>
      <c r="AJ250" s="117"/>
      <c r="AK250" s="117"/>
      <c r="AL250" s="117"/>
      <c r="AM250" s="117"/>
      <c r="AN250" s="117"/>
      <c r="AO250" s="117"/>
      <c r="AP250" s="117"/>
      <c r="AQ250" s="117"/>
      <c r="AR250" s="117"/>
      <c r="AS250" s="117"/>
      <c r="AT250" s="117"/>
      <c r="AU250" s="117"/>
      <c r="AV250" s="117"/>
      <c r="AW250" s="117"/>
      <c r="AX250" s="117"/>
      <c r="AY250" s="117"/>
      <c r="AZ250" s="117"/>
      <c r="BA250" s="117"/>
      <c r="BB250" s="117"/>
    </row>
    <row r="251" spans="1:54">
      <c r="A251" s="117"/>
      <c r="B251" s="117"/>
      <c r="C251" s="150"/>
      <c r="D251" s="117"/>
      <c r="E251" s="150"/>
      <c r="F251" s="117"/>
      <c r="G251" s="150"/>
      <c r="H251" s="117"/>
      <c r="I251" s="117"/>
      <c r="J251" s="117"/>
      <c r="K251" s="117"/>
      <c r="L251" s="150"/>
      <c r="M251" s="117"/>
      <c r="N251" s="117"/>
      <c r="O251" s="117"/>
      <c r="P251" s="117"/>
      <c r="Q251" s="117"/>
      <c r="R251" s="117"/>
      <c r="S251" s="117"/>
      <c r="T251" s="117"/>
      <c r="U251" s="117"/>
      <c r="V251" s="117"/>
      <c r="W251" s="117"/>
      <c r="X251" s="117"/>
      <c r="Y251" s="117"/>
      <c r="Z251" s="117"/>
      <c r="AA251" s="117"/>
      <c r="AB251" s="117"/>
      <c r="AC251" s="117"/>
      <c r="AD251" s="117"/>
      <c r="AE251" s="117"/>
      <c r="AF251" s="117"/>
      <c r="AG251" s="117"/>
      <c r="AH251" s="117"/>
      <c r="AI251" s="117"/>
      <c r="AJ251" s="117"/>
      <c r="AK251" s="117"/>
      <c r="AL251" s="117"/>
      <c r="AM251" s="117"/>
      <c r="AN251" s="117"/>
      <c r="AO251" s="117"/>
      <c r="AP251" s="117"/>
      <c r="AQ251" s="117"/>
      <c r="AR251" s="117"/>
      <c r="AS251" s="117"/>
      <c r="AT251" s="117"/>
      <c r="AU251" s="117"/>
      <c r="AV251" s="117"/>
      <c r="AW251" s="117"/>
      <c r="AX251" s="117"/>
      <c r="AY251" s="117"/>
      <c r="AZ251" s="117"/>
      <c r="BA251" s="117"/>
      <c r="BB251" s="117"/>
    </row>
    <row r="252" spans="1:54">
      <c r="A252" s="117"/>
      <c r="B252" s="117"/>
      <c r="C252" s="150"/>
      <c r="D252" s="117"/>
      <c r="E252" s="150"/>
      <c r="F252" s="117"/>
      <c r="G252" s="150"/>
      <c r="H252" s="117"/>
      <c r="I252" s="117"/>
      <c r="J252" s="117"/>
      <c r="K252" s="117"/>
      <c r="L252" s="150"/>
      <c r="M252" s="117"/>
      <c r="N252" s="117"/>
      <c r="O252" s="117"/>
      <c r="P252" s="117"/>
      <c r="Q252" s="117"/>
      <c r="R252" s="117"/>
      <c r="S252" s="117"/>
      <c r="T252" s="117"/>
      <c r="U252" s="117"/>
      <c r="V252" s="117"/>
      <c r="W252" s="117"/>
      <c r="X252" s="117"/>
      <c r="Y252" s="117"/>
      <c r="Z252" s="117"/>
      <c r="AA252" s="117"/>
      <c r="AB252" s="117"/>
      <c r="AC252" s="117"/>
      <c r="AD252" s="117"/>
      <c r="AE252" s="117"/>
      <c r="AF252" s="117"/>
      <c r="AG252" s="117"/>
      <c r="AH252" s="117"/>
      <c r="AI252" s="117"/>
      <c r="AJ252" s="117"/>
      <c r="AK252" s="117"/>
      <c r="AL252" s="117"/>
      <c r="AM252" s="117"/>
      <c r="AN252" s="117"/>
      <c r="AO252" s="117"/>
      <c r="AP252" s="117"/>
      <c r="AQ252" s="117"/>
      <c r="AR252" s="117"/>
      <c r="AS252" s="117"/>
      <c r="AT252" s="117"/>
      <c r="AU252" s="117"/>
      <c r="AV252" s="117"/>
      <c r="AW252" s="117"/>
      <c r="AX252" s="117"/>
      <c r="AY252" s="117"/>
      <c r="AZ252" s="117"/>
      <c r="BA252" s="117"/>
      <c r="BB252" s="117"/>
    </row>
    <row r="253" spans="1:54">
      <c r="A253" s="117"/>
      <c r="B253" s="117"/>
      <c r="C253" s="150"/>
      <c r="D253" s="117"/>
      <c r="E253" s="150"/>
      <c r="F253" s="117"/>
      <c r="G253" s="150"/>
      <c r="H253" s="117"/>
      <c r="I253" s="117"/>
      <c r="J253" s="117"/>
      <c r="K253" s="117"/>
      <c r="L253" s="150"/>
      <c r="M253" s="117"/>
      <c r="N253" s="117"/>
      <c r="O253" s="117"/>
      <c r="P253" s="117"/>
      <c r="Q253" s="117"/>
      <c r="R253" s="117"/>
      <c r="S253" s="117"/>
      <c r="T253" s="117"/>
      <c r="U253" s="117"/>
      <c r="V253" s="117"/>
      <c r="W253" s="117"/>
      <c r="X253" s="117"/>
      <c r="Y253" s="117"/>
      <c r="Z253" s="117"/>
      <c r="AA253" s="117"/>
      <c r="AB253" s="117"/>
      <c r="AC253" s="117"/>
      <c r="AD253" s="117"/>
      <c r="AE253" s="117"/>
      <c r="AF253" s="117"/>
      <c r="AG253" s="117"/>
      <c r="AH253" s="117"/>
      <c r="AI253" s="117"/>
      <c r="AJ253" s="117"/>
      <c r="AK253" s="117"/>
      <c r="AL253" s="117"/>
      <c r="AM253" s="117"/>
      <c r="AN253" s="117"/>
      <c r="AO253" s="117"/>
      <c r="AP253" s="117"/>
      <c r="AQ253" s="117"/>
      <c r="AR253" s="117"/>
      <c r="AS253" s="117"/>
      <c r="AT253" s="117"/>
      <c r="AU253" s="117"/>
      <c r="AV253" s="117"/>
      <c r="AW253" s="117"/>
      <c r="AX253" s="117"/>
      <c r="AY253" s="117"/>
      <c r="AZ253" s="117"/>
      <c r="BA253" s="117"/>
      <c r="BB253" s="117"/>
    </row>
    <row r="254" spans="1:54">
      <c r="A254" s="117"/>
      <c r="B254" s="117"/>
      <c r="C254" s="150"/>
      <c r="D254" s="117"/>
      <c r="E254" s="150"/>
      <c r="F254" s="117"/>
      <c r="G254" s="150"/>
      <c r="H254" s="117"/>
      <c r="I254" s="117"/>
      <c r="J254" s="117"/>
      <c r="K254" s="117"/>
      <c r="L254" s="150"/>
      <c r="M254" s="117"/>
      <c r="N254" s="117"/>
      <c r="O254" s="117"/>
      <c r="P254" s="117"/>
      <c r="Q254" s="117"/>
      <c r="R254" s="117"/>
      <c r="S254" s="117"/>
      <c r="T254" s="117"/>
      <c r="U254" s="117"/>
      <c r="V254" s="117"/>
      <c r="W254" s="117"/>
      <c r="X254" s="117"/>
      <c r="Y254" s="117"/>
      <c r="Z254" s="117"/>
      <c r="AA254" s="117"/>
      <c r="AB254" s="117"/>
      <c r="AC254" s="117"/>
      <c r="AD254" s="117"/>
      <c r="AE254" s="117"/>
      <c r="AF254" s="117"/>
      <c r="AG254" s="117"/>
      <c r="AH254" s="117"/>
      <c r="AI254" s="117"/>
      <c r="AJ254" s="117"/>
      <c r="AK254" s="117"/>
      <c r="AL254" s="117"/>
      <c r="AM254" s="117"/>
      <c r="AN254" s="117"/>
      <c r="AO254" s="117"/>
      <c r="AP254" s="117"/>
      <c r="AQ254" s="117"/>
      <c r="AR254" s="117"/>
      <c r="AS254" s="117"/>
      <c r="AT254" s="117"/>
      <c r="AU254" s="117"/>
      <c r="AV254" s="117"/>
      <c r="AW254" s="117"/>
      <c r="AX254" s="117"/>
      <c r="AY254" s="117"/>
      <c r="AZ254" s="117"/>
      <c r="BA254" s="117"/>
      <c r="BB254" s="117"/>
    </row>
    <row r="255" spans="1:54">
      <c r="A255" s="117"/>
      <c r="B255" s="117"/>
      <c r="C255" s="150"/>
      <c r="D255" s="117"/>
      <c r="E255" s="150"/>
      <c r="F255" s="117"/>
      <c r="G255" s="150"/>
      <c r="H255" s="117"/>
      <c r="I255" s="117"/>
      <c r="J255" s="117"/>
      <c r="K255" s="117"/>
      <c r="L255" s="150"/>
      <c r="M255" s="117"/>
      <c r="N255" s="117"/>
      <c r="O255" s="117"/>
      <c r="P255" s="117"/>
      <c r="Q255" s="117"/>
      <c r="R255" s="117"/>
      <c r="S255" s="117"/>
      <c r="T255" s="117"/>
      <c r="U255" s="117"/>
      <c r="V255" s="117"/>
      <c r="W255" s="117"/>
      <c r="X255" s="117"/>
      <c r="Y255" s="117"/>
      <c r="Z255" s="117"/>
      <c r="AA255" s="117"/>
      <c r="AB255" s="117"/>
      <c r="AC255" s="117"/>
      <c r="AD255" s="117"/>
      <c r="AE255" s="117"/>
      <c r="AF255" s="117"/>
      <c r="AG255" s="117"/>
      <c r="AH255" s="117"/>
      <c r="AI255" s="117"/>
      <c r="AJ255" s="117"/>
      <c r="AK255" s="117"/>
      <c r="AL255" s="117"/>
      <c r="AM255" s="117"/>
      <c r="AN255" s="117"/>
      <c r="AO255" s="117"/>
      <c r="AP255" s="117"/>
      <c r="AQ255" s="117"/>
      <c r="AR255" s="117"/>
      <c r="AS255" s="117"/>
      <c r="AT255" s="117"/>
      <c r="AU255" s="117"/>
      <c r="AV255" s="117"/>
      <c r="AW255" s="117"/>
      <c r="AX255" s="117"/>
      <c r="AY255" s="117"/>
      <c r="AZ255" s="117"/>
      <c r="BA255" s="117"/>
      <c r="BB255" s="117"/>
    </row>
    <row r="256" spans="1:54">
      <c r="A256" s="117"/>
      <c r="B256" s="117"/>
      <c r="C256" s="150"/>
      <c r="D256" s="117"/>
      <c r="E256" s="150"/>
      <c r="F256" s="117"/>
      <c r="G256" s="150"/>
      <c r="H256" s="117"/>
      <c r="I256" s="117"/>
      <c r="J256" s="117"/>
      <c r="K256" s="117"/>
      <c r="L256" s="150"/>
      <c r="M256" s="117"/>
      <c r="N256" s="117"/>
      <c r="O256" s="117"/>
      <c r="P256" s="117"/>
      <c r="Q256" s="117"/>
      <c r="R256" s="117"/>
      <c r="S256" s="117"/>
      <c r="T256" s="117"/>
      <c r="U256" s="117"/>
      <c r="V256" s="117"/>
      <c r="W256" s="117"/>
      <c r="X256" s="117"/>
      <c r="Y256" s="117"/>
      <c r="Z256" s="117"/>
      <c r="AA256" s="117"/>
      <c r="AB256" s="117"/>
      <c r="AC256" s="117"/>
      <c r="AD256" s="117"/>
      <c r="AE256" s="117"/>
      <c r="AF256" s="117"/>
      <c r="AG256" s="117"/>
      <c r="AH256" s="117"/>
      <c r="AI256" s="117"/>
      <c r="AJ256" s="117"/>
      <c r="AK256" s="117"/>
      <c r="AL256" s="117"/>
      <c r="AM256" s="117"/>
      <c r="AN256" s="117"/>
      <c r="AO256" s="117"/>
      <c r="AP256" s="117"/>
      <c r="AQ256" s="117"/>
      <c r="AR256" s="117"/>
      <c r="AS256" s="117"/>
      <c r="AT256" s="117"/>
      <c r="AU256" s="117"/>
      <c r="AV256" s="117"/>
      <c r="AW256" s="117"/>
      <c r="AX256" s="117"/>
      <c r="AY256" s="117"/>
      <c r="AZ256" s="117"/>
      <c r="BA256" s="117"/>
      <c r="BB256" s="117"/>
    </row>
    <row r="257" spans="1:54">
      <c r="A257" s="117"/>
      <c r="B257" s="117"/>
      <c r="C257" s="150"/>
      <c r="D257" s="117"/>
      <c r="E257" s="150"/>
      <c r="F257" s="117"/>
      <c r="G257" s="150"/>
      <c r="H257" s="117"/>
      <c r="I257" s="117"/>
      <c r="J257" s="117"/>
      <c r="K257" s="117"/>
      <c r="L257" s="150"/>
      <c r="M257" s="117"/>
      <c r="N257" s="117"/>
      <c r="O257" s="117"/>
      <c r="P257" s="117"/>
      <c r="Q257" s="117"/>
      <c r="R257" s="117"/>
      <c r="S257" s="117"/>
      <c r="T257" s="117"/>
      <c r="U257" s="117"/>
      <c r="V257" s="117"/>
      <c r="W257" s="117"/>
      <c r="X257" s="117"/>
      <c r="Y257" s="117"/>
      <c r="Z257" s="117"/>
      <c r="AA257" s="117"/>
      <c r="AB257" s="117"/>
      <c r="AC257" s="117"/>
      <c r="AD257" s="117"/>
      <c r="AE257" s="117"/>
      <c r="AF257" s="117"/>
      <c r="AG257" s="117"/>
      <c r="AH257" s="117"/>
      <c r="AI257" s="117"/>
      <c r="AJ257" s="117"/>
      <c r="AK257" s="117"/>
      <c r="AL257" s="117"/>
      <c r="AM257" s="117"/>
      <c r="AN257" s="117"/>
      <c r="AO257" s="117"/>
      <c r="AP257" s="117"/>
      <c r="AQ257" s="117"/>
      <c r="AR257" s="117"/>
      <c r="AS257" s="117"/>
      <c r="AT257" s="117"/>
      <c r="AU257" s="117"/>
      <c r="AV257" s="117"/>
      <c r="AW257" s="117"/>
      <c r="AX257" s="117"/>
      <c r="AY257" s="117"/>
      <c r="AZ257" s="117"/>
      <c r="BA257" s="117"/>
      <c r="BB257" s="117"/>
    </row>
    <row r="258" spans="1:54">
      <c r="A258" s="117"/>
      <c r="B258" s="117"/>
      <c r="C258" s="150"/>
      <c r="D258" s="117"/>
      <c r="E258" s="150"/>
      <c r="F258" s="117"/>
      <c r="G258" s="150"/>
      <c r="H258" s="117"/>
      <c r="I258" s="117"/>
      <c r="J258" s="117"/>
      <c r="K258" s="117"/>
      <c r="L258" s="150"/>
      <c r="M258" s="117"/>
      <c r="N258" s="117"/>
      <c r="O258" s="117"/>
      <c r="P258" s="117"/>
      <c r="Q258" s="117"/>
      <c r="R258" s="117"/>
      <c r="S258" s="117"/>
      <c r="T258" s="117"/>
      <c r="U258" s="117"/>
      <c r="V258" s="117"/>
      <c r="W258" s="117"/>
      <c r="X258" s="117"/>
      <c r="Y258" s="117"/>
      <c r="Z258" s="117"/>
      <c r="AA258" s="117"/>
      <c r="AB258" s="117"/>
      <c r="AC258" s="117"/>
      <c r="AD258" s="117"/>
      <c r="AE258" s="117"/>
      <c r="AF258" s="117"/>
      <c r="AG258" s="117"/>
      <c r="AH258" s="117"/>
      <c r="AI258" s="117"/>
      <c r="AJ258" s="117"/>
      <c r="AK258" s="117"/>
      <c r="AL258" s="117"/>
      <c r="AM258" s="117"/>
      <c r="AN258" s="117"/>
      <c r="AO258" s="117"/>
      <c r="AP258" s="117"/>
      <c r="AQ258" s="117"/>
      <c r="AR258" s="117"/>
      <c r="AS258" s="117"/>
      <c r="AT258" s="117"/>
      <c r="AU258" s="117"/>
      <c r="AV258" s="117"/>
      <c r="AW258" s="117"/>
      <c r="AX258" s="117"/>
      <c r="AY258" s="117"/>
      <c r="AZ258" s="117"/>
      <c r="BA258" s="117"/>
      <c r="BB258" s="117"/>
    </row>
    <row r="259" spans="1:54">
      <c r="A259" s="117"/>
      <c r="B259" s="117"/>
      <c r="C259" s="150"/>
      <c r="D259" s="117"/>
      <c r="E259" s="150"/>
      <c r="F259" s="117"/>
      <c r="G259" s="150"/>
      <c r="H259" s="117"/>
      <c r="I259" s="117"/>
      <c r="J259" s="117"/>
      <c r="K259" s="117"/>
      <c r="L259" s="150"/>
      <c r="M259" s="117"/>
      <c r="N259" s="117"/>
      <c r="O259" s="117"/>
      <c r="P259" s="117"/>
      <c r="Q259" s="117"/>
      <c r="R259" s="117"/>
      <c r="S259" s="117"/>
      <c r="T259" s="117"/>
      <c r="U259" s="117"/>
      <c r="V259" s="117"/>
      <c r="W259" s="117"/>
      <c r="X259" s="117"/>
      <c r="Y259" s="117"/>
      <c r="Z259" s="117"/>
      <c r="AA259" s="117"/>
      <c r="AB259" s="117"/>
      <c r="AC259" s="117"/>
      <c r="AD259" s="117"/>
      <c r="AE259" s="117"/>
      <c r="AF259" s="117"/>
      <c r="AG259" s="117"/>
      <c r="AH259" s="117"/>
      <c r="AI259" s="117"/>
      <c r="AJ259" s="117"/>
      <c r="AK259" s="117"/>
      <c r="AL259" s="117"/>
      <c r="AM259" s="117"/>
      <c r="AN259" s="117"/>
      <c r="AO259" s="117"/>
      <c r="AP259" s="117"/>
      <c r="AQ259" s="117"/>
      <c r="AR259" s="117"/>
      <c r="AS259" s="117"/>
      <c r="AT259" s="117"/>
      <c r="AU259" s="117"/>
      <c r="AV259" s="117"/>
      <c r="AW259" s="117"/>
      <c r="AX259" s="117"/>
      <c r="AY259" s="117"/>
      <c r="AZ259" s="117"/>
      <c r="BA259" s="117"/>
      <c r="BB259" s="117"/>
    </row>
    <row r="260" spans="1:54">
      <c r="A260" s="117"/>
      <c r="B260" s="117"/>
      <c r="C260" s="150"/>
      <c r="D260" s="117"/>
      <c r="E260" s="150"/>
      <c r="F260" s="117"/>
      <c r="G260" s="150"/>
      <c r="H260" s="117"/>
      <c r="I260" s="117"/>
      <c r="J260" s="117"/>
      <c r="K260" s="117"/>
      <c r="L260" s="150"/>
      <c r="M260" s="117"/>
      <c r="N260" s="117"/>
      <c r="O260" s="117"/>
      <c r="P260" s="117"/>
      <c r="Q260" s="117"/>
      <c r="R260" s="117"/>
      <c r="S260" s="117"/>
      <c r="T260" s="117"/>
      <c r="U260" s="117"/>
      <c r="V260" s="117"/>
      <c r="W260" s="117"/>
      <c r="X260" s="117"/>
      <c r="Y260" s="117"/>
      <c r="Z260" s="117"/>
      <c r="AA260" s="117"/>
      <c r="AB260" s="117"/>
      <c r="AC260" s="117"/>
      <c r="AD260" s="117"/>
      <c r="AE260" s="117"/>
      <c r="AF260" s="117"/>
      <c r="AG260" s="117"/>
      <c r="AH260" s="117"/>
      <c r="AI260" s="117"/>
      <c r="AJ260" s="117"/>
      <c r="AK260" s="117"/>
      <c r="AL260" s="117"/>
      <c r="AM260" s="117"/>
      <c r="AN260" s="117"/>
      <c r="AO260" s="117"/>
      <c r="AP260" s="117"/>
      <c r="AQ260" s="117"/>
      <c r="AR260" s="117"/>
      <c r="AS260" s="117"/>
      <c r="AT260" s="117"/>
      <c r="AU260" s="117"/>
      <c r="AV260" s="117"/>
      <c r="AW260" s="117"/>
      <c r="AX260" s="117"/>
      <c r="AY260" s="117"/>
      <c r="AZ260" s="117"/>
      <c r="BA260" s="117"/>
      <c r="BB260" s="117"/>
    </row>
    <row r="261" spans="1:54">
      <c r="A261" s="117"/>
      <c r="B261" s="117"/>
      <c r="C261" s="150"/>
      <c r="D261" s="117"/>
      <c r="E261" s="150"/>
      <c r="F261" s="117"/>
      <c r="G261" s="150"/>
      <c r="H261" s="117"/>
      <c r="I261" s="117"/>
      <c r="J261" s="117"/>
      <c r="K261" s="117"/>
      <c r="L261" s="150"/>
      <c r="M261" s="117"/>
      <c r="N261" s="117"/>
      <c r="O261" s="117"/>
      <c r="P261" s="117"/>
      <c r="Q261" s="117"/>
      <c r="R261" s="117"/>
      <c r="S261" s="117"/>
      <c r="T261" s="117"/>
      <c r="U261" s="117"/>
      <c r="V261" s="117"/>
      <c r="W261" s="117"/>
      <c r="X261" s="117"/>
      <c r="Y261" s="117"/>
      <c r="Z261" s="117"/>
      <c r="AA261" s="117"/>
      <c r="AB261" s="117"/>
      <c r="AC261" s="117"/>
      <c r="AD261" s="117"/>
      <c r="AE261" s="117"/>
      <c r="AF261" s="117"/>
      <c r="AG261" s="117"/>
      <c r="AH261" s="117"/>
      <c r="AI261" s="117"/>
      <c r="AJ261" s="117"/>
      <c r="AK261" s="117"/>
      <c r="AL261" s="117"/>
      <c r="AM261" s="117"/>
      <c r="AN261" s="117"/>
      <c r="AO261" s="117"/>
      <c r="AP261" s="117"/>
      <c r="AQ261" s="117"/>
      <c r="AR261" s="117"/>
      <c r="AS261" s="117"/>
      <c r="AT261" s="117"/>
      <c r="AU261" s="117"/>
      <c r="AV261" s="117"/>
      <c r="AW261" s="117"/>
      <c r="AX261" s="117"/>
      <c r="AY261" s="117"/>
      <c r="AZ261" s="117"/>
      <c r="BA261" s="117"/>
      <c r="BB261" s="117"/>
    </row>
    <row r="262" spans="1:54">
      <c r="A262" s="117"/>
      <c r="B262" s="117"/>
      <c r="C262" s="150"/>
      <c r="D262" s="117"/>
      <c r="E262" s="150"/>
      <c r="F262" s="117"/>
      <c r="G262" s="150"/>
      <c r="H262" s="117"/>
      <c r="I262" s="117"/>
      <c r="J262" s="117"/>
      <c r="K262" s="117"/>
      <c r="L262" s="150"/>
      <c r="M262" s="117"/>
      <c r="N262" s="117"/>
      <c r="O262" s="117"/>
      <c r="P262" s="117"/>
      <c r="Q262" s="117"/>
      <c r="R262" s="117"/>
      <c r="S262" s="117"/>
      <c r="T262" s="117"/>
      <c r="U262" s="117"/>
      <c r="V262" s="117"/>
      <c r="W262" s="117"/>
      <c r="X262" s="117"/>
      <c r="Y262" s="117"/>
      <c r="Z262" s="117"/>
      <c r="AA262" s="117"/>
      <c r="AB262" s="117"/>
      <c r="AC262" s="117"/>
      <c r="AD262" s="117"/>
      <c r="AE262" s="117"/>
      <c r="AF262" s="117"/>
      <c r="AG262" s="117"/>
      <c r="AH262" s="117"/>
      <c r="AI262" s="117"/>
      <c r="AJ262" s="117"/>
      <c r="AK262" s="117"/>
      <c r="AL262" s="117"/>
      <c r="AM262" s="117"/>
      <c r="AN262" s="117"/>
      <c r="AO262" s="117"/>
      <c r="AP262" s="117"/>
      <c r="AQ262" s="117"/>
      <c r="AR262" s="117"/>
      <c r="AS262" s="117"/>
      <c r="AT262" s="117"/>
      <c r="AU262" s="117"/>
      <c r="AV262" s="117"/>
      <c r="AW262" s="117"/>
      <c r="AX262" s="117"/>
      <c r="AY262" s="117"/>
      <c r="AZ262" s="117"/>
      <c r="BA262" s="117"/>
      <c r="BB262" s="117"/>
    </row>
    <row r="263" spans="1:54">
      <c r="A263" s="117"/>
      <c r="B263" s="117"/>
      <c r="C263" s="150"/>
      <c r="D263" s="117"/>
      <c r="E263" s="150"/>
      <c r="F263" s="117"/>
      <c r="G263" s="150"/>
      <c r="H263" s="117"/>
      <c r="I263" s="117"/>
      <c r="J263" s="117"/>
      <c r="K263" s="117"/>
      <c r="L263" s="150"/>
      <c r="M263" s="117"/>
      <c r="N263" s="117"/>
      <c r="O263" s="117"/>
      <c r="P263" s="117"/>
      <c r="Q263" s="117"/>
      <c r="R263" s="117"/>
      <c r="S263" s="117"/>
      <c r="T263" s="117"/>
      <c r="U263" s="117"/>
      <c r="V263" s="117"/>
      <c r="W263" s="117"/>
      <c r="X263" s="117"/>
      <c r="Y263" s="117"/>
      <c r="Z263" s="117"/>
      <c r="AA263" s="117"/>
      <c r="AB263" s="117"/>
      <c r="AC263" s="117"/>
      <c r="AD263" s="117"/>
      <c r="AE263" s="117"/>
      <c r="AF263" s="117"/>
      <c r="AG263" s="117"/>
      <c r="AH263" s="117"/>
      <c r="AI263" s="117"/>
      <c r="AJ263" s="117"/>
      <c r="AK263" s="117"/>
      <c r="AL263" s="117"/>
      <c r="AM263" s="117"/>
      <c r="AN263" s="117"/>
      <c r="AO263" s="117"/>
      <c r="AP263" s="117"/>
      <c r="AQ263" s="117"/>
      <c r="AR263" s="117"/>
      <c r="AS263" s="117"/>
      <c r="AT263" s="117"/>
      <c r="AU263" s="117"/>
      <c r="AV263" s="117"/>
      <c r="AW263" s="117"/>
      <c r="AX263" s="117"/>
      <c r="AY263" s="117"/>
      <c r="AZ263" s="117"/>
      <c r="BA263" s="117"/>
      <c r="BB263" s="117"/>
    </row>
    <row r="264" spans="1:54">
      <c r="A264" s="117"/>
      <c r="B264" s="117"/>
      <c r="C264" s="150"/>
      <c r="D264" s="117"/>
      <c r="E264" s="150"/>
      <c r="F264" s="117"/>
      <c r="G264" s="150"/>
      <c r="H264" s="117"/>
      <c r="I264" s="117"/>
      <c r="J264" s="117"/>
      <c r="K264" s="117"/>
      <c r="L264" s="150"/>
      <c r="M264" s="117"/>
      <c r="N264" s="117"/>
      <c r="O264" s="117"/>
      <c r="P264" s="117"/>
      <c r="Q264" s="117"/>
      <c r="R264" s="117"/>
      <c r="S264" s="117"/>
      <c r="T264" s="117"/>
      <c r="U264" s="117"/>
      <c r="V264" s="117"/>
      <c r="W264" s="117"/>
      <c r="X264" s="117"/>
      <c r="Y264" s="117"/>
      <c r="Z264" s="117"/>
      <c r="AA264" s="117"/>
      <c r="AB264" s="117"/>
      <c r="AC264" s="117"/>
      <c r="AD264" s="117"/>
      <c r="AE264" s="117"/>
      <c r="AF264" s="117"/>
      <c r="AG264" s="117"/>
      <c r="AH264" s="117"/>
      <c r="AI264" s="117"/>
      <c r="AJ264" s="117"/>
      <c r="AK264" s="117"/>
      <c r="AL264" s="117"/>
      <c r="AM264" s="117"/>
      <c r="AN264" s="117"/>
      <c r="AO264" s="117"/>
      <c r="AP264" s="117"/>
      <c r="AQ264" s="117"/>
      <c r="AR264" s="117"/>
      <c r="AS264" s="117"/>
      <c r="AT264" s="117"/>
      <c r="AU264" s="117"/>
      <c r="AV264" s="117"/>
      <c r="AW264" s="117"/>
      <c r="AX264" s="117"/>
      <c r="AY264" s="117"/>
      <c r="AZ264" s="117"/>
      <c r="BA264" s="117"/>
      <c r="BB264" s="117"/>
    </row>
    <row r="265" spans="1:54">
      <c r="A265" s="117"/>
      <c r="B265" s="117"/>
      <c r="C265" s="150"/>
      <c r="D265" s="117"/>
      <c r="E265" s="150"/>
      <c r="F265" s="117"/>
      <c r="G265" s="150"/>
      <c r="H265" s="117"/>
      <c r="I265" s="117"/>
      <c r="J265" s="117"/>
      <c r="K265" s="117"/>
      <c r="L265" s="150"/>
      <c r="M265" s="117"/>
      <c r="N265" s="117"/>
      <c r="O265" s="117"/>
      <c r="P265" s="117"/>
      <c r="Q265" s="117"/>
      <c r="R265" s="117"/>
      <c r="S265" s="117"/>
      <c r="T265" s="117"/>
      <c r="U265" s="117"/>
      <c r="V265" s="117"/>
      <c r="W265" s="117"/>
      <c r="X265" s="117"/>
      <c r="Y265" s="117"/>
      <c r="Z265" s="117"/>
      <c r="AA265" s="117"/>
      <c r="AB265" s="117"/>
      <c r="AC265" s="117"/>
      <c r="AD265" s="117"/>
      <c r="AE265" s="117"/>
      <c r="AF265" s="117"/>
      <c r="AG265" s="117"/>
      <c r="AH265" s="117"/>
      <c r="AI265" s="117"/>
      <c r="AJ265" s="117"/>
      <c r="AK265" s="117"/>
      <c r="AL265" s="117"/>
      <c r="AM265" s="117"/>
      <c r="AN265" s="117"/>
      <c r="AO265" s="117"/>
      <c r="AP265" s="117"/>
      <c r="AQ265" s="117"/>
      <c r="AR265" s="117"/>
      <c r="AS265" s="117"/>
      <c r="AT265" s="117"/>
      <c r="AU265" s="117"/>
      <c r="AV265" s="117"/>
      <c r="AW265" s="117"/>
      <c r="AX265" s="117"/>
      <c r="AY265" s="117"/>
      <c r="AZ265" s="117"/>
      <c r="BA265" s="117"/>
      <c r="BB265" s="117"/>
    </row>
    <row r="266" spans="1:54">
      <c r="A266" s="117"/>
      <c r="B266" s="117"/>
      <c r="C266" s="150"/>
      <c r="D266" s="117"/>
      <c r="E266" s="150"/>
      <c r="F266" s="117"/>
      <c r="G266" s="150"/>
      <c r="H266" s="117"/>
      <c r="I266" s="117"/>
      <c r="J266" s="117"/>
      <c r="K266" s="117"/>
      <c r="L266" s="150"/>
      <c r="M266" s="117"/>
      <c r="N266" s="117"/>
      <c r="O266" s="117"/>
      <c r="P266" s="117"/>
      <c r="Q266" s="117"/>
      <c r="R266" s="117"/>
      <c r="S266" s="117"/>
      <c r="T266" s="117"/>
      <c r="U266" s="117"/>
      <c r="V266" s="117"/>
      <c r="W266" s="117"/>
      <c r="X266" s="117"/>
      <c r="Y266" s="117"/>
      <c r="Z266" s="117"/>
      <c r="AA266" s="117"/>
      <c r="AB266" s="117"/>
      <c r="AC266" s="117"/>
      <c r="AD266" s="117"/>
      <c r="AE266" s="117"/>
      <c r="AF266" s="117"/>
      <c r="AG266" s="117"/>
      <c r="AH266" s="117"/>
      <c r="AI266" s="117"/>
      <c r="AJ266" s="117"/>
      <c r="AK266" s="117"/>
      <c r="AL266" s="117"/>
      <c r="AM266" s="117"/>
      <c r="AN266" s="117"/>
      <c r="AO266" s="117"/>
      <c r="AP266" s="117"/>
      <c r="AQ266" s="117"/>
      <c r="AR266" s="117"/>
      <c r="AS266" s="117"/>
      <c r="AT266" s="117"/>
      <c r="AU266" s="117"/>
      <c r="AV266" s="117"/>
      <c r="AW266" s="117"/>
      <c r="AX266" s="117"/>
      <c r="AY266" s="117"/>
      <c r="AZ266" s="117"/>
      <c r="BA266" s="117"/>
      <c r="BB266" s="117"/>
    </row>
    <row r="267" spans="1:54">
      <c r="A267" s="117"/>
      <c r="B267" s="117"/>
      <c r="C267" s="150"/>
      <c r="D267" s="117"/>
      <c r="E267" s="150"/>
      <c r="F267" s="117"/>
      <c r="G267" s="150"/>
      <c r="H267" s="117"/>
      <c r="I267" s="117"/>
      <c r="J267" s="117"/>
      <c r="K267" s="117"/>
      <c r="L267" s="150"/>
      <c r="M267" s="117"/>
      <c r="N267" s="117"/>
      <c r="O267" s="117"/>
      <c r="P267" s="117"/>
      <c r="Q267" s="117"/>
      <c r="R267" s="117"/>
      <c r="S267" s="117"/>
      <c r="T267" s="117"/>
      <c r="U267" s="117"/>
      <c r="V267" s="117"/>
      <c r="W267" s="117"/>
      <c r="X267" s="117"/>
      <c r="Y267" s="117"/>
      <c r="Z267" s="117"/>
      <c r="AA267" s="117"/>
      <c r="AB267" s="117"/>
      <c r="AC267" s="117"/>
      <c r="AD267" s="117"/>
      <c r="AE267" s="117"/>
      <c r="AF267" s="117"/>
      <c r="AG267" s="117"/>
      <c r="AH267" s="117"/>
      <c r="AI267" s="117"/>
      <c r="AJ267" s="117"/>
      <c r="AK267" s="117"/>
      <c r="AL267" s="117"/>
      <c r="AM267" s="117"/>
      <c r="AN267" s="117"/>
      <c r="AO267" s="117"/>
      <c r="AP267" s="117"/>
      <c r="AQ267" s="117"/>
      <c r="AR267" s="117"/>
      <c r="AS267" s="117"/>
      <c r="AT267" s="117"/>
      <c r="AU267" s="117"/>
      <c r="AV267" s="117"/>
      <c r="AW267" s="117"/>
      <c r="AX267" s="117"/>
      <c r="AY267" s="117"/>
      <c r="AZ267" s="117"/>
      <c r="BA267" s="117"/>
      <c r="BB267" s="117"/>
    </row>
    <row r="268" spans="1:54">
      <c r="A268" s="117"/>
      <c r="B268" s="117"/>
      <c r="C268" s="150"/>
      <c r="D268" s="117"/>
      <c r="E268" s="150"/>
      <c r="F268" s="117"/>
      <c r="G268" s="150"/>
      <c r="H268" s="117"/>
      <c r="I268" s="117"/>
      <c r="J268" s="117"/>
      <c r="K268" s="117"/>
      <c r="L268" s="150"/>
      <c r="M268" s="117"/>
      <c r="N268" s="117"/>
      <c r="O268" s="117"/>
      <c r="P268" s="117"/>
      <c r="Q268" s="117"/>
      <c r="R268" s="117"/>
      <c r="S268" s="117"/>
      <c r="T268" s="117"/>
      <c r="U268" s="117"/>
      <c r="V268" s="117"/>
      <c r="W268" s="117"/>
      <c r="X268" s="117"/>
      <c r="Y268" s="117"/>
      <c r="Z268" s="117"/>
      <c r="AA268" s="117"/>
      <c r="AB268" s="117"/>
      <c r="AC268" s="117"/>
      <c r="AD268" s="117"/>
      <c r="AE268" s="117"/>
      <c r="AF268" s="117"/>
      <c r="AG268" s="117"/>
      <c r="AH268" s="117"/>
      <c r="AI268" s="117"/>
      <c r="AJ268" s="117"/>
      <c r="AK268" s="117"/>
      <c r="AL268" s="117"/>
      <c r="AM268" s="117"/>
      <c r="AN268" s="117"/>
      <c r="AO268" s="117"/>
      <c r="AP268" s="117"/>
      <c r="AQ268" s="117"/>
      <c r="AR268" s="117"/>
      <c r="AS268" s="117"/>
      <c r="AT268" s="117"/>
      <c r="AU268" s="117"/>
      <c r="AV268" s="117"/>
      <c r="AW268" s="117"/>
      <c r="AX268" s="117"/>
      <c r="AY268" s="117"/>
      <c r="AZ268" s="117"/>
      <c r="BA268" s="117"/>
      <c r="BB268" s="117"/>
    </row>
    <row r="269" spans="1:54">
      <c r="A269" s="117"/>
      <c r="B269" s="117"/>
      <c r="C269" s="150"/>
      <c r="D269" s="117"/>
      <c r="E269" s="150"/>
      <c r="F269" s="117"/>
      <c r="G269" s="150"/>
      <c r="H269" s="117"/>
      <c r="I269" s="117"/>
      <c r="J269" s="117"/>
      <c r="K269" s="117"/>
      <c r="L269" s="150"/>
      <c r="M269" s="117"/>
      <c r="N269" s="117"/>
      <c r="O269" s="117"/>
      <c r="P269" s="117"/>
      <c r="Q269" s="117"/>
      <c r="R269" s="117"/>
      <c r="S269" s="117"/>
      <c r="T269" s="117"/>
      <c r="U269" s="117"/>
      <c r="V269" s="117"/>
      <c r="W269" s="117"/>
      <c r="X269" s="117"/>
      <c r="Y269" s="117"/>
      <c r="Z269" s="117"/>
      <c r="AA269" s="117"/>
      <c r="AB269" s="117"/>
      <c r="AC269" s="117"/>
      <c r="AD269" s="117"/>
      <c r="AE269" s="117"/>
      <c r="AF269" s="117"/>
      <c r="AG269" s="117"/>
      <c r="AH269" s="117"/>
      <c r="AI269" s="117"/>
      <c r="AJ269" s="117"/>
      <c r="AK269" s="117"/>
      <c r="AL269" s="117"/>
      <c r="AM269" s="117"/>
      <c r="AN269" s="117"/>
      <c r="AO269" s="117"/>
      <c r="AP269" s="117"/>
      <c r="AQ269" s="117"/>
      <c r="AR269" s="117"/>
      <c r="AS269" s="117"/>
      <c r="AT269" s="117"/>
      <c r="AU269" s="117"/>
      <c r="AV269" s="117"/>
      <c r="AW269" s="117"/>
      <c r="AX269" s="117"/>
      <c r="AY269" s="117"/>
      <c r="AZ269" s="117"/>
      <c r="BA269" s="117"/>
      <c r="BB269" s="117"/>
    </row>
    <row r="270" spans="1:54">
      <c r="A270" s="117"/>
      <c r="B270" s="117"/>
      <c r="C270" s="150"/>
      <c r="D270" s="117"/>
      <c r="E270" s="150"/>
      <c r="F270" s="117"/>
      <c r="G270" s="150"/>
      <c r="H270" s="117"/>
      <c r="I270" s="117"/>
      <c r="J270" s="117"/>
      <c r="K270" s="117"/>
      <c r="L270" s="150"/>
      <c r="M270" s="117"/>
      <c r="N270" s="117"/>
      <c r="O270" s="117"/>
      <c r="P270" s="117"/>
      <c r="Q270" s="117"/>
      <c r="R270" s="117"/>
      <c r="S270" s="117"/>
      <c r="T270" s="117"/>
      <c r="U270" s="117"/>
      <c r="V270" s="117"/>
      <c r="W270" s="117"/>
      <c r="X270" s="117"/>
      <c r="Y270" s="117"/>
      <c r="Z270" s="117"/>
      <c r="AA270" s="117"/>
      <c r="AB270" s="117"/>
      <c r="AC270" s="117"/>
      <c r="AD270" s="117"/>
      <c r="AE270" s="117"/>
      <c r="AF270" s="117"/>
      <c r="AG270" s="117"/>
      <c r="AH270" s="117"/>
      <c r="AI270" s="117"/>
      <c r="AJ270" s="117"/>
      <c r="AK270" s="117"/>
      <c r="AL270" s="117"/>
      <c r="AM270" s="117"/>
      <c r="AN270" s="117"/>
      <c r="AO270" s="117"/>
      <c r="AP270" s="117"/>
      <c r="AQ270" s="117"/>
      <c r="AR270" s="117"/>
      <c r="AS270" s="117"/>
      <c r="AT270" s="117"/>
      <c r="AU270" s="117"/>
      <c r="AV270" s="117"/>
      <c r="AW270" s="117"/>
      <c r="AX270" s="117"/>
      <c r="AY270" s="117"/>
      <c r="AZ270" s="117"/>
      <c r="BA270" s="117"/>
      <c r="BB270" s="117"/>
    </row>
    <row r="271" spans="1:54">
      <c r="A271" s="117"/>
      <c r="B271" s="117"/>
      <c r="C271" s="150"/>
      <c r="D271" s="117"/>
      <c r="E271" s="150"/>
      <c r="F271" s="117"/>
      <c r="G271" s="150"/>
      <c r="H271" s="117"/>
      <c r="I271" s="117"/>
      <c r="J271" s="117"/>
      <c r="K271" s="117"/>
      <c r="L271" s="150"/>
      <c r="M271" s="117"/>
      <c r="N271" s="117"/>
      <c r="O271" s="117"/>
      <c r="P271" s="117"/>
      <c r="Q271" s="117"/>
      <c r="R271" s="117"/>
      <c r="S271" s="117"/>
      <c r="T271" s="117"/>
      <c r="U271" s="117"/>
      <c r="V271" s="117"/>
      <c r="W271" s="117"/>
      <c r="X271" s="117"/>
      <c r="Y271" s="117"/>
      <c r="Z271" s="117"/>
      <c r="AA271" s="117"/>
      <c r="AB271" s="117"/>
      <c r="AC271" s="117"/>
      <c r="AD271" s="117"/>
      <c r="AE271" s="117"/>
      <c r="AF271" s="117"/>
      <c r="AG271" s="117"/>
      <c r="AH271" s="117"/>
      <c r="AI271" s="117"/>
      <c r="AJ271" s="117"/>
      <c r="AK271" s="117"/>
      <c r="AL271" s="117"/>
      <c r="AM271" s="117"/>
      <c r="AN271" s="117"/>
      <c r="AO271" s="117"/>
      <c r="AP271" s="117"/>
      <c r="AQ271" s="117"/>
      <c r="AR271" s="117"/>
      <c r="AS271" s="117"/>
      <c r="AT271" s="117"/>
      <c r="AU271" s="117"/>
      <c r="AV271" s="117"/>
      <c r="AW271" s="117"/>
      <c r="AX271" s="117"/>
      <c r="AY271" s="117"/>
      <c r="AZ271" s="117"/>
      <c r="BA271" s="117"/>
      <c r="BB271" s="117"/>
    </row>
    <row r="272" spans="1:54">
      <c r="A272" s="117"/>
      <c r="B272" s="117"/>
      <c r="C272" s="150"/>
      <c r="D272" s="117"/>
      <c r="E272" s="150"/>
      <c r="F272" s="117"/>
      <c r="G272" s="150"/>
      <c r="H272" s="117"/>
      <c r="I272" s="117"/>
      <c r="J272" s="117"/>
      <c r="K272" s="117"/>
      <c r="L272" s="150"/>
      <c r="M272" s="117"/>
      <c r="N272" s="117"/>
      <c r="O272" s="117"/>
      <c r="P272" s="117"/>
      <c r="Q272" s="117"/>
      <c r="R272" s="117"/>
      <c r="S272" s="117"/>
      <c r="T272" s="117"/>
      <c r="U272" s="117"/>
      <c r="V272" s="117"/>
      <c r="W272" s="117"/>
      <c r="X272" s="117"/>
      <c r="Y272" s="117"/>
      <c r="Z272" s="117"/>
      <c r="AA272" s="117"/>
      <c r="AB272" s="117"/>
      <c r="AC272" s="117"/>
      <c r="AD272" s="117"/>
      <c r="AE272" s="117"/>
      <c r="AF272" s="117"/>
      <c r="AG272" s="117"/>
      <c r="AH272" s="117"/>
      <c r="AI272" s="117"/>
      <c r="AJ272" s="117"/>
      <c r="AK272" s="117"/>
      <c r="AL272" s="117"/>
      <c r="AM272" s="117"/>
      <c r="AN272" s="117"/>
      <c r="AO272" s="117"/>
      <c r="AP272" s="117"/>
      <c r="AQ272" s="117"/>
      <c r="AR272" s="117"/>
      <c r="AS272" s="117"/>
      <c r="AT272" s="117"/>
      <c r="AU272" s="117"/>
      <c r="AV272" s="117"/>
      <c r="AW272" s="117"/>
      <c r="AX272" s="117"/>
      <c r="AY272" s="117"/>
      <c r="AZ272" s="117"/>
      <c r="BA272" s="117"/>
      <c r="BB272" s="117"/>
    </row>
    <row r="273" spans="1:54">
      <c r="A273" s="117"/>
      <c r="B273" s="117"/>
      <c r="C273" s="150"/>
      <c r="D273" s="117"/>
      <c r="E273" s="150"/>
      <c r="F273" s="117"/>
      <c r="G273" s="150"/>
      <c r="H273" s="117"/>
      <c r="I273" s="117"/>
      <c r="J273" s="117"/>
      <c r="K273" s="117"/>
      <c r="L273" s="150"/>
      <c r="M273" s="117"/>
      <c r="N273" s="117"/>
      <c r="O273" s="117"/>
      <c r="P273" s="117"/>
      <c r="Q273" s="117"/>
      <c r="R273" s="117"/>
      <c r="S273" s="117"/>
      <c r="T273" s="117"/>
      <c r="U273" s="117"/>
      <c r="V273" s="117"/>
      <c r="W273" s="117"/>
      <c r="X273" s="117"/>
      <c r="Y273" s="117"/>
      <c r="Z273" s="117"/>
      <c r="AA273" s="117"/>
      <c r="AB273" s="117"/>
      <c r="AC273" s="117"/>
      <c r="AD273" s="117"/>
      <c r="AE273" s="117"/>
      <c r="AF273" s="117"/>
      <c r="AG273" s="117"/>
      <c r="AH273" s="117"/>
      <c r="AI273" s="117"/>
      <c r="AJ273" s="117"/>
      <c r="AK273" s="117"/>
      <c r="AL273" s="117"/>
      <c r="AM273" s="117"/>
      <c r="AN273" s="117"/>
      <c r="AO273" s="117"/>
      <c r="AP273" s="117"/>
      <c r="AQ273" s="117"/>
      <c r="AR273" s="117"/>
      <c r="AS273" s="117"/>
      <c r="AT273" s="117"/>
      <c r="AU273" s="117"/>
      <c r="AV273" s="117"/>
      <c r="AW273" s="117"/>
      <c r="AX273" s="117"/>
      <c r="AY273" s="117"/>
      <c r="AZ273" s="117"/>
      <c r="BA273" s="117"/>
      <c r="BB273" s="117"/>
    </row>
    <row r="274" spans="1:54">
      <c r="A274" s="117"/>
      <c r="B274" s="117"/>
      <c r="C274" s="150"/>
      <c r="D274" s="117"/>
      <c r="E274" s="150"/>
      <c r="F274" s="117"/>
      <c r="G274" s="150"/>
      <c r="H274" s="117"/>
      <c r="I274" s="117"/>
      <c r="J274" s="117"/>
      <c r="K274" s="117"/>
      <c r="L274" s="150"/>
      <c r="M274" s="117"/>
      <c r="N274" s="117"/>
      <c r="O274" s="117"/>
      <c r="P274" s="117"/>
      <c r="Q274" s="117"/>
      <c r="R274" s="117"/>
      <c r="S274" s="117"/>
      <c r="T274" s="117"/>
      <c r="U274" s="117"/>
      <c r="V274" s="117"/>
      <c r="W274" s="117"/>
      <c r="X274" s="117"/>
      <c r="Y274" s="117"/>
      <c r="Z274" s="117"/>
      <c r="AA274" s="117"/>
      <c r="AB274" s="117"/>
      <c r="AC274" s="117"/>
      <c r="AD274" s="117"/>
      <c r="AE274" s="117"/>
      <c r="AF274" s="117"/>
      <c r="AG274" s="117"/>
      <c r="AH274" s="117"/>
      <c r="AI274" s="117"/>
      <c r="AJ274" s="117"/>
      <c r="AK274" s="117"/>
      <c r="AL274" s="117"/>
      <c r="AM274" s="117"/>
      <c r="AN274" s="117"/>
      <c r="AO274" s="117"/>
      <c r="AP274" s="117"/>
      <c r="AQ274" s="117"/>
      <c r="AR274" s="117"/>
      <c r="AS274" s="117"/>
      <c r="AT274" s="117"/>
      <c r="AU274" s="117"/>
      <c r="AV274" s="117"/>
      <c r="AW274" s="117"/>
      <c r="AX274" s="117"/>
      <c r="AY274" s="117"/>
      <c r="AZ274" s="117"/>
      <c r="BA274" s="117"/>
      <c r="BB274" s="117"/>
    </row>
    <row r="275" spans="1:54">
      <c r="A275" s="117"/>
      <c r="B275" s="117"/>
      <c r="C275" s="150"/>
      <c r="D275" s="117"/>
      <c r="E275" s="150"/>
      <c r="F275" s="117"/>
      <c r="G275" s="150"/>
      <c r="H275" s="117"/>
      <c r="I275" s="117"/>
      <c r="J275" s="117"/>
      <c r="K275" s="117"/>
      <c r="L275" s="150"/>
      <c r="M275" s="117"/>
      <c r="N275" s="117"/>
      <c r="O275" s="117"/>
      <c r="P275" s="117"/>
      <c r="Q275" s="117"/>
      <c r="R275" s="117"/>
      <c r="S275" s="117"/>
      <c r="T275" s="117"/>
      <c r="U275" s="117"/>
      <c r="V275" s="117"/>
      <c r="W275" s="117"/>
      <c r="X275" s="117"/>
      <c r="Y275" s="117"/>
      <c r="Z275" s="117"/>
      <c r="AA275" s="117"/>
      <c r="AB275" s="117"/>
      <c r="AC275" s="117"/>
      <c r="AD275" s="117"/>
      <c r="AE275" s="117"/>
      <c r="AF275" s="117"/>
      <c r="AG275" s="117"/>
      <c r="AH275" s="117"/>
      <c r="AI275" s="117"/>
      <c r="AJ275" s="117"/>
      <c r="AK275" s="117"/>
      <c r="AL275" s="117"/>
      <c r="AM275" s="117"/>
      <c r="AN275" s="117"/>
      <c r="AO275" s="117"/>
      <c r="AP275" s="117"/>
      <c r="AQ275" s="117"/>
      <c r="AR275" s="117"/>
      <c r="AS275" s="117"/>
      <c r="AT275" s="117"/>
      <c r="AU275" s="117"/>
      <c r="AV275" s="117"/>
      <c r="AW275" s="117"/>
      <c r="AX275" s="117"/>
      <c r="AY275" s="117"/>
      <c r="AZ275" s="117"/>
      <c r="BA275" s="117"/>
      <c r="BB275" s="117"/>
    </row>
    <row r="276" spans="1:54">
      <c r="A276" s="117"/>
      <c r="B276" s="117"/>
      <c r="C276" s="150"/>
      <c r="D276" s="117"/>
      <c r="E276" s="150"/>
      <c r="F276" s="117"/>
      <c r="G276" s="150"/>
      <c r="H276" s="117"/>
      <c r="I276" s="117"/>
      <c r="J276" s="117"/>
      <c r="K276" s="117"/>
      <c r="L276" s="150"/>
      <c r="M276" s="117"/>
      <c r="N276" s="117"/>
      <c r="O276" s="117"/>
      <c r="P276" s="117"/>
      <c r="Q276" s="117"/>
      <c r="R276" s="117"/>
      <c r="S276" s="117"/>
      <c r="T276" s="117"/>
      <c r="U276" s="117"/>
      <c r="V276" s="117"/>
      <c r="W276" s="117"/>
      <c r="X276" s="117"/>
      <c r="Y276" s="117"/>
      <c r="Z276" s="117"/>
      <c r="AA276" s="117"/>
      <c r="AB276" s="117"/>
      <c r="AC276" s="117"/>
      <c r="AD276" s="117"/>
      <c r="AE276" s="117"/>
      <c r="AF276" s="117"/>
      <c r="AG276" s="117"/>
      <c r="AH276" s="117"/>
      <c r="AI276" s="117"/>
      <c r="AJ276" s="117"/>
      <c r="AK276" s="117"/>
      <c r="AL276" s="117"/>
      <c r="AM276" s="117"/>
      <c r="AN276" s="117"/>
      <c r="AO276" s="117"/>
      <c r="AP276" s="117"/>
      <c r="AQ276" s="117"/>
      <c r="AR276" s="117"/>
      <c r="AS276" s="117"/>
      <c r="AT276" s="117"/>
      <c r="AU276" s="117"/>
      <c r="AV276" s="117"/>
      <c r="AW276" s="117"/>
      <c r="AX276" s="117"/>
      <c r="AY276" s="117"/>
      <c r="AZ276" s="117"/>
      <c r="BA276" s="117"/>
      <c r="BB276" s="117"/>
    </row>
    <row r="277" spans="1:54">
      <c r="A277" s="117"/>
      <c r="B277" s="117"/>
      <c r="C277" s="150"/>
      <c r="D277" s="117"/>
      <c r="E277" s="150"/>
      <c r="F277" s="117"/>
      <c r="G277" s="150"/>
      <c r="H277" s="117"/>
      <c r="I277" s="117"/>
      <c r="J277" s="117"/>
      <c r="K277" s="117"/>
      <c r="L277" s="150"/>
      <c r="M277" s="117"/>
      <c r="N277" s="117"/>
      <c r="O277" s="117"/>
      <c r="P277" s="117"/>
      <c r="Q277" s="117"/>
      <c r="R277" s="117"/>
      <c r="S277" s="117"/>
      <c r="T277" s="117"/>
      <c r="U277" s="117"/>
      <c r="V277" s="117"/>
      <c r="W277" s="117"/>
      <c r="X277" s="117"/>
      <c r="Y277" s="117"/>
      <c r="Z277" s="117"/>
      <c r="AA277" s="117"/>
      <c r="AB277" s="117"/>
      <c r="AC277" s="117"/>
      <c r="AD277" s="117"/>
      <c r="AE277" s="117"/>
      <c r="AF277" s="117"/>
      <c r="AG277" s="117"/>
      <c r="AH277" s="117"/>
      <c r="AI277" s="117"/>
      <c r="AJ277" s="117"/>
      <c r="AK277" s="117"/>
      <c r="AL277" s="117"/>
      <c r="AM277" s="117"/>
      <c r="AN277" s="117"/>
      <c r="AO277" s="117"/>
      <c r="AP277" s="117"/>
      <c r="AQ277" s="117"/>
      <c r="AR277" s="117"/>
      <c r="AS277" s="117"/>
      <c r="AT277" s="117"/>
      <c r="AU277" s="117"/>
      <c r="AV277" s="117"/>
      <c r="AW277" s="117"/>
      <c r="AX277" s="117"/>
      <c r="AY277" s="117"/>
      <c r="AZ277" s="117"/>
      <c r="BA277" s="117"/>
      <c r="BB277" s="117"/>
    </row>
    <row r="278" spans="1:54">
      <c r="A278" s="117"/>
      <c r="B278" s="117"/>
      <c r="C278" s="150"/>
      <c r="D278" s="117"/>
      <c r="E278" s="150"/>
      <c r="F278" s="117"/>
      <c r="G278" s="150"/>
      <c r="H278" s="117"/>
      <c r="I278" s="117"/>
      <c r="J278" s="117"/>
      <c r="K278" s="117"/>
      <c r="L278" s="150"/>
      <c r="M278" s="117"/>
      <c r="N278" s="117"/>
      <c r="O278" s="117"/>
      <c r="P278" s="117"/>
      <c r="Q278" s="117"/>
      <c r="R278" s="117"/>
      <c r="S278" s="117"/>
      <c r="T278" s="117"/>
      <c r="U278" s="117"/>
      <c r="V278" s="117"/>
      <c r="W278" s="117"/>
      <c r="X278" s="117"/>
      <c r="Y278" s="117"/>
      <c r="Z278" s="117"/>
      <c r="AA278" s="117"/>
      <c r="AB278" s="117"/>
      <c r="AC278" s="117"/>
      <c r="AD278" s="117"/>
      <c r="AE278" s="117"/>
      <c r="AF278" s="117"/>
      <c r="AG278" s="117"/>
      <c r="AH278" s="117"/>
      <c r="AI278" s="117"/>
      <c r="AJ278" s="117"/>
      <c r="AK278" s="117"/>
      <c r="AL278" s="117"/>
      <c r="AM278" s="117"/>
      <c r="AN278" s="117"/>
      <c r="AO278" s="117"/>
      <c r="AP278" s="117"/>
      <c r="AQ278" s="117"/>
      <c r="AR278" s="117"/>
      <c r="AS278" s="117"/>
      <c r="AT278" s="117"/>
      <c r="AU278" s="117"/>
      <c r="AV278" s="117"/>
      <c r="AW278" s="117"/>
      <c r="AX278" s="117"/>
      <c r="AY278" s="117"/>
      <c r="AZ278" s="117"/>
      <c r="BA278" s="117"/>
      <c r="BB278" s="117"/>
    </row>
    <row r="279" spans="1:54">
      <c r="A279" s="117"/>
      <c r="B279" s="117"/>
      <c r="C279" s="150"/>
      <c r="D279" s="117"/>
      <c r="E279" s="150"/>
      <c r="F279" s="117"/>
      <c r="G279" s="150"/>
      <c r="H279" s="117"/>
      <c r="I279" s="117"/>
      <c r="J279" s="117"/>
      <c r="K279" s="117"/>
      <c r="L279" s="150"/>
      <c r="M279" s="117"/>
      <c r="N279" s="117"/>
      <c r="O279" s="117"/>
      <c r="P279" s="117"/>
      <c r="Q279" s="117"/>
      <c r="R279" s="117"/>
      <c r="S279" s="117"/>
      <c r="T279" s="117"/>
      <c r="U279" s="117"/>
      <c r="V279" s="117"/>
      <c r="W279" s="117"/>
      <c r="X279" s="117"/>
      <c r="Y279" s="117"/>
      <c r="Z279" s="117"/>
      <c r="AA279" s="117"/>
      <c r="AB279" s="117"/>
      <c r="AC279" s="117"/>
      <c r="AD279" s="117"/>
      <c r="AE279" s="117"/>
      <c r="AF279" s="117"/>
      <c r="AG279" s="117"/>
      <c r="AH279" s="117"/>
      <c r="AI279" s="117"/>
      <c r="AJ279" s="117"/>
      <c r="AK279" s="117"/>
      <c r="AL279" s="117"/>
      <c r="AM279" s="117"/>
      <c r="AN279" s="117"/>
      <c r="AO279" s="117"/>
      <c r="AP279" s="117"/>
      <c r="AQ279" s="117"/>
      <c r="AR279" s="117"/>
      <c r="AS279" s="117"/>
      <c r="AT279" s="117"/>
      <c r="AU279" s="117"/>
      <c r="AV279" s="117"/>
      <c r="AW279" s="117"/>
      <c r="AX279" s="117"/>
      <c r="AY279" s="117"/>
      <c r="AZ279" s="117"/>
      <c r="BA279" s="117"/>
      <c r="BB279" s="117"/>
    </row>
    <row r="280" spans="1:54">
      <c r="A280" s="117"/>
      <c r="B280" s="117"/>
      <c r="C280" s="150"/>
      <c r="D280" s="117"/>
      <c r="E280" s="150"/>
      <c r="F280" s="117"/>
      <c r="G280" s="150"/>
      <c r="H280" s="117"/>
      <c r="I280" s="117"/>
      <c r="J280" s="117"/>
      <c r="K280" s="117"/>
      <c r="L280" s="150"/>
      <c r="M280" s="117"/>
      <c r="N280" s="117"/>
      <c r="O280" s="117"/>
      <c r="P280" s="117"/>
      <c r="Q280" s="117"/>
      <c r="R280" s="117"/>
      <c r="S280" s="117"/>
      <c r="T280" s="117"/>
      <c r="U280" s="117"/>
      <c r="V280" s="117"/>
      <c r="W280" s="117"/>
      <c r="X280" s="117"/>
      <c r="Y280" s="117"/>
      <c r="Z280" s="117"/>
      <c r="AA280" s="117"/>
      <c r="AB280" s="117"/>
      <c r="AC280" s="117"/>
      <c r="AD280" s="117"/>
      <c r="AE280" s="117"/>
      <c r="AF280" s="117"/>
      <c r="AG280" s="117"/>
      <c r="AH280" s="117"/>
      <c r="AI280" s="117"/>
      <c r="AJ280" s="117"/>
      <c r="AK280" s="117"/>
      <c r="AL280" s="117"/>
      <c r="AM280" s="117"/>
      <c r="AN280" s="117"/>
      <c r="AO280" s="117"/>
      <c r="AP280" s="117"/>
      <c r="AQ280" s="117"/>
      <c r="AR280" s="117"/>
      <c r="AS280" s="117"/>
      <c r="AT280" s="117"/>
      <c r="AU280" s="117"/>
      <c r="AV280" s="117"/>
      <c r="AW280" s="117"/>
      <c r="AX280" s="117"/>
      <c r="AY280" s="117"/>
      <c r="AZ280" s="117"/>
      <c r="BA280" s="117"/>
      <c r="BB280" s="117"/>
    </row>
    <row r="281" spans="1:54">
      <c r="A281" s="117"/>
      <c r="B281" s="117"/>
      <c r="C281" s="150"/>
      <c r="D281" s="117"/>
      <c r="E281" s="150"/>
      <c r="F281" s="117"/>
      <c r="G281" s="150"/>
      <c r="H281" s="117"/>
      <c r="I281" s="117"/>
      <c r="J281" s="117"/>
      <c r="K281" s="117"/>
      <c r="L281" s="150"/>
      <c r="M281" s="117"/>
      <c r="N281" s="117"/>
      <c r="O281" s="117"/>
      <c r="P281" s="117"/>
      <c r="Q281" s="117"/>
      <c r="R281" s="117"/>
      <c r="S281" s="117"/>
      <c r="T281" s="117"/>
      <c r="U281" s="117"/>
      <c r="V281" s="117"/>
      <c r="W281" s="117"/>
      <c r="X281" s="117"/>
      <c r="Y281" s="117"/>
      <c r="Z281" s="117"/>
      <c r="AA281" s="117"/>
      <c r="AB281" s="117"/>
      <c r="AC281" s="117"/>
      <c r="AD281" s="117"/>
      <c r="AE281" s="117"/>
      <c r="AF281" s="117"/>
      <c r="AG281" s="117"/>
      <c r="AH281" s="117"/>
      <c r="AI281" s="117"/>
      <c r="AJ281" s="117"/>
      <c r="AK281" s="117"/>
      <c r="AL281" s="117"/>
      <c r="AM281" s="117"/>
      <c r="AN281" s="117"/>
      <c r="AO281" s="117"/>
      <c r="AP281" s="117"/>
      <c r="AQ281" s="117"/>
      <c r="AR281" s="117"/>
      <c r="AS281" s="117"/>
      <c r="AT281" s="117"/>
      <c r="AU281" s="117"/>
      <c r="AV281" s="117"/>
      <c r="AW281" s="117"/>
      <c r="AX281" s="117"/>
      <c r="AY281" s="117"/>
      <c r="AZ281" s="117"/>
      <c r="BA281" s="117"/>
      <c r="BB281" s="117"/>
    </row>
    <row r="282" spans="1:54">
      <c r="A282" s="117"/>
      <c r="B282" s="117"/>
      <c r="C282" s="150"/>
      <c r="D282" s="117"/>
      <c r="E282" s="150"/>
      <c r="F282" s="117"/>
      <c r="G282" s="150"/>
      <c r="H282" s="117"/>
      <c r="I282" s="117"/>
      <c r="J282" s="117"/>
      <c r="K282" s="117"/>
      <c r="L282" s="150"/>
      <c r="M282" s="117"/>
      <c r="N282" s="117"/>
      <c r="O282" s="117"/>
      <c r="P282" s="117"/>
      <c r="Q282" s="117"/>
      <c r="R282" s="117"/>
      <c r="S282" s="117"/>
      <c r="T282" s="117"/>
      <c r="U282" s="117"/>
      <c r="V282" s="117"/>
      <c r="W282" s="117"/>
      <c r="X282" s="117"/>
      <c r="Y282" s="117"/>
      <c r="Z282" s="117"/>
      <c r="AA282" s="117"/>
      <c r="AB282" s="117"/>
      <c r="AC282" s="117"/>
      <c r="AD282" s="117"/>
      <c r="AE282" s="117"/>
      <c r="AF282" s="117"/>
      <c r="AG282" s="117"/>
      <c r="AH282" s="117"/>
      <c r="AI282" s="117"/>
      <c r="AJ282" s="117"/>
      <c r="AK282" s="117"/>
      <c r="AL282" s="117"/>
      <c r="AM282" s="117"/>
      <c r="AN282" s="117"/>
      <c r="AO282" s="117"/>
      <c r="AP282" s="117"/>
      <c r="AQ282" s="117"/>
      <c r="AR282" s="117"/>
      <c r="AS282" s="117"/>
      <c r="AT282" s="117"/>
      <c r="AU282" s="117"/>
      <c r="AV282" s="117"/>
      <c r="AW282" s="117"/>
      <c r="AX282" s="117"/>
      <c r="AY282" s="117"/>
      <c r="AZ282" s="117"/>
      <c r="BA282" s="117"/>
      <c r="BB282" s="117"/>
    </row>
    <row r="283" spans="1:54">
      <c r="A283" s="117"/>
      <c r="B283" s="117"/>
      <c r="C283" s="150"/>
      <c r="D283" s="117"/>
      <c r="E283" s="150"/>
      <c r="F283" s="117"/>
      <c r="G283" s="150"/>
      <c r="H283" s="117"/>
      <c r="I283" s="117"/>
      <c r="J283" s="117"/>
      <c r="K283" s="117"/>
      <c r="L283" s="150"/>
      <c r="M283" s="117"/>
      <c r="N283" s="117"/>
      <c r="O283" s="117"/>
      <c r="P283" s="117"/>
      <c r="Q283" s="117"/>
      <c r="R283" s="117"/>
      <c r="S283" s="117"/>
      <c r="T283" s="117"/>
      <c r="U283" s="117"/>
      <c r="V283" s="117"/>
      <c r="W283" s="117"/>
      <c r="X283" s="117"/>
      <c r="Y283" s="117"/>
      <c r="Z283" s="117"/>
      <c r="AA283" s="117"/>
      <c r="AB283" s="117"/>
      <c r="AC283" s="117"/>
      <c r="AD283" s="117"/>
      <c r="AE283" s="117"/>
      <c r="AF283" s="117"/>
      <c r="AG283" s="117"/>
      <c r="AH283" s="117"/>
      <c r="AI283" s="117"/>
      <c r="AJ283" s="117"/>
      <c r="AK283" s="117"/>
      <c r="AL283" s="117"/>
      <c r="AM283" s="117"/>
      <c r="AN283" s="117"/>
      <c r="AO283" s="117"/>
      <c r="AP283" s="117"/>
      <c r="AQ283" s="117"/>
      <c r="AR283" s="117"/>
      <c r="AS283" s="117"/>
      <c r="AT283" s="117"/>
      <c r="AU283" s="117"/>
      <c r="AV283" s="117"/>
      <c r="AW283" s="117"/>
      <c r="AX283" s="117"/>
      <c r="AY283" s="117"/>
      <c r="AZ283" s="117"/>
      <c r="BA283" s="117"/>
      <c r="BB283" s="117"/>
    </row>
    <row r="284" spans="1:54">
      <c r="A284" s="117"/>
      <c r="B284" s="117"/>
      <c r="C284" s="150"/>
      <c r="D284" s="117"/>
      <c r="E284" s="150"/>
      <c r="F284" s="117"/>
      <c r="G284" s="150"/>
      <c r="H284" s="117"/>
      <c r="I284" s="117"/>
      <c r="J284" s="117"/>
      <c r="K284" s="117"/>
      <c r="L284" s="150"/>
      <c r="M284" s="117"/>
      <c r="N284" s="117"/>
      <c r="O284" s="117"/>
      <c r="P284" s="117"/>
      <c r="Q284" s="117"/>
      <c r="R284" s="117"/>
      <c r="S284" s="117"/>
      <c r="T284" s="117"/>
      <c r="U284" s="117"/>
      <c r="V284" s="117"/>
      <c r="W284" s="117"/>
      <c r="X284" s="117"/>
      <c r="Y284" s="117"/>
      <c r="Z284" s="117"/>
      <c r="AA284" s="117"/>
      <c r="AB284" s="117"/>
      <c r="AC284" s="117"/>
      <c r="AD284" s="117"/>
      <c r="AE284" s="117"/>
      <c r="AF284" s="117"/>
      <c r="AG284" s="117"/>
      <c r="AH284" s="117"/>
      <c r="AI284" s="117"/>
      <c r="AJ284" s="117"/>
      <c r="AK284" s="117"/>
      <c r="AL284" s="117"/>
      <c r="AM284" s="117"/>
      <c r="AN284" s="117"/>
      <c r="AO284" s="117"/>
      <c r="AP284" s="117"/>
      <c r="AQ284" s="117"/>
      <c r="AR284" s="117"/>
      <c r="AS284" s="117"/>
      <c r="AT284" s="117"/>
      <c r="AU284" s="117"/>
      <c r="AV284" s="117"/>
      <c r="AW284" s="117"/>
      <c r="AX284" s="117"/>
      <c r="AY284" s="117"/>
      <c r="AZ284" s="117"/>
      <c r="BA284" s="117"/>
      <c r="BB284" s="117"/>
    </row>
    <row r="285" spans="1:54">
      <c r="A285" s="117"/>
      <c r="B285" s="117"/>
      <c r="C285" s="150"/>
      <c r="D285" s="117"/>
      <c r="E285" s="150"/>
      <c r="F285" s="117"/>
      <c r="G285" s="150"/>
      <c r="H285" s="117"/>
      <c r="I285" s="117"/>
      <c r="J285" s="117"/>
      <c r="K285" s="117"/>
      <c r="L285" s="150"/>
      <c r="M285" s="117"/>
      <c r="N285" s="117"/>
      <c r="O285" s="117"/>
      <c r="P285" s="117"/>
      <c r="Q285" s="117"/>
      <c r="R285" s="117"/>
      <c r="S285" s="117"/>
      <c r="T285" s="117"/>
      <c r="U285" s="117"/>
      <c r="V285" s="117"/>
      <c r="W285" s="117"/>
      <c r="X285" s="117"/>
      <c r="Y285" s="117"/>
      <c r="Z285" s="117"/>
      <c r="AA285" s="117"/>
      <c r="AB285" s="117"/>
      <c r="AC285" s="117"/>
      <c r="AD285" s="117"/>
      <c r="AE285" s="117"/>
      <c r="AF285" s="117"/>
      <c r="AG285" s="117"/>
      <c r="AH285" s="117"/>
      <c r="AI285" s="117"/>
      <c r="AJ285" s="117"/>
      <c r="AK285" s="117"/>
      <c r="AL285" s="117"/>
      <c r="AM285" s="117"/>
      <c r="AN285" s="117"/>
      <c r="AO285" s="117"/>
      <c r="AP285" s="117"/>
      <c r="AQ285" s="117"/>
      <c r="AR285" s="117"/>
      <c r="AS285" s="117"/>
      <c r="AT285" s="117"/>
      <c r="AU285" s="117"/>
      <c r="AV285" s="117"/>
      <c r="AW285" s="117"/>
      <c r="AX285" s="117"/>
      <c r="AY285" s="117"/>
      <c r="AZ285" s="117"/>
      <c r="BA285" s="117"/>
      <c r="BB285" s="117"/>
    </row>
    <row r="286" spans="1:54">
      <c r="A286" s="117"/>
      <c r="B286" s="117"/>
      <c r="C286" s="150"/>
      <c r="D286" s="117"/>
      <c r="E286" s="150"/>
      <c r="F286" s="117"/>
      <c r="G286" s="150"/>
      <c r="H286" s="117"/>
      <c r="I286" s="117"/>
      <c r="J286" s="117"/>
      <c r="K286" s="117"/>
      <c r="L286" s="150"/>
      <c r="M286" s="117"/>
      <c r="N286" s="117"/>
      <c r="O286" s="117"/>
      <c r="P286" s="117"/>
      <c r="Q286" s="117"/>
      <c r="R286" s="117"/>
      <c r="S286" s="117"/>
      <c r="T286" s="117"/>
      <c r="U286" s="117"/>
      <c r="V286" s="117"/>
      <c r="W286" s="117"/>
      <c r="X286" s="117"/>
      <c r="Y286" s="117"/>
      <c r="Z286" s="117"/>
      <c r="AA286" s="117"/>
      <c r="AB286" s="117"/>
      <c r="AC286" s="117"/>
      <c r="AD286" s="117"/>
      <c r="AE286" s="117"/>
      <c r="AF286" s="117"/>
      <c r="AG286" s="117"/>
      <c r="AH286" s="117"/>
      <c r="AI286" s="117"/>
      <c r="AJ286" s="117"/>
      <c r="AK286" s="117"/>
      <c r="AL286" s="117"/>
      <c r="AM286" s="117"/>
      <c r="AN286" s="117"/>
      <c r="AO286" s="117"/>
      <c r="AP286" s="117"/>
      <c r="AQ286" s="117"/>
      <c r="AR286" s="117"/>
      <c r="AS286" s="117"/>
      <c r="AT286" s="117"/>
      <c r="AU286" s="117"/>
      <c r="AV286" s="117"/>
      <c r="AW286" s="117"/>
      <c r="AX286" s="117"/>
      <c r="AY286" s="117"/>
      <c r="AZ286" s="117"/>
      <c r="BA286" s="117"/>
      <c r="BB286" s="117"/>
    </row>
    <row r="287" spans="1:54">
      <c r="A287" s="117"/>
      <c r="B287" s="117"/>
      <c r="C287" s="150"/>
      <c r="D287" s="117"/>
      <c r="E287" s="150"/>
      <c r="F287" s="117"/>
      <c r="G287" s="150"/>
      <c r="H287" s="117"/>
      <c r="I287" s="117"/>
      <c r="J287" s="117"/>
      <c r="K287" s="117"/>
      <c r="L287" s="150"/>
      <c r="M287" s="117"/>
      <c r="N287" s="117"/>
      <c r="O287" s="117"/>
      <c r="P287" s="117"/>
      <c r="Q287" s="117"/>
      <c r="R287" s="117"/>
      <c r="S287" s="117"/>
      <c r="T287" s="117"/>
      <c r="U287" s="117"/>
      <c r="V287" s="117"/>
      <c r="W287" s="117"/>
      <c r="X287" s="117"/>
      <c r="Y287" s="117"/>
      <c r="Z287" s="117"/>
      <c r="AA287" s="117"/>
      <c r="AB287" s="117"/>
      <c r="AC287" s="117"/>
      <c r="AD287" s="117"/>
      <c r="AE287" s="117"/>
      <c r="AF287" s="117"/>
      <c r="AG287" s="117"/>
      <c r="AH287" s="117"/>
      <c r="AI287" s="117"/>
      <c r="AJ287" s="117"/>
      <c r="AK287" s="117"/>
      <c r="AL287" s="117"/>
      <c r="AM287" s="117"/>
      <c r="AN287" s="117"/>
      <c r="AO287" s="117"/>
      <c r="AP287" s="117"/>
      <c r="AQ287" s="117"/>
      <c r="AR287" s="117"/>
      <c r="AS287" s="117"/>
      <c r="AT287" s="117"/>
      <c r="AU287" s="117"/>
      <c r="AV287" s="117"/>
      <c r="AW287" s="117"/>
      <c r="AX287" s="117"/>
      <c r="AY287" s="117"/>
      <c r="AZ287" s="117"/>
      <c r="BA287" s="117"/>
      <c r="BB287" s="117"/>
    </row>
    <row r="288" spans="1:54">
      <c r="A288" s="117"/>
      <c r="B288" s="117"/>
      <c r="C288" s="150"/>
      <c r="D288" s="117"/>
      <c r="E288" s="150"/>
      <c r="F288" s="117"/>
      <c r="G288" s="150"/>
      <c r="H288" s="117"/>
      <c r="I288" s="117"/>
      <c r="J288" s="117"/>
      <c r="K288" s="117"/>
      <c r="L288" s="150"/>
      <c r="M288" s="117"/>
      <c r="N288" s="117"/>
      <c r="O288" s="117"/>
      <c r="P288" s="117"/>
      <c r="Q288" s="117"/>
      <c r="R288" s="117"/>
      <c r="S288" s="117"/>
      <c r="T288" s="117"/>
      <c r="U288" s="117"/>
      <c r="V288" s="117"/>
      <c r="W288" s="117"/>
      <c r="X288" s="117"/>
      <c r="Y288" s="117"/>
      <c r="Z288" s="117"/>
      <c r="AA288" s="117"/>
      <c r="AB288" s="117"/>
      <c r="AC288" s="117"/>
      <c r="AD288" s="117"/>
      <c r="AE288" s="117"/>
      <c r="AF288" s="117"/>
      <c r="AG288" s="117"/>
      <c r="AH288" s="117"/>
      <c r="AI288" s="117"/>
      <c r="AJ288" s="117"/>
      <c r="AK288" s="117"/>
      <c r="AL288" s="117"/>
      <c r="AM288" s="117"/>
      <c r="AN288" s="117"/>
      <c r="AO288" s="117"/>
      <c r="AP288" s="117"/>
      <c r="AQ288" s="117"/>
      <c r="AR288" s="117"/>
      <c r="AS288" s="117"/>
      <c r="AT288" s="117"/>
      <c r="AU288" s="117"/>
      <c r="AV288" s="117"/>
      <c r="AW288" s="117"/>
      <c r="AX288" s="117"/>
      <c r="AY288" s="117"/>
      <c r="AZ288" s="117"/>
      <c r="BA288" s="117"/>
      <c r="BB288" s="117"/>
    </row>
    <row r="289" spans="1:54">
      <c r="A289" s="117"/>
      <c r="B289" s="117"/>
      <c r="C289" s="150"/>
      <c r="D289" s="117"/>
      <c r="E289" s="150"/>
      <c r="F289" s="117"/>
      <c r="G289" s="150"/>
      <c r="H289" s="117"/>
      <c r="I289" s="117"/>
      <c r="J289" s="117"/>
      <c r="K289" s="117"/>
      <c r="L289" s="150"/>
      <c r="M289" s="117"/>
      <c r="N289" s="117"/>
      <c r="O289" s="117"/>
      <c r="P289" s="117"/>
      <c r="Q289" s="117"/>
      <c r="R289" s="117"/>
      <c r="S289" s="117"/>
      <c r="T289" s="117"/>
      <c r="U289" s="117"/>
      <c r="V289" s="117"/>
      <c r="W289" s="117"/>
      <c r="X289" s="117"/>
      <c r="Y289" s="117"/>
      <c r="Z289" s="117"/>
      <c r="AA289" s="117"/>
      <c r="AB289" s="117"/>
      <c r="AC289" s="117"/>
      <c r="AD289" s="117"/>
      <c r="AE289" s="117"/>
      <c r="AF289" s="117"/>
      <c r="AG289" s="117"/>
      <c r="AH289" s="117"/>
      <c r="AI289" s="117"/>
      <c r="AJ289" s="117"/>
      <c r="AK289" s="117"/>
      <c r="AL289" s="117"/>
      <c r="AM289" s="117"/>
      <c r="AN289" s="117"/>
      <c r="AO289" s="117"/>
      <c r="AP289" s="117"/>
      <c r="AQ289" s="117"/>
      <c r="AR289" s="117"/>
      <c r="AS289" s="117"/>
      <c r="AT289" s="117"/>
      <c r="AU289" s="117"/>
      <c r="AV289" s="117"/>
      <c r="AW289" s="117"/>
      <c r="AX289" s="117"/>
      <c r="AY289" s="117"/>
      <c r="AZ289" s="117"/>
      <c r="BA289" s="117"/>
      <c r="BB289" s="117"/>
    </row>
    <row r="290" spans="1:54">
      <c r="A290" s="117"/>
      <c r="B290" s="117"/>
      <c r="C290" s="150"/>
      <c r="D290" s="117"/>
      <c r="E290" s="150"/>
      <c r="F290" s="117"/>
      <c r="G290" s="150"/>
      <c r="H290" s="117"/>
      <c r="I290" s="117"/>
      <c r="J290" s="117"/>
      <c r="K290" s="117"/>
      <c r="L290" s="150"/>
      <c r="M290" s="117"/>
      <c r="N290" s="117"/>
      <c r="O290" s="117"/>
      <c r="P290" s="117"/>
      <c r="Q290" s="117"/>
      <c r="R290" s="117"/>
      <c r="S290" s="117"/>
      <c r="T290" s="117"/>
      <c r="U290" s="117"/>
      <c r="V290" s="117"/>
      <c r="W290" s="117"/>
      <c r="X290" s="117"/>
      <c r="Y290" s="117"/>
      <c r="Z290" s="117"/>
      <c r="AA290" s="117"/>
      <c r="AB290" s="117"/>
      <c r="AC290" s="117"/>
      <c r="AD290" s="117"/>
      <c r="AE290" s="117"/>
      <c r="AF290" s="117"/>
      <c r="AG290" s="117"/>
      <c r="AH290" s="117"/>
      <c r="AI290" s="117"/>
      <c r="AJ290" s="117"/>
      <c r="AK290" s="117"/>
      <c r="AL290" s="117"/>
      <c r="AM290" s="117"/>
      <c r="AN290" s="117"/>
      <c r="AO290" s="117"/>
      <c r="AP290" s="117"/>
      <c r="AQ290" s="117"/>
      <c r="AR290" s="117"/>
      <c r="AS290" s="117"/>
      <c r="AT290" s="117"/>
      <c r="AU290" s="117"/>
      <c r="AV290" s="117"/>
      <c r="AW290" s="117"/>
      <c r="AX290" s="117"/>
      <c r="AY290" s="117"/>
      <c r="AZ290" s="117"/>
      <c r="BA290" s="117"/>
      <c r="BB290" s="117"/>
    </row>
    <row r="291" spans="1:54">
      <c r="A291" s="117"/>
      <c r="B291" s="117"/>
      <c r="C291" s="150"/>
      <c r="D291" s="117"/>
      <c r="E291" s="150"/>
      <c r="F291" s="117"/>
      <c r="G291" s="150"/>
      <c r="H291" s="117"/>
      <c r="I291" s="117"/>
      <c r="J291" s="117"/>
      <c r="K291" s="117"/>
      <c r="L291" s="150"/>
      <c r="M291" s="117"/>
      <c r="N291" s="117"/>
      <c r="O291" s="117"/>
      <c r="P291" s="117"/>
      <c r="Q291" s="117"/>
      <c r="R291" s="117"/>
      <c r="S291" s="117"/>
      <c r="T291" s="117"/>
      <c r="U291" s="117"/>
      <c r="V291" s="117"/>
      <c r="W291" s="117"/>
      <c r="X291" s="117"/>
      <c r="Y291" s="117"/>
      <c r="Z291" s="117"/>
      <c r="AA291" s="117"/>
      <c r="AB291" s="117"/>
      <c r="AC291" s="117"/>
      <c r="AD291" s="117"/>
      <c r="AE291" s="117"/>
      <c r="AF291" s="117"/>
      <c r="AG291" s="117"/>
      <c r="AH291" s="117"/>
      <c r="AI291" s="117"/>
      <c r="AJ291" s="117"/>
      <c r="AK291" s="117"/>
      <c r="AL291" s="117"/>
      <c r="AM291" s="117"/>
      <c r="AN291" s="117"/>
      <c r="AO291" s="117"/>
      <c r="AP291" s="117"/>
      <c r="AQ291" s="117"/>
      <c r="AR291" s="117"/>
      <c r="AS291" s="117"/>
      <c r="AT291" s="117"/>
      <c r="AU291" s="117"/>
      <c r="AV291" s="117"/>
      <c r="AW291" s="117"/>
      <c r="AX291" s="117"/>
      <c r="AY291" s="117"/>
      <c r="AZ291" s="117"/>
      <c r="BA291" s="117"/>
      <c r="BB291" s="117"/>
    </row>
    <row r="292" spans="1:54">
      <c r="A292" s="117"/>
      <c r="B292" s="117"/>
      <c r="C292" s="150"/>
      <c r="D292" s="117"/>
      <c r="E292" s="150"/>
      <c r="F292" s="117"/>
      <c r="G292" s="150"/>
      <c r="H292" s="117"/>
      <c r="I292" s="117"/>
      <c r="J292" s="117"/>
      <c r="K292" s="117"/>
      <c r="L292" s="150"/>
      <c r="M292" s="117"/>
      <c r="N292" s="117"/>
      <c r="O292" s="117"/>
      <c r="P292" s="117"/>
      <c r="Q292" s="117"/>
      <c r="R292" s="117"/>
      <c r="S292" s="117"/>
      <c r="T292" s="117"/>
      <c r="U292" s="117"/>
      <c r="V292" s="117"/>
      <c r="W292" s="117"/>
      <c r="X292" s="117"/>
      <c r="Y292" s="117"/>
      <c r="Z292" s="117"/>
      <c r="AA292" s="117"/>
      <c r="AB292" s="117"/>
      <c r="AC292" s="117"/>
      <c r="AD292" s="117"/>
      <c r="AE292" s="117"/>
      <c r="AF292" s="117"/>
      <c r="AG292" s="117"/>
      <c r="AH292" s="117"/>
      <c r="AI292" s="117"/>
      <c r="AJ292" s="117"/>
      <c r="AK292" s="117"/>
      <c r="AL292" s="117"/>
      <c r="AM292" s="117"/>
      <c r="AN292" s="117"/>
      <c r="AO292" s="117"/>
      <c r="AP292" s="117"/>
      <c r="AQ292" s="117"/>
      <c r="AR292" s="117"/>
      <c r="AS292" s="117"/>
      <c r="AT292" s="117"/>
      <c r="AU292" s="117"/>
      <c r="AV292" s="117"/>
      <c r="AW292" s="117"/>
      <c r="AX292" s="117"/>
      <c r="AY292" s="117"/>
      <c r="AZ292" s="117"/>
      <c r="BA292" s="117"/>
      <c r="BB292" s="117"/>
    </row>
    <row r="293" spans="1:54">
      <c r="A293" s="117"/>
      <c r="B293" s="117"/>
      <c r="C293" s="150"/>
      <c r="D293" s="117"/>
      <c r="E293" s="150"/>
      <c r="F293" s="117"/>
      <c r="G293" s="150"/>
      <c r="H293" s="117"/>
      <c r="I293" s="117"/>
      <c r="J293" s="117"/>
      <c r="K293" s="117"/>
      <c r="L293" s="150"/>
      <c r="M293" s="117"/>
      <c r="N293" s="117"/>
      <c r="O293" s="117"/>
      <c r="P293" s="117"/>
      <c r="Q293" s="117"/>
      <c r="R293" s="117"/>
      <c r="S293" s="117"/>
      <c r="T293" s="117"/>
      <c r="U293" s="117"/>
      <c r="V293" s="117"/>
      <c r="W293" s="117"/>
      <c r="X293" s="117"/>
      <c r="Y293" s="117"/>
      <c r="Z293" s="117"/>
      <c r="AA293" s="117"/>
      <c r="AB293" s="117"/>
      <c r="AC293" s="117"/>
      <c r="AD293" s="117"/>
      <c r="AE293" s="117"/>
      <c r="AF293" s="117"/>
      <c r="AG293" s="117"/>
      <c r="AH293" s="117"/>
      <c r="AI293" s="117"/>
      <c r="AJ293" s="117"/>
      <c r="AK293" s="117"/>
      <c r="AL293" s="117"/>
      <c r="AM293" s="117"/>
      <c r="AN293" s="117"/>
      <c r="AO293" s="117"/>
      <c r="AP293" s="117"/>
      <c r="AQ293" s="117"/>
      <c r="AR293" s="117"/>
      <c r="AS293" s="117"/>
      <c r="AT293" s="117"/>
      <c r="AU293" s="117"/>
      <c r="AV293" s="117"/>
      <c r="AW293" s="117"/>
      <c r="AX293" s="117"/>
      <c r="AY293" s="117"/>
      <c r="AZ293" s="117"/>
      <c r="BA293" s="117"/>
      <c r="BB293" s="117"/>
    </row>
    <row r="294" spans="1:54">
      <c r="A294" s="117"/>
      <c r="B294" s="117"/>
      <c r="C294" s="150"/>
      <c r="D294" s="117"/>
      <c r="E294" s="150"/>
      <c r="F294" s="117"/>
      <c r="G294" s="150"/>
      <c r="H294" s="117"/>
      <c r="I294" s="117"/>
      <c r="J294" s="117"/>
      <c r="K294" s="117"/>
      <c r="L294" s="150"/>
      <c r="M294" s="117"/>
      <c r="N294" s="117"/>
      <c r="O294" s="117"/>
      <c r="P294" s="117"/>
      <c r="Q294" s="117"/>
      <c r="R294" s="117"/>
      <c r="S294" s="117"/>
      <c r="T294" s="117"/>
      <c r="U294" s="117"/>
      <c r="V294" s="117"/>
      <c r="W294" s="117"/>
      <c r="X294" s="117"/>
      <c r="Y294" s="117"/>
      <c r="Z294" s="117"/>
      <c r="AA294" s="117"/>
      <c r="AB294" s="117"/>
      <c r="AC294" s="117"/>
      <c r="AD294" s="117"/>
      <c r="AE294" s="117"/>
      <c r="AF294" s="117"/>
      <c r="AG294" s="117"/>
      <c r="AH294" s="117"/>
      <c r="AI294" s="117"/>
      <c r="AJ294" s="117"/>
      <c r="AK294" s="117"/>
      <c r="AL294" s="117"/>
      <c r="AM294" s="117"/>
      <c r="AN294" s="117"/>
      <c r="AO294" s="117"/>
      <c r="AP294" s="117"/>
      <c r="AQ294" s="117"/>
      <c r="AR294" s="117"/>
      <c r="AS294" s="117"/>
      <c r="AT294" s="117"/>
      <c r="AU294" s="117"/>
      <c r="AV294" s="117"/>
      <c r="AW294" s="117"/>
      <c r="AX294" s="117"/>
      <c r="AY294" s="117"/>
      <c r="AZ294" s="117"/>
      <c r="BA294" s="117"/>
      <c r="BB294" s="117"/>
    </row>
    <row r="295" spans="1:54">
      <c r="A295" s="117"/>
      <c r="B295" s="117"/>
      <c r="C295" s="150"/>
      <c r="D295" s="117"/>
      <c r="E295" s="150"/>
      <c r="F295" s="117"/>
      <c r="G295" s="150"/>
      <c r="H295" s="117"/>
      <c r="I295" s="117"/>
      <c r="J295" s="117"/>
      <c r="K295" s="117"/>
      <c r="L295" s="150"/>
      <c r="M295" s="117"/>
      <c r="N295" s="117"/>
      <c r="O295" s="117"/>
      <c r="P295" s="117"/>
      <c r="Q295" s="117"/>
      <c r="R295" s="117"/>
      <c r="S295" s="117"/>
      <c r="T295" s="117"/>
      <c r="U295" s="117"/>
      <c r="V295" s="117"/>
      <c r="W295" s="117"/>
      <c r="X295" s="117"/>
      <c r="Y295" s="117"/>
      <c r="Z295" s="117"/>
      <c r="AA295" s="117"/>
      <c r="AB295" s="117"/>
      <c r="AC295" s="117"/>
      <c r="AD295" s="117"/>
      <c r="AE295" s="117"/>
      <c r="AF295" s="117"/>
      <c r="AG295" s="117"/>
      <c r="AH295" s="117"/>
      <c r="AI295" s="117"/>
      <c r="AJ295" s="117"/>
      <c r="AK295" s="117"/>
      <c r="AL295" s="117"/>
      <c r="AM295" s="117"/>
      <c r="AN295" s="117"/>
      <c r="AO295" s="117"/>
      <c r="AP295" s="117"/>
      <c r="AQ295" s="117"/>
      <c r="AR295" s="117"/>
      <c r="AS295" s="117"/>
      <c r="AT295" s="117"/>
      <c r="AU295" s="117"/>
      <c r="AV295" s="117"/>
      <c r="AW295" s="117"/>
      <c r="AX295" s="117"/>
      <c r="AY295" s="117"/>
      <c r="AZ295" s="117"/>
      <c r="BA295" s="117"/>
      <c r="BB295" s="117"/>
    </row>
    <row r="296" spans="1:54">
      <c r="A296" s="117"/>
      <c r="B296" s="117"/>
      <c r="C296" s="150"/>
      <c r="D296" s="117"/>
      <c r="E296" s="150"/>
      <c r="F296" s="117"/>
      <c r="G296" s="150"/>
      <c r="H296" s="117"/>
      <c r="I296" s="117"/>
      <c r="J296" s="117"/>
      <c r="K296" s="117"/>
      <c r="L296" s="150"/>
      <c r="M296" s="117"/>
      <c r="N296" s="117"/>
      <c r="O296" s="117"/>
      <c r="P296" s="117"/>
      <c r="Q296" s="117"/>
      <c r="R296" s="117"/>
      <c r="S296" s="117"/>
      <c r="T296" s="117"/>
      <c r="U296" s="117"/>
      <c r="V296" s="117"/>
      <c r="W296" s="117"/>
      <c r="X296" s="117"/>
      <c r="Y296" s="117"/>
      <c r="Z296" s="117"/>
      <c r="AA296" s="117"/>
      <c r="AB296" s="117"/>
      <c r="AC296" s="117"/>
      <c r="AD296" s="117"/>
      <c r="AE296" s="117"/>
      <c r="AF296" s="117"/>
      <c r="AG296" s="117"/>
      <c r="AH296" s="117"/>
      <c r="AI296" s="117"/>
      <c r="AJ296" s="117"/>
      <c r="AK296" s="117"/>
      <c r="AL296" s="117"/>
      <c r="AM296" s="117"/>
      <c r="AN296" s="117"/>
      <c r="AO296" s="117"/>
      <c r="AP296" s="117"/>
      <c r="AQ296" s="117"/>
      <c r="AR296" s="117"/>
      <c r="AS296" s="117"/>
      <c r="AT296" s="117"/>
      <c r="AU296" s="117"/>
      <c r="AV296" s="117"/>
      <c r="AW296" s="117"/>
      <c r="AX296" s="117"/>
      <c r="AY296" s="117"/>
      <c r="AZ296" s="117"/>
      <c r="BA296" s="117"/>
      <c r="BB296" s="117"/>
    </row>
    <row r="297" spans="1:54">
      <c r="A297" s="117"/>
      <c r="B297" s="117"/>
      <c r="C297" s="150"/>
      <c r="D297" s="117"/>
      <c r="E297" s="150"/>
      <c r="F297" s="117"/>
      <c r="G297" s="150"/>
      <c r="H297" s="117"/>
      <c r="I297" s="117"/>
      <c r="J297" s="117"/>
      <c r="K297" s="117"/>
      <c r="L297" s="150"/>
      <c r="M297" s="117"/>
      <c r="N297" s="117"/>
      <c r="O297" s="117"/>
      <c r="P297" s="117"/>
      <c r="Q297" s="117"/>
      <c r="R297" s="117"/>
      <c r="S297" s="117"/>
      <c r="T297" s="117"/>
      <c r="U297" s="117"/>
      <c r="V297" s="117"/>
      <c r="W297" s="117"/>
      <c r="X297" s="117"/>
      <c r="Y297" s="117"/>
      <c r="Z297" s="117"/>
      <c r="AA297" s="117"/>
      <c r="AB297" s="117"/>
      <c r="AC297" s="117"/>
      <c r="AD297" s="117"/>
      <c r="AE297" s="117"/>
      <c r="AF297" s="117"/>
      <c r="AG297" s="117"/>
      <c r="AH297" s="117"/>
      <c r="AI297" s="117"/>
      <c r="AJ297" s="117"/>
      <c r="AK297" s="117"/>
      <c r="AL297" s="117"/>
      <c r="AM297" s="117"/>
      <c r="AN297" s="117"/>
      <c r="AO297" s="117"/>
      <c r="AP297" s="117"/>
      <c r="AQ297" s="117"/>
      <c r="AR297" s="117"/>
      <c r="AS297" s="117"/>
      <c r="AT297" s="117"/>
      <c r="AU297" s="117"/>
      <c r="AV297" s="117"/>
      <c r="AW297" s="117"/>
      <c r="AX297" s="117"/>
      <c r="AY297" s="117"/>
      <c r="AZ297" s="117"/>
      <c r="BA297" s="117"/>
      <c r="BB297" s="117"/>
    </row>
    <row r="298" spans="1:54">
      <c r="A298" s="117"/>
      <c r="B298" s="117"/>
      <c r="C298" s="150"/>
      <c r="D298" s="117"/>
      <c r="E298" s="150"/>
      <c r="F298" s="117"/>
      <c r="G298" s="150"/>
      <c r="H298" s="117"/>
      <c r="I298" s="117"/>
      <c r="J298" s="117"/>
      <c r="K298" s="117"/>
      <c r="L298" s="150"/>
      <c r="M298" s="117"/>
      <c r="N298" s="117"/>
      <c r="O298" s="117"/>
      <c r="P298" s="117"/>
      <c r="Q298" s="117"/>
      <c r="R298" s="117"/>
      <c r="S298" s="117"/>
      <c r="T298" s="117"/>
      <c r="U298" s="117"/>
      <c r="V298" s="117"/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117"/>
      <c r="AQ298" s="117"/>
      <c r="AR298" s="117"/>
      <c r="AS298" s="117"/>
      <c r="AT298" s="117"/>
      <c r="AU298" s="117"/>
      <c r="AV298" s="117"/>
      <c r="AW298" s="117"/>
      <c r="AX298" s="117"/>
      <c r="AY298" s="117"/>
      <c r="AZ298" s="117"/>
      <c r="BA298" s="117"/>
      <c r="BB298" s="117"/>
    </row>
    <row r="299" spans="1:54">
      <c r="A299" s="117"/>
      <c r="B299" s="117"/>
      <c r="C299" s="150"/>
      <c r="D299" s="117"/>
      <c r="E299" s="150"/>
      <c r="F299" s="117"/>
      <c r="G299" s="150"/>
      <c r="H299" s="117"/>
      <c r="I299" s="117"/>
      <c r="J299" s="117"/>
      <c r="K299" s="117"/>
      <c r="L299" s="150"/>
      <c r="M299" s="117"/>
      <c r="N299" s="117"/>
      <c r="O299" s="117"/>
      <c r="P299" s="117"/>
      <c r="Q299" s="117"/>
      <c r="R299" s="117"/>
      <c r="S299" s="117"/>
      <c r="T299" s="117"/>
      <c r="U299" s="117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117"/>
      <c r="AQ299" s="117"/>
      <c r="AR299" s="117"/>
      <c r="AS299" s="117"/>
      <c r="AT299" s="117"/>
      <c r="AU299" s="117"/>
      <c r="AV299" s="117"/>
      <c r="AW299" s="117"/>
      <c r="AX299" s="117"/>
      <c r="AY299" s="117"/>
      <c r="AZ299" s="117"/>
      <c r="BA299" s="117"/>
      <c r="BB299" s="117"/>
    </row>
    <row r="300" spans="1:54">
      <c r="A300" s="117"/>
      <c r="B300" s="117"/>
      <c r="C300" s="150"/>
      <c r="D300" s="117"/>
      <c r="E300" s="150"/>
      <c r="F300" s="117"/>
      <c r="G300" s="150"/>
      <c r="H300" s="117"/>
      <c r="I300" s="117"/>
      <c r="J300" s="117"/>
      <c r="K300" s="117"/>
      <c r="L300" s="150"/>
      <c r="M300" s="117"/>
      <c r="N300" s="117"/>
      <c r="O300" s="117"/>
      <c r="P300" s="117"/>
      <c r="Q300" s="117"/>
      <c r="R300" s="117"/>
      <c r="S300" s="117"/>
      <c r="T300" s="117"/>
      <c r="U300" s="117"/>
      <c r="V300" s="117"/>
      <c r="W300" s="117"/>
      <c r="X300" s="117"/>
      <c r="Y300" s="117"/>
      <c r="Z300" s="117"/>
      <c r="AA300" s="117"/>
      <c r="AB300" s="117"/>
      <c r="AC300" s="117"/>
      <c r="AD300" s="117"/>
      <c r="AE300" s="117"/>
      <c r="AF300" s="117"/>
      <c r="AG300" s="117"/>
      <c r="AH300" s="117"/>
      <c r="AI300" s="117"/>
      <c r="AJ300" s="117"/>
      <c r="AK300" s="117"/>
      <c r="AL300" s="117"/>
      <c r="AM300" s="117"/>
      <c r="AN300" s="117"/>
      <c r="AO300" s="117"/>
      <c r="AP300" s="117"/>
      <c r="AQ300" s="117"/>
      <c r="AR300" s="117"/>
      <c r="AS300" s="117"/>
      <c r="AT300" s="117"/>
      <c r="AU300" s="117"/>
      <c r="AV300" s="117"/>
      <c r="AW300" s="117"/>
      <c r="AX300" s="117"/>
      <c r="AY300" s="117"/>
      <c r="AZ300" s="117"/>
      <c r="BA300" s="117"/>
      <c r="BB300" s="117"/>
    </row>
    <row r="301" spans="1:54">
      <c r="A301" s="117"/>
      <c r="B301" s="117"/>
      <c r="C301" s="150"/>
      <c r="D301" s="117"/>
      <c r="E301" s="150"/>
      <c r="F301" s="117"/>
      <c r="G301" s="150"/>
      <c r="H301" s="117"/>
      <c r="I301" s="117"/>
      <c r="J301" s="117"/>
      <c r="K301" s="117"/>
      <c r="L301" s="150"/>
      <c r="M301" s="117"/>
      <c r="N301" s="117"/>
      <c r="O301" s="117"/>
      <c r="P301" s="117"/>
      <c r="Q301" s="117"/>
      <c r="R301" s="117"/>
      <c r="S301" s="117"/>
      <c r="T301" s="117"/>
      <c r="U301" s="117"/>
      <c r="V301" s="117"/>
      <c r="W301" s="117"/>
      <c r="X301" s="117"/>
      <c r="Y301" s="117"/>
      <c r="Z301" s="117"/>
      <c r="AA301" s="117"/>
      <c r="AB301" s="117"/>
      <c r="AC301" s="117"/>
      <c r="AD301" s="117"/>
      <c r="AE301" s="117"/>
      <c r="AF301" s="117"/>
      <c r="AG301" s="117"/>
      <c r="AH301" s="117"/>
      <c r="AI301" s="117"/>
      <c r="AJ301" s="117"/>
      <c r="AK301" s="117"/>
      <c r="AL301" s="117"/>
      <c r="AM301" s="117"/>
      <c r="AN301" s="117"/>
      <c r="AO301" s="117"/>
      <c r="AP301" s="117"/>
      <c r="AQ301" s="117"/>
      <c r="AR301" s="117"/>
      <c r="AS301" s="117"/>
      <c r="AT301" s="117"/>
      <c r="AU301" s="117"/>
      <c r="AV301" s="117"/>
      <c r="AW301" s="117"/>
      <c r="AX301" s="117"/>
      <c r="AY301" s="117"/>
      <c r="AZ301" s="117"/>
      <c r="BA301" s="117"/>
      <c r="BB301" s="117"/>
    </row>
    <row r="302" spans="1:54">
      <c r="A302" s="117"/>
      <c r="B302" s="117"/>
      <c r="C302" s="150"/>
      <c r="D302" s="117"/>
      <c r="E302" s="150"/>
      <c r="F302" s="117"/>
      <c r="G302" s="150"/>
      <c r="H302" s="117"/>
      <c r="I302" s="117"/>
      <c r="J302" s="117"/>
      <c r="K302" s="117"/>
      <c r="L302" s="150"/>
      <c r="M302" s="117"/>
      <c r="N302" s="117"/>
      <c r="O302" s="117"/>
      <c r="P302" s="117"/>
      <c r="Q302" s="117"/>
      <c r="R302" s="117"/>
      <c r="S302" s="117"/>
      <c r="T302" s="117"/>
      <c r="U302" s="117"/>
      <c r="V302" s="117"/>
      <c r="W302" s="117"/>
      <c r="X302" s="117"/>
      <c r="Y302" s="117"/>
      <c r="Z302" s="117"/>
      <c r="AA302" s="117"/>
      <c r="AB302" s="117"/>
      <c r="AC302" s="117"/>
      <c r="AD302" s="117"/>
      <c r="AE302" s="117"/>
      <c r="AF302" s="117"/>
      <c r="AG302" s="117"/>
      <c r="AH302" s="117"/>
      <c r="AI302" s="117"/>
      <c r="AJ302" s="117"/>
      <c r="AK302" s="117"/>
      <c r="AL302" s="117"/>
      <c r="AM302" s="117"/>
      <c r="AN302" s="117"/>
      <c r="AO302" s="117"/>
      <c r="AP302" s="117"/>
      <c r="AQ302" s="117"/>
      <c r="AR302" s="117"/>
      <c r="AS302" s="117"/>
      <c r="AT302" s="117"/>
      <c r="AU302" s="117"/>
      <c r="AV302" s="117"/>
      <c r="AW302" s="117"/>
      <c r="AX302" s="117"/>
      <c r="AY302" s="117"/>
      <c r="AZ302" s="117"/>
      <c r="BA302" s="117"/>
      <c r="BB302" s="117"/>
    </row>
    <row r="303" spans="1:54">
      <c r="A303" s="117"/>
      <c r="B303" s="117"/>
      <c r="C303" s="150"/>
      <c r="D303" s="117"/>
      <c r="E303" s="150"/>
      <c r="F303" s="117"/>
      <c r="G303" s="150"/>
      <c r="H303" s="117"/>
      <c r="I303" s="117"/>
      <c r="J303" s="117"/>
      <c r="K303" s="117"/>
      <c r="L303" s="150"/>
      <c r="M303" s="117"/>
      <c r="N303" s="117"/>
      <c r="O303" s="117"/>
      <c r="P303" s="117"/>
      <c r="Q303" s="117"/>
      <c r="R303" s="117"/>
      <c r="S303" s="117"/>
      <c r="T303" s="117"/>
      <c r="U303" s="117"/>
      <c r="V303" s="117"/>
      <c r="W303" s="117"/>
      <c r="X303" s="117"/>
      <c r="Y303" s="117"/>
      <c r="Z303" s="117"/>
      <c r="AA303" s="117"/>
      <c r="AB303" s="117"/>
      <c r="AC303" s="117"/>
      <c r="AD303" s="117"/>
      <c r="AE303" s="117"/>
      <c r="AF303" s="117"/>
      <c r="AG303" s="117"/>
      <c r="AH303" s="117"/>
      <c r="AI303" s="117"/>
      <c r="AJ303" s="117"/>
      <c r="AK303" s="117"/>
      <c r="AL303" s="117"/>
      <c r="AM303" s="117"/>
      <c r="AN303" s="117"/>
      <c r="AO303" s="117"/>
      <c r="AP303" s="117"/>
      <c r="AQ303" s="117"/>
      <c r="AR303" s="117"/>
      <c r="AS303" s="117"/>
      <c r="AT303" s="117"/>
      <c r="AU303" s="117"/>
      <c r="AV303" s="117"/>
      <c r="AW303" s="117"/>
      <c r="AX303" s="117"/>
      <c r="AY303" s="117"/>
      <c r="AZ303" s="117"/>
      <c r="BA303" s="117"/>
      <c r="BB303" s="117"/>
    </row>
    <row r="304" spans="1:54">
      <c r="A304" s="117"/>
      <c r="B304" s="117"/>
      <c r="C304" s="150"/>
      <c r="D304" s="117"/>
      <c r="E304" s="150"/>
      <c r="F304" s="117"/>
      <c r="G304" s="150"/>
      <c r="H304" s="117"/>
      <c r="I304" s="117"/>
      <c r="J304" s="117"/>
      <c r="K304" s="117"/>
      <c r="L304" s="150"/>
      <c r="M304" s="117"/>
      <c r="N304" s="117"/>
      <c r="O304" s="117"/>
      <c r="P304" s="117"/>
      <c r="Q304" s="117"/>
      <c r="R304" s="117"/>
      <c r="S304" s="117"/>
      <c r="T304" s="117"/>
      <c r="U304" s="117"/>
      <c r="V304" s="117"/>
      <c r="W304" s="117"/>
      <c r="X304" s="117"/>
      <c r="Y304" s="117"/>
      <c r="Z304" s="117"/>
      <c r="AA304" s="117"/>
      <c r="AB304" s="117"/>
      <c r="AC304" s="117"/>
      <c r="AD304" s="117"/>
      <c r="AE304" s="117"/>
      <c r="AF304" s="117"/>
      <c r="AG304" s="117"/>
      <c r="AH304" s="117"/>
      <c r="AI304" s="117"/>
      <c r="AJ304" s="117"/>
      <c r="AK304" s="117"/>
      <c r="AL304" s="117"/>
      <c r="AM304" s="117"/>
      <c r="AN304" s="117"/>
      <c r="AO304" s="117"/>
      <c r="AP304" s="117"/>
      <c r="AQ304" s="117"/>
      <c r="AR304" s="117"/>
      <c r="AS304" s="117"/>
      <c r="AT304" s="117"/>
      <c r="AU304" s="117"/>
      <c r="AV304" s="117"/>
      <c r="AW304" s="117"/>
      <c r="AX304" s="117"/>
      <c r="AY304" s="117"/>
      <c r="AZ304" s="117"/>
      <c r="BA304" s="117"/>
      <c r="BB304" s="117"/>
    </row>
    <row r="305" spans="1:54">
      <c r="A305" s="117"/>
      <c r="B305" s="117"/>
      <c r="C305" s="150"/>
      <c r="D305" s="117"/>
      <c r="E305" s="150"/>
      <c r="F305" s="117"/>
      <c r="G305" s="150"/>
      <c r="H305" s="117"/>
      <c r="I305" s="117"/>
      <c r="J305" s="117"/>
      <c r="K305" s="117"/>
      <c r="L305" s="150"/>
      <c r="M305" s="117"/>
      <c r="N305" s="117"/>
      <c r="O305" s="117"/>
      <c r="P305" s="117"/>
      <c r="Q305" s="117"/>
      <c r="R305" s="117"/>
      <c r="S305" s="117"/>
      <c r="T305" s="117"/>
      <c r="U305" s="117"/>
      <c r="V305" s="117"/>
      <c r="W305" s="117"/>
      <c r="X305" s="117"/>
      <c r="Y305" s="117"/>
      <c r="Z305" s="117"/>
      <c r="AA305" s="117"/>
      <c r="AB305" s="117"/>
      <c r="AC305" s="117"/>
      <c r="AD305" s="117"/>
      <c r="AE305" s="117"/>
      <c r="AF305" s="117"/>
      <c r="AG305" s="117"/>
      <c r="AH305" s="117"/>
      <c r="AI305" s="117"/>
      <c r="AJ305" s="117"/>
      <c r="AK305" s="117"/>
      <c r="AL305" s="117"/>
      <c r="AM305" s="117"/>
      <c r="AN305" s="117"/>
      <c r="AO305" s="117"/>
      <c r="AP305" s="117"/>
      <c r="AQ305" s="117"/>
      <c r="AR305" s="117"/>
      <c r="AS305" s="117"/>
      <c r="AT305" s="117"/>
      <c r="AU305" s="117"/>
      <c r="AV305" s="117"/>
      <c r="AW305" s="117"/>
      <c r="AX305" s="117"/>
      <c r="AY305" s="117"/>
      <c r="AZ305" s="117"/>
      <c r="BA305" s="117"/>
      <c r="BB305" s="117"/>
    </row>
    <row r="306" spans="1:54">
      <c r="A306" s="117"/>
      <c r="B306" s="117"/>
      <c r="C306" s="150"/>
      <c r="D306" s="117"/>
      <c r="E306" s="150"/>
      <c r="F306" s="117"/>
      <c r="G306" s="150"/>
      <c r="H306" s="117"/>
      <c r="I306" s="117"/>
      <c r="J306" s="117"/>
      <c r="K306" s="117"/>
      <c r="L306" s="150"/>
      <c r="M306" s="117"/>
      <c r="N306" s="117"/>
      <c r="O306" s="117"/>
      <c r="P306" s="117"/>
      <c r="Q306" s="117"/>
      <c r="R306" s="117"/>
      <c r="S306" s="117"/>
      <c r="T306" s="117"/>
      <c r="U306" s="117"/>
      <c r="V306" s="117"/>
      <c r="W306" s="117"/>
      <c r="X306" s="117"/>
      <c r="Y306" s="117"/>
      <c r="Z306" s="117"/>
      <c r="AA306" s="117"/>
      <c r="AB306" s="117"/>
      <c r="AC306" s="117"/>
      <c r="AD306" s="117"/>
      <c r="AE306" s="117"/>
      <c r="AF306" s="117"/>
      <c r="AG306" s="117"/>
      <c r="AH306" s="117"/>
      <c r="AI306" s="117"/>
      <c r="AJ306" s="117"/>
      <c r="AK306" s="117"/>
      <c r="AL306" s="117"/>
      <c r="AM306" s="117"/>
      <c r="AN306" s="117"/>
      <c r="AO306" s="117"/>
      <c r="AP306" s="117"/>
      <c r="AQ306" s="117"/>
      <c r="AR306" s="117"/>
      <c r="AS306" s="117"/>
      <c r="AT306" s="117"/>
      <c r="AU306" s="117"/>
      <c r="AV306" s="117"/>
      <c r="AW306" s="117"/>
      <c r="AX306" s="117"/>
      <c r="AY306" s="117"/>
      <c r="AZ306" s="117"/>
      <c r="BA306" s="117"/>
      <c r="BB306" s="117"/>
    </row>
    <row r="307" spans="1:54">
      <c r="A307" s="117"/>
      <c r="B307" s="117"/>
      <c r="C307" s="150"/>
      <c r="D307" s="117"/>
      <c r="E307" s="150"/>
      <c r="F307" s="117"/>
      <c r="G307" s="150"/>
      <c r="H307" s="117"/>
      <c r="I307" s="117"/>
      <c r="J307" s="117"/>
      <c r="K307" s="117"/>
      <c r="L307" s="150"/>
      <c r="M307" s="117"/>
      <c r="N307" s="117"/>
      <c r="O307" s="117"/>
      <c r="P307" s="117"/>
      <c r="Q307" s="117"/>
      <c r="R307" s="117"/>
      <c r="S307" s="117"/>
      <c r="T307" s="117"/>
      <c r="U307" s="117"/>
      <c r="V307" s="117"/>
      <c r="W307" s="117"/>
      <c r="X307" s="117"/>
      <c r="Y307" s="117"/>
      <c r="Z307" s="117"/>
      <c r="AA307" s="117"/>
      <c r="AB307" s="117"/>
      <c r="AC307" s="117"/>
      <c r="AD307" s="117"/>
      <c r="AE307" s="117"/>
      <c r="AF307" s="117"/>
      <c r="AG307" s="117"/>
      <c r="AH307" s="117"/>
      <c r="AI307" s="117"/>
      <c r="AJ307" s="117"/>
      <c r="AK307" s="117"/>
      <c r="AL307" s="117"/>
      <c r="AM307" s="117"/>
      <c r="AN307" s="117"/>
      <c r="AO307" s="117"/>
      <c r="AP307" s="117"/>
      <c r="AQ307" s="117"/>
      <c r="AR307" s="117"/>
      <c r="AS307" s="117"/>
      <c r="AT307" s="117"/>
      <c r="AU307" s="117"/>
      <c r="AV307" s="117"/>
      <c r="AW307" s="117"/>
      <c r="AX307" s="117"/>
      <c r="AY307" s="117"/>
      <c r="AZ307" s="117"/>
      <c r="BA307" s="117"/>
      <c r="BB307" s="117"/>
    </row>
    <row r="308" spans="1:54">
      <c r="A308" s="117"/>
      <c r="B308" s="117"/>
      <c r="C308" s="150"/>
      <c r="D308" s="117"/>
      <c r="E308" s="150"/>
      <c r="F308" s="117"/>
      <c r="G308" s="150"/>
      <c r="H308" s="117"/>
      <c r="I308" s="117"/>
      <c r="J308" s="117"/>
      <c r="K308" s="117"/>
      <c r="L308" s="150"/>
      <c r="M308" s="117"/>
      <c r="N308" s="117"/>
      <c r="O308" s="117"/>
      <c r="P308" s="117"/>
      <c r="Q308" s="117"/>
      <c r="R308" s="117"/>
      <c r="S308" s="117"/>
      <c r="T308" s="117"/>
      <c r="U308" s="117"/>
      <c r="V308" s="117"/>
      <c r="W308" s="117"/>
      <c r="X308" s="117"/>
      <c r="Y308" s="117"/>
      <c r="Z308" s="117"/>
      <c r="AA308" s="117"/>
      <c r="AB308" s="117"/>
      <c r="AC308" s="117"/>
      <c r="AD308" s="117"/>
      <c r="AE308" s="117"/>
      <c r="AF308" s="117"/>
      <c r="AG308" s="117"/>
      <c r="AH308" s="117"/>
      <c r="AI308" s="117"/>
      <c r="AJ308" s="117"/>
      <c r="AK308" s="117"/>
      <c r="AL308" s="117"/>
      <c r="AM308" s="117"/>
      <c r="AN308" s="117"/>
      <c r="AO308" s="117"/>
      <c r="AP308" s="117"/>
      <c r="AQ308" s="117"/>
      <c r="AR308" s="117"/>
      <c r="AS308" s="117"/>
      <c r="AT308" s="117"/>
      <c r="AU308" s="117"/>
      <c r="AV308" s="117"/>
      <c r="AW308" s="117"/>
      <c r="AX308" s="117"/>
      <c r="AY308" s="117"/>
      <c r="AZ308" s="117"/>
      <c r="BA308" s="117"/>
      <c r="BB308" s="117"/>
    </row>
    <row r="309" spans="1:54">
      <c r="A309" s="117"/>
      <c r="B309" s="117"/>
      <c r="C309" s="150"/>
      <c r="D309" s="117"/>
      <c r="E309" s="150"/>
      <c r="F309" s="117"/>
      <c r="G309" s="150"/>
      <c r="H309" s="117"/>
      <c r="I309" s="117"/>
      <c r="J309" s="117"/>
      <c r="K309" s="117"/>
      <c r="L309" s="150"/>
      <c r="M309" s="117"/>
      <c r="N309" s="117"/>
      <c r="O309" s="117"/>
      <c r="P309" s="117"/>
      <c r="Q309" s="117"/>
      <c r="R309" s="117"/>
      <c r="S309" s="117"/>
      <c r="T309" s="117"/>
      <c r="U309" s="117"/>
      <c r="V309" s="117"/>
      <c r="W309" s="117"/>
      <c r="X309" s="117"/>
      <c r="Y309" s="117"/>
      <c r="Z309" s="117"/>
      <c r="AA309" s="117"/>
      <c r="AB309" s="117"/>
      <c r="AC309" s="117"/>
      <c r="AD309" s="117"/>
      <c r="AE309" s="117"/>
      <c r="AF309" s="117"/>
      <c r="AG309" s="117"/>
      <c r="AH309" s="117"/>
      <c r="AI309" s="117"/>
      <c r="AJ309" s="117"/>
      <c r="AK309" s="117"/>
      <c r="AL309" s="117"/>
      <c r="AM309" s="117"/>
      <c r="AN309" s="117"/>
      <c r="AO309" s="117"/>
      <c r="AP309" s="117"/>
      <c r="AQ309" s="117"/>
      <c r="AR309" s="117"/>
      <c r="AS309" s="117"/>
      <c r="AT309" s="117"/>
      <c r="AU309" s="117"/>
      <c r="AV309" s="117"/>
      <c r="AW309" s="117"/>
      <c r="AX309" s="117"/>
      <c r="AY309" s="117"/>
      <c r="AZ309" s="117"/>
      <c r="BA309" s="117"/>
      <c r="BB309" s="117"/>
    </row>
    <row r="310" spans="1:54">
      <c r="A310" s="117"/>
      <c r="B310" s="117"/>
      <c r="C310" s="150"/>
      <c r="D310" s="117"/>
      <c r="E310" s="150"/>
      <c r="F310" s="117"/>
      <c r="G310" s="150"/>
      <c r="H310" s="117"/>
      <c r="I310" s="117"/>
      <c r="J310" s="117"/>
      <c r="K310" s="117"/>
      <c r="L310" s="150"/>
      <c r="M310" s="117"/>
      <c r="N310" s="117"/>
      <c r="O310" s="117"/>
      <c r="P310" s="117"/>
      <c r="Q310" s="117"/>
      <c r="R310" s="117"/>
      <c r="S310" s="117"/>
      <c r="T310" s="117"/>
      <c r="U310" s="117"/>
      <c r="V310" s="117"/>
      <c r="W310" s="117"/>
      <c r="X310" s="117"/>
      <c r="Y310" s="117"/>
      <c r="Z310" s="117"/>
      <c r="AA310" s="117"/>
      <c r="AB310" s="117"/>
      <c r="AC310" s="117"/>
      <c r="AD310" s="117"/>
      <c r="AE310" s="117"/>
      <c r="AF310" s="117"/>
      <c r="AG310" s="117"/>
      <c r="AH310" s="117"/>
      <c r="AI310" s="117"/>
      <c r="AJ310" s="117"/>
      <c r="AK310" s="117"/>
      <c r="AL310" s="117"/>
      <c r="AM310" s="117"/>
      <c r="AN310" s="117"/>
      <c r="AO310" s="117"/>
      <c r="AP310" s="117"/>
      <c r="AQ310" s="117"/>
      <c r="AR310" s="117"/>
      <c r="AS310" s="117"/>
      <c r="AT310" s="117"/>
      <c r="AU310" s="117"/>
      <c r="AV310" s="117"/>
      <c r="AW310" s="117"/>
      <c r="AX310" s="117"/>
      <c r="AY310" s="117"/>
      <c r="AZ310" s="117"/>
      <c r="BA310" s="117"/>
      <c r="BB310" s="117"/>
    </row>
    <row r="311" spans="1:54">
      <c r="A311" s="117"/>
      <c r="B311" s="117"/>
      <c r="C311" s="150"/>
      <c r="D311" s="117"/>
      <c r="E311" s="150"/>
      <c r="F311" s="117"/>
      <c r="G311" s="150"/>
      <c r="H311" s="117"/>
      <c r="I311" s="117"/>
      <c r="J311" s="117"/>
      <c r="K311" s="117"/>
      <c r="L311" s="150"/>
      <c r="M311" s="117"/>
      <c r="N311" s="117"/>
      <c r="O311" s="117"/>
      <c r="P311" s="117"/>
      <c r="Q311" s="117"/>
      <c r="R311" s="117"/>
      <c r="S311" s="117"/>
      <c r="T311" s="117"/>
      <c r="U311" s="117"/>
      <c r="V311" s="117"/>
      <c r="W311" s="117"/>
      <c r="X311" s="117"/>
      <c r="Y311" s="117"/>
      <c r="Z311" s="117"/>
      <c r="AA311" s="117"/>
      <c r="AB311" s="117"/>
      <c r="AC311" s="117"/>
      <c r="AD311" s="117"/>
      <c r="AE311" s="117"/>
      <c r="AF311" s="117"/>
      <c r="AG311" s="117"/>
      <c r="AH311" s="117"/>
      <c r="AI311" s="117"/>
      <c r="AJ311" s="117"/>
      <c r="AK311" s="117"/>
      <c r="AL311" s="117"/>
      <c r="AM311" s="117"/>
      <c r="AN311" s="117"/>
      <c r="AO311" s="117"/>
      <c r="AP311" s="117"/>
      <c r="AQ311" s="117"/>
      <c r="AR311" s="117"/>
      <c r="AS311" s="117"/>
      <c r="AT311" s="117"/>
      <c r="AU311" s="117"/>
      <c r="AV311" s="117"/>
      <c r="AW311" s="117"/>
      <c r="AX311" s="117"/>
      <c r="AY311" s="117"/>
      <c r="AZ311" s="117"/>
      <c r="BA311" s="117"/>
      <c r="BB311" s="117"/>
    </row>
    <row r="312" spans="1:54">
      <c r="A312" s="117"/>
      <c r="B312" s="117"/>
      <c r="C312" s="150"/>
      <c r="D312" s="117"/>
      <c r="E312" s="150"/>
      <c r="F312" s="117"/>
      <c r="G312" s="150"/>
      <c r="H312" s="117"/>
      <c r="I312" s="117"/>
      <c r="J312" s="117"/>
      <c r="K312" s="117"/>
      <c r="L312" s="150"/>
      <c r="M312" s="117"/>
      <c r="N312" s="117"/>
      <c r="O312" s="117"/>
      <c r="P312" s="117"/>
      <c r="Q312" s="117"/>
      <c r="R312" s="117"/>
      <c r="S312" s="117"/>
      <c r="T312" s="117"/>
      <c r="U312" s="117"/>
      <c r="V312" s="117"/>
      <c r="W312" s="117"/>
      <c r="X312" s="117"/>
      <c r="Y312" s="117"/>
      <c r="Z312" s="117"/>
      <c r="AA312" s="117"/>
      <c r="AB312" s="117"/>
      <c r="AC312" s="117"/>
      <c r="AD312" s="117"/>
      <c r="AE312" s="117"/>
      <c r="AF312" s="117"/>
      <c r="AG312" s="117"/>
      <c r="AH312" s="117"/>
      <c r="AI312" s="117"/>
      <c r="AJ312" s="117"/>
      <c r="AK312" s="117"/>
      <c r="AL312" s="117"/>
      <c r="AM312" s="117"/>
      <c r="AN312" s="117"/>
      <c r="AO312" s="117"/>
      <c r="AP312" s="117"/>
      <c r="AQ312" s="117"/>
      <c r="AR312" s="117"/>
      <c r="AS312" s="117"/>
      <c r="AT312" s="117"/>
      <c r="AU312" s="117"/>
      <c r="AV312" s="117"/>
      <c r="AW312" s="117"/>
      <c r="AX312" s="117"/>
      <c r="AY312" s="117"/>
      <c r="AZ312" s="117"/>
      <c r="BA312" s="117"/>
      <c r="BB312" s="117"/>
    </row>
    <row r="313" spans="1:54">
      <c r="A313" s="117"/>
      <c r="B313" s="117"/>
      <c r="C313" s="150"/>
      <c r="D313" s="117"/>
      <c r="E313" s="150"/>
      <c r="F313" s="117"/>
      <c r="G313" s="150"/>
      <c r="H313" s="117"/>
      <c r="I313" s="117"/>
      <c r="J313" s="117"/>
      <c r="K313" s="117"/>
      <c r="L313" s="150"/>
      <c r="M313" s="117"/>
      <c r="N313" s="117"/>
      <c r="O313" s="117"/>
      <c r="P313" s="117"/>
      <c r="Q313" s="117"/>
      <c r="R313" s="117"/>
      <c r="S313" s="117"/>
      <c r="T313" s="117"/>
      <c r="U313" s="117"/>
      <c r="V313" s="117"/>
      <c r="W313" s="117"/>
      <c r="X313" s="117"/>
      <c r="Y313" s="117"/>
      <c r="Z313" s="117"/>
      <c r="AA313" s="117"/>
      <c r="AB313" s="117"/>
      <c r="AC313" s="117"/>
      <c r="AD313" s="117"/>
      <c r="AE313" s="117"/>
      <c r="AF313" s="117"/>
      <c r="AG313" s="117"/>
      <c r="AH313" s="117"/>
      <c r="AI313" s="117"/>
      <c r="AJ313" s="117"/>
      <c r="AK313" s="117"/>
      <c r="AL313" s="117"/>
      <c r="AM313" s="117"/>
      <c r="AN313" s="117"/>
      <c r="AO313" s="117"/>
      <c r="AP313" s="117"/>
      <c r="AQ313" s="117"/>
      <c r="AR313" s="117"/>
      <c r="AS313" s="117"/>
      <c r="AT313" s="117"/>
      <c r="AU313" s="117"/>
      <c r="AV313" s="117"/>
      <c r="AW313" s="117"/>
      <c r="AX313" s="117"/>
      <c r="AY313" s="117"/>
      <c r="AZ313" s="117"/>
      <c r="BA313" s="117"/>
      <c r="BB313" s="117"/>
    </row>
    <row r="314" spans="1:54">
      <c r="A314" s="117"/>
      <c r="B314" s="117"/>
      <c r="C314" s="150"/>
      <c r="D314" s="117"/>
      <c r="E314" s="150"/>
      <c r="F314" s="117"/>
      <c r="G314" s="150"/>
      <c r="H314" s="117"/>
      <c r="I314" s="117"/>
      <c r="J314" s="117"/>
      <c r="K314" s="117"/>
      <c r="L314" s="150"/>
      <c r="M314" s="117"/>
      <c r="N314" s="117"/>
      <c r="O314" s="117"/>
      <c r="P314" s="117"/>
      <c r="Q314" s="117"/>
      <c r="R314" s="117"/>
      <c r="S314" s="117"/>
      <c r="T314" s="117"/>
      <c r="U314" s="117"/>
      <c r="V314" s="117"/>
      <c r="W314" s="117"/>
      <c r="X314" s="117"/>
      <c r="Y314" s="117"/>
      <c r="Z314" s="117"/>
      <c r="AA314" s="117"/>
      <c r="AB314" s="117"/>
      <c r="AC314" s="117"/>
      <c r="AD314" s="117"/>
      <c r="AE314" s="117"/>
      <c r="AF314" s="117"/>
      <c r="AG314" s="117"/>
      <c r="AH314" s="117"/>
      <c r="AI314" s="117"/>
      <c r="AJ314" s="117"/>
      <c r="AK314" s="117"/>
      <c r="AL314" s="117"/>
      <c r="AM314" s="117"/>
      <c r="AN314" s="117"/>
      <c r="AO314" s="117"/>
      <c r="AP314" s="117"/>
      <c r="AQ314" s="117"/>
      <c r="AR314" s="117"/>
      <c r="AS314" s="117"/>
      <c r="AT314" s="117"/>
      <c r="AU314" s="117"/>
      <c r="AV314" s="117"/>
      <c r="AW314" s="117"/>
      <c r="AX314" s="117"/>
      <c r="AY314" s="117"/>
      <c r="AZ314" s="117"/>
      <c r="BA314" s="117"/>
      <c r="BB314" s="117"/>
    </row>
    <row r="315" spans="1:54">
      <c r="A315" s="117"/>
      <c r="B315" s="117"/>
      <c r="C315" s="150"/>
      <c r="D315" s="117"/>
      <c r="E315" s="150"/>
      <c r="F315" s="117"/>
      <c r="G315" s="150"/>
      <c r="H315" s="117"/>
      <c r="I315" s="117"/>
      <c r="J315" s="117"/>
      <c r="K315" s="117"/>
      <c r="L315" s="150"/>
      <c r="M315" s="117"/>
      <c r="N315" s="117"/>
      <c r="O315" s="117"/>
      <c r="P315" s="117"/>
      <c r="Q315" s="117"/>
      <c r="R315" s="117"/>
      <c r="S315" s="117"/>
      <c r="T315" s="117"/>
      <c r="U315" s="117"/>
      <c r="V315" s="117"/>
      <c r="W315" s="117"/>
      <c r="X315" s="117"/>
      <c r="Y315" s="117"/>
      <c r="Z315" s="117"/>
      <c r="AA315" s="117"/>
      <c r="AB315" s="117"/>
      <c r="AC315" s="117"/>
      <c r="AD315" s="117"/>
      <c r="AE315" s="117"/>
      <c r="AF315" s="117"/>
      <c r="AG315" s="117"/>
      <c r="AH315" s="117"/>
      <c r="AI315" s="117"/>
      <c r="AJ315" s="117"/>
      <c r="AK315" s="117"/>
      <c r="AL315" s="117"/>
      <c r="AM315" s="117"/>
      <c r="AN315" s="117"/>
      <c r="AO315" s="117"/>
      <c r="AP315" s="117"/>
      <c r="AQ315" s="117"/>
      <c r="AR315" s="117"/>
      <c r="AS315" s="117"/>
      <c r="AT315" s="117"/>
      <c r="AU315" s="117"/>
      <c r="AV315" s="117"/>
      <c r="AW315" s="117"/>
      <c r="AX315" s="117"/>
      <c r="AY315" s="117"/>
      <c r="AZ315" s="117"/>
      <c r="BA315" s="117"/>
      <c r="BB315" s="117"/>
    </row>
    <row r="316" spans="1:54">
      <c r="A316" s="117"/>
      <c r="B316" s="117"/>
      <c r="C316" s="150"/>
      <c r="D316" s="117"/>
      <c r="E316" s="150"/>
      <c r="F316" s="117"/>
      <c r="G316" s="150"/>
      <c r="H316" s="117"/>
      <c r="I316" s="117"/>
      <c r="J316" s="117"/>
      <c r="K316" s="117"/>
      <c r="L316" s="150"/>
      <c r="M316" s="117"/>
      <c r="N316" s="117"/>
      <c r="O316" s="117"/>
      <c r="P316" s="117"/>
      <c r="Q316" s="117"/>
      <c r="R316" s="117"/>
      <c r="S316" s="117"/>
      <c r="T316" s="117"/>
      <c r="U316" s="117"/>
      <c r="V316" s="117"/>
      <c r="W316" s="117"/>
      <c r="X316" s="117"/>
      <c r="Y316" s="117"/>
      <c r="Z316" s="117"/>
      <c r="AA316" s="117"/>
      <c r="AB316" s="117"/>
      <c r="AC316" s="117"/>
      <c r="AD316" s="117"/>
      <c r="AE316" s="117"/>
      <c r="AF316" s="117"/>
      <c r="AG316" s="117"/>
      <c r="AH316" s="117"/>
      <c r="AI316" s="117"/>
      <c r="AJ316" s="117"/>
      <c r="AK316" s="117"/>
      <c r="AL316" s="117"/>
      <c r="AM316" s="117"/>
      <c r="AN316" s="117"/>
      <c r="AO316" s="117"/>
      <c r="AP316" s="117"/>
      <c r="AQ316" s="117"/>
      <c r="AR316" s="117"/>
      <c r="AS316" s="117"/>
      <c r="AT316" s="117"/>
      <c r="AU316" s="117"/>
      <c r="AV316" s="117"/>
      <c r="AW316" s="117"/>
      <c r="AX316" s="117"/>
      <c r="AY316" s="117"/>
      <c r="AZ316" s="117"/>
      <c r="BA316" s="117"/>
      <c r="BB316" s="117"/>
    </row>
    <row r="317" spans="1:54">
      <c r="A317" s="117"/>
      <c r="B317" s="117"/>
      <c r="C317" s="150"/>
      <c r="D317" s="117"/>
      <c r="E317" s="150"/>
      <c r="F317" s="117"/>
      <c r="G317" s="150"/>
      <c r="H317" s="117"/>
      <c r="I317" s="117"/>
      <c r="J317" s="117"/>
      <c r="K317" s="117"/>
      <c r="L317" s="150"/>
      <c r="M317" s="117"/>
      <c r="N317" s="117"/>
      <c r="O317" s="117"/>
      <c r="P317" s="117"/>
      <c r="Q317" s="117"/>
      <c r="R317" s="117"/>
      <c r="S317" s="117"/>
      <c r="T317" s="117"/>
      <c r="U317" s="117"/>
      <c r="V317" s="117"/>
      <c r="W317" s="117"/>
      <c r="X317" s="117"/>
      <c r="Y317" s="117"/>
      <c r="Z317" s="117"/>
      <c r="AA317" s="117"/>
      <c r="AB317" s="117"/>
      <c r="AC317" s="117"/>
      <c r="AD317" s="117"/>
      <c r="AE317" s="117"/>
      <c r="AF317" s="117"/>
      <c r="AG317" s="117"/>
      <c r="AH317" s="117"/>
      <c r="AI317" s="117"/>
      <c r="AJ317" s="117"/>
      <c r="AK317" s="117"/>
      <c r="AL317" s="117"/>
      <c r="AM317" s="117"/>
      <c r="AN317" s="117"/>
      <c r="AO317" s="117"/>
      <c r="AP317" s="117"/>
      <c r="AQ317" s="117"/>
      <c r="AR317" s="117"/>
      <c r="AS317" s="117"/>
      <c r="AT317" s="117"/>
      <c r="AU317" s="117"/>
      <c r="AV317" s="117"/>
      <c r="AW317" s="117"/>
      <c r="AX317" s="117"/>
      <c r="AY317" s="117"/>
      <c r="AZ317" s="117"/>
      <c r="BA317" s="117"/>
      <c r="BB317" s="117"/>
    </row>
    <row r="318" spans="1:54">
      <c r="A318" s="117"/>
      <c r="B318" s="117"/>
      <c r="C318" s="150"/>
      <c r="D318" s="117"/>
      <c r="E318" s="150"/>
      <c r="F318" s="117"/>
      <c r="G318" s="150"/>
      <c r="H318" s="117"/>
      <c r="I318" s="117"/>
      <c r="J318" s="117"/>
      <c r="K318" s="117"/>
      <c r="L318" s="150"/>
      <c r="M318" s="117"/>
      <c r="N318" s="117"/>
      <c r="O318" s="117"/>
      <c r="P318" s="117"/>
      <c r="Q318" s="117"/>
      <c r="R318" s="117"/>
      <c r="S318" s="117"/>
      <c r="T318" s="117"/>
      <c r="U318" s="117"/>
      <c r="V318" s="117"/>
      <c r="W318" s="117"/>
      <c r="X318" s="117"/>
      <c r="Y318" s="117"/>
      <c r="Z318" s="117"/>
      <c r="AA318" s="117"/>
      <c r="AB318" s="117"/>
      <c r="AC318" s="117"/>
      <c r="AD318" s="117"/>
      <c r="AE318" s="117"/>
      <c r="AF318" s="117"/>
      <c r="AG318" s="117"/>
      <c r="AH318" s="117"/>
      <c r="AI318" s="117"/>
      <c r="AJ318" s="117"/>
      <c r="AK318" s="117"/>
      <c r="AL318" s="117"/>
      <c r="AM318" s="117"/>
      <c r="AN318" s="117"/>
      <c r="AO318" s="117"/>
      <c r="AP318" s="117"/>
      <c r="AQ318" s="117"/>
      <c r="AR318" s="117"/>
      <c r="AS318" s="117"/>
      <c r="AT318" s="117"/>
      <c r="AU318" s="117"/>
      <c r="AV318" s="117"/>
      <c r="AW318" s="117"/>
      <c r="AX318" s="117"/>
      <c r="AY318" s="117"/>
      <c r="AZ318" s="117"/>
      <c r="BA318" s="117"/>
      <c r="BB318" s="117"/>
    </row>
    <row r="319" spans="1:54">
      <c r="A319" s="117"/>
      <c r="B319" s="117"/>
      <c r="C319" s="150"/>
      <c r="D319" s="117"/>
      <c r="E319" s="150"/>
      <c r="F319" s="117"/>
      <c r="G319" s="150"/>
      <c r="H319" s="117"/>
      <c r="I319" s="117"/>
      <c r="J319" s="117"/>
      <c r="K319" s="117"/>
      <c r="L319" s="150"/>
      <c r="M319" s="117"/>
      <c r="N319" s="117"/>
      <c r="O319" s="117"/>
      <c r="P319" s="117"/>
      <c r="Q319" s="117"/>
      <c r="R319" s="117"/>
      <c r="S319" s="117"/>
      <c r="T319" s="117"/>
      <c r="U319" s="117"/>
      <c r="V319" s="117"/>
      <c r="W319" s="117"/>
      <c r="X319" s="117"/>
      <c r="Y319" s="117"/>
      <c r="Z319" s="117"/>
      <c r="AA319" s="117"/>
      <c r="AB319" s="117"/>
      <c r="AC319" s="117"/>
      <c r="AD319" s="117"/>
      <c r="AE319" s="117"/>
      <c r="AF319" s="117"/>
      <c r="AG319" s="117"/>
      <c r="AH319" s="117"/>
      <c r="AI319" s="117"/>
      <c r="AJ319" s="117"/>
      <c r="AK319" s="117"/>
      <c r="AL319" s="117"/>
      <c r="AM319" s="117"/>
      <c r="AN319" s="117"/>
      <c r="AO319" s="117"/>
      <c r="AP319" s="117"/>
      <c r="AQ319" s="117"/>
      <c r="AR319" s="117"/>
      <c r="AS319" s="117"/>
      <c r="AT319" s="117"/>
      <c r="AU319" s="117"/>
      <c r="AV319" s="117"/>
      <c r="AW319" s="117"/>
      <c r="AX319" s="117"/>
      <c r="AY319" s="117"/>
      <c r="AZ319" s="117"/>
      <c r="BA319" s="117"/>
      <c r="BB319" s="117"/>
    </row>
    <row r="320" spans="1:54">
      <c r="A320" s="117"/>
      <c r="B320" s="117"/>
      <c r="C320" s="150"/>
      <c r="D320" s="117"/>
      <c r="E320" s="150"/>
      <c r="F320" s="117"/>
      <c r="G320" s="150"/>
      <c r="H320" s="117"/>
      <c r="I320" s="117"/>
      <c r="J320" s="117"/>
      <c r="K320" s="117"/>
      <c r="L320" s="150"/>
      <c r="M320" s="117"/>
      <c r="N320" s="117"/>
      <c r="O320" s="117"/>
      <c r="P320" s="117"/>
      <c r="Q320" s="117"/>
      <c r="R320" s="117"/>
      <c r="S320" s="117"/>
      <c r="T320" s="117"/>
      <c r="U320" s="117"/>
      <c r="V320" s="117"/>
      <c r="W320" s="117"/>
      <c r="X320" s="117"/>
      <c r="Y320" s="117"/>
      <c r="Z320" s="117"/>
      <c r="AA320" s="117"/>
      <c r="AB320" s="117"/>
      <c r="AC320" s="117"/>
      <c r="AD320" s="117"/>
      <c r="AE320" s="117"/>
      <c r="AF320" s="117"/>
      <c r="AG320" s="117"/>
      <c r="AH320" s="117"/>
      <c r="AI320" s="117"/>
      <c r="AJ320" s="117"/>
      <c r="AK320" s="117"/>
      <c r="AL320" s="117"/>
      <c r="AM320" s="117"/>
      <c r="AN320" s="117"/>
      <c r="AO320" s="117"/>
      <c r="AP320" s="117"/>
      <c r="AQ320" s="117"/>
      <c r="AR320" s="117"/>
      <c r="AS320" s="117"/>
      <c r="AT320" s="117"/>
      <c r="AU320" s="117"/>
      <c r="AV320" s="117"/>
      <c r="AW320" s="117"/>
      <c r="AX320" s="117"/>
      <c r="AY320" s="117"/>
      <c r="AZ320" s="117"/>
      <c r="BA320" s="117"/>
      <c r="BB320" s="117"/>
    </row>
    <row r="321" spans="1:54">
      <c r="A321" s="117"/>
      <c r="B321" s="117"/>
      <c r="C321" s="150"/>
      <c r="D321" s="117"/>
      <c r="E321" s="150"/>
      <c r="F321" s="117"/>
      <c r="G321" s="150"/>
      <c r="H321" s="117"/>
      <c r="I321" s="117"/>
      <c r="J321" s="117"/>
      <c r="K321" s="117"/>
      <c r="L321" s="150"/>
      <c r="M321" s="117"/>
      <c r="N321" s="117"/>
      <c r="O321" s="117"/>
      <c r="P321" s="117"/>
      <c r="Q321" s="117"/>
      <c r="R321" s="117"/>
      <c r="S321" s="117"/>
      <c r="T321" s="117"/>
      <c r="U321" s="117"/>
      <c r="V321" s="117"/>
      <c r="W321" s="117"/>
      <c r="X321" s="117"/>
      <c r="Y321" s="117"/>
      <c r="Z321" s="117"/>
      <c r="AA321" s="117"/>
      <c r="AB321" s="117"/>
      <c r="AC321" s="117"/>
      <c r="AD321" s="117"/>
      <c r="AE321" s="117"/>
      <c r="AF321" s="117"/>
      <c r="AG321" s="117"/>
      <c r="AH321" s="117"/>
      <c r="AI321" s="117"/>
      <c r="AJ321" s="117"/>
      <c r="AK321" s="117"/>
      <c r="AL321" s="117"/>
      <c r="AM321" s="117"/>
      <c r="AN321" s="117"/>
      <c r="AO321" s="117"/>
      <c r="AP321" s="117"/>
      <c r="AQ321" s="117"/>
      <c r="AR321" s="117"/>
      <c r="AS321" s="117"/>
      <c r="AT321" s="117"/>
      <c r="AU321" s="117"/>
      <c r="AV321" s="117"/>
      <c r="AW321" s="117"/>
      <c r="AX321" s="117"/>
      <c r="AY321" s="117"/>
      <c r="AZ321" s="117"/>
      <c r="BA321" s="117"/>
      <c r="BB321" s="117"/>
    </row>
    <row r="322" spans="1:54">
      <c r="A322" s="117"/>
      <c r="B322" s="117"/>
      <c r="C322" s="150"/>
      <c r="D322" s="117"/>
      <c r="E322" s="150"/>
      <c r="F322" s="117"/>
      <c r="G322" s="150"/>
      <c r="H322" s="117"/>
      <c r="I322" s="117"/>
      <c r="J322" s="117"/>
      <c r="K322" s="117"/>
      <c r="L322" s="150"/>
      <c r="M322" s="117"/>
      <c r="N322" s="117"/>
      <c r="O322" s="117"/>
      <c r="P322" s="117"/>
      <c r="Q322" s="117"/>
      <c r="R322" s="117"/>
      <c r="S322" s="117"/>
      <c r="T322" s="117"/>
      <c r="U322" s="117"/>
      <c r="V322" s="117"/>
      <c r="W322" s="117"/>
      <c r="X322" s="117"/>
      <c r="Y322" s="117"/>
      <c r="Z322" s="117"/>
      <c r="AA322" s="117"/>
      <c r="AB322" s="117"/>
      <c r="AC322" s="117"/>
      <c r="AD322" s="117"/>
      <c r="AE322" s="117"/>
      <c r="AF322" s="117"/>
      <c r="AG322" s="117"/>
      <c r="AH322" s="117"/>
      <c r="AI322" s="117"/>
      <c r="AJ322" s="117"/>
      <c r="AK322" s="117"/>
      <c r="AL322" s="117"/>
      <c r="AM322" s="117"/>
      <c r="AN322" s="117"/>
      <c r="AO322" s="117"/>
      <c r="AP322" s="117"/>
      <c r="AQ322" s="117"/>
      <c r="AR322" s="117"/>
      <c r="AS322" s="117"/>
      <c r="AT322" s="117"/>
      <c r="AU322" s="117"/>
      <c r="AV322" s="117"/>
      <c r="AW322" s="117"/>
      <c r="AX322" s="117"/>
      <c r="AY322" s="117"/>
      <c r="AZ322" s="117"/>
      <c r="BA322" s="117"/>
      <c r="BB322" s="117"/>
    </row>
    <row r="323" spans="1:54">
      <c r="A323" s="117"/>
      <c r="B323" s="117"/>
      <c r="C323" s="150"/>
      <c r="D323" s="117"/>
      <c r="E323" s="150"/>
      <c r="F323" s="117"/>
      <c r="G323" s="150"/>
      <c r="H323" s="117"/>
      <c r="I323" s="117"/>
      <c r="J323" s="117"/>
      <c r="K323" s="117"/>
      <c r="L323" s="150"/>
      <c r="M323" s="117"/>
      <c r="N323" s="117"/>
      <c r="O323" s="117"/>
      <c r="P323" s="117"/>
      <c r="Q323" s="117"/>
      <c r="R323" s="117"/>
      <c r="S323" s="117"/>
      <c r="T323" s="117"/>
      <c r="U323" s="117"/>
      <c r="V323" s="117"/>
      <c r="W323" s="117"/>
      <c r="X323" s="117"/>
      <c r="Y323" s="117"/>
      <c r="Z323" s="117"/>
      <c r="AA323" s="117"/>
      <c r="AB323" s="117"/>
      <c r="AC323" s="117"/>
      <c r="AD323" s="117"/>
      <c r="AE323" s="117"/>
      <c r="AF323" s="117"/>
      <c r="AG323" s="117"/>
      <c r="AH323" s="117"/>
      <c r="AI323" s="117"/>
      <c r="AJ323" s="117"/>
      <c r="AK323" s="117"/>
      <c r="AL323" s="117"/>
      <c r="AM323" s="117"/>
      <c r="AN323" s="117"/>
      <c r="AO323" s="117"/>
      <c r="AP323" s="117"/>
      <c r="AQ323" s="117"/>
      <c r="AR323" s="117"/>
      <c r="AS323" s="117"/>
      <c r="AT323" s="117"/>
      <c r="AU323" s="117"/>
      <c r="AV323" s="117"/>
      <c r="AW323" s="117"/>
      <c r="AX323" s="117"/>
      <c r="AY323" s="117"/>
      <c r="AZ323" s="117"/>
      <c r="BA323" s="117"/>
      <c r="BB323" s="117"/>
    </row>
    <row r="324" spans="1:54">
      <c r="A324" s="117"/>
      <c r="B324" s="117"/>
      <c r="C324" s="150"/>
      <c r="D324" s="117"/>
      <c r="E324" s="150"/>
      <c r="F324" s="117"/>
      <c r="G324" s="150"/>
      <c r="H324" s="117"/>
      <c r="I324" s="117"/>
      <c r="J324" s="117"/>
      <c r="K324" s="117"/>
      <c r="L324" s="150"/>
      <c r="M324" s="117"/>
      <c r="N324" s="117"/>
      <c r="O324" s="117"/>
      <c r="P324" s="117"/>
      <c r="Q324" s="117"/>
      <c r="R324" s="117"/>
      <c r="S324" s="117"/>
      <c r="T324" s="117"/>
      <c r="U324" s="117"/>
      <c r="V324" s="117"/>
      <c r="W324" s="117"/>
      <c r="X324" s="117"/>
      <c r="Y324" s="117"/>
      <c r="Z324" s="117"/>
      <c r="AA324" s="117"/>
      <c r="AB324" s="117"/>
      <c r="AC324" s="117"/>
      <c r="AD324" s="117"/>
      <c r="AE324" s="117"/>
      <c r="AF324" s="117"/>
      <c r="AG324" s="117"/>
      <c r="AH324" s="117"/>
      <c r="AI324" s="117"/>
      <c r="AJ324" s="117"/>
      <c r="AK324" s="117"/>
      <c r="AL324" s="117"/>
      <c r="AM324" s="117"/>
      <c r="AN324" s="117"/>
      <c r="AO324" s="117"/>
      <c r="AP324" s="117"/>
      <c r="AQ324" s="117"/>
      <c r="AR324" s="117"/>
      <c r="AS324" s="117"/>
      <c r="AT324" s="117"/>
      <c r="AU324" s="117"/>
      <c r="AV324" s="117"/>
      <c r="AW324" s="117"/>
      <c r="AX324" s="117"/>
      <c r="AY324" s="117"/>
      <c r="AZ324" s="117"/>
      <c r="BA324" s="117"/>
      <c r="BB324" s="117"/>
    </row>
    <row r="325" spans="1:54">
      <c r="A325" s="117"/>
      <c r="B325" s="117"/>
      <c r="C325" s="150"/>
      <c r="D325" s="117"/>
      <c r="E325" s="150"/>
      <c r="F325" s="117"/>
      <c r="G325" s="150"/>
      <c r="H325" s="117"/>
      <c r="I325" s="117"/>
      <c r="J325" s="117"/>
      <c r="K325" s="117"/>
      <c r="L325" s="150"/>
      <c r="M325" s="117"/>
      <c r="N325" s="117"/>
      <c r="O325" s="117"/>
      <c r="P325" s="117"/>
      <c r="Q325" s="117"/>
      <c r="R325" s="117"/>
      <c r="S325" s="117"/>
      <c r="T325" s="117"/>
      <c r="U325" s="117"/>
      <c r="V325" s="117"/>
      <c r="W325" s="117"/>
      <c r="X325" s="117"/>
      <c r="Y325" s="117"/>
      <c r="Z325" s="117"/>
      <c r="AA325" s="117"/>
      <c r="AB325" s="117"/>
      <c r="AC325" s="117"/>
      <c r="AD325" s="117"/>
      <c r="AE325" s="117"/>
      <c r="AF325" s="117"/>
      <c r="AG325" s="117"/>
      <c r="AH325" s="117"/>
      <c r="AI325" s="117"/>
      <c r="AJ325" s="117"/>
      <c r="AK325" s="117"/>
      <c r="AL325" s="117"/>
      <c r="AM325" s="117"/>
      <c r="AN325" s="117"/>
      <c r="AO325" s="117"/>
      <c r="AP325" s="117"/>
      <c r="AQ325" s="117"/>
      <c r="AR325" s="117"/>
      <c r="AS325" s="117"/>
      <c r="AT325" s="117"/>
      <c r="AU325" s="117"/>
      <c r="AV325" s="117"/>
      <c r="AW325" s="117"/>
      <c r="AX325" s="117"/>
      <c r="AY325" s="117"/>
      <c r="AZ325" s="117"/>
      <c r="BA325" s="117"/>
      <c r="BB325" s="117"/>
    </row>
    <row r="326" spans="1:54">
      <c r="A326" s="117"/>
      <c r="B326" s="117"/>
      <c r="C326" s="150"/>
      <c r="D326" s="117"/>
      <c r="E326" s="150"/>
      <c r="F326" s="117"/>
      <c r="G326" s="150"/>
      <c r="H326" s="117"/>
      <c r="I326" s="117"/>
      <c r="J326" s="117"/>
      <c r="K326" s="117"/>
      <c r="L326" s="150"/>
      <c r="M326" s="117"/>
      <c r="N326" s="117"/>
      <c r="O326" s="117"/>
      <c r="P326" s="117"/>
      <c r="Q326" s="117"/>
      <c r="R326" s="117"/>
      <c r="S326" s="117"/>
      <c r="T326" s="117"/>
      <c r="U326" s="117"/>
      <c r="V326" s="117"/>
      <c r="W326" s="117"/>
      <c r="X326" s="117"/>
      <c r="Y326" s="117"/>
      <c r="Z326" s="117"/>
      <c r="AA326" s="117"/>
      <c r="AB326" s="117"/>
      <c r="AC326" s="117"/>
      <c r="AD326" s="117"/>
      <c r="AE326" s="117"/>
      <c r="AF326" s="117"/>
      <c r="AG326" s="117"/>
      <c r="AH326" s="117"/>
      <c r="AI326" s="117"/>
      <c r="AJ326" s="117"/>
      <c r="AK326" s="117"/>
      <c r="AL326" s="117"/>
      <c r="AM326" s="117"/>
      <c r="AN326" s="117"/>
      <c r="AO326" s="117"/>
      <c r="AP326" s="117"/>
      <c r="AQ326" s="117"/>
      <c r="AR326" s="117"/>
      <c r="AS326" s="117"/>
      <c r="AT326" s="117"/>
      <c r="AU326" s="117"/>
      <c r="AV326" s="117"/>
      <c r="AW326" s="117"/>
      <c r="AX326" s="117"/>
      <c r="AY326" s="117"/>
      <c r="AZ326" s="117"/>
      <c r="BA326" s="117"/>
      <c r="BB326" s="117"/>
    </row>
    <row r="327" spans="1:54">
      <c r="A327" s="117"/>
      <c r="B327" s="117"/>
      <c r="C327" s="150"/>
      <c r="D327" s="117"/>
      <c r="E327" s="150"/>
      <c r="F327" s="117"/>
      <c r="G327" s="150"/>
      <c r="H327" s="117"/>
      <c r="I327" s="117"/>
      <c r="J327" s="117"/>
      <c r="K327" s="117"/>
      <c r="L327" s="150"/>
      <c r="M327" s="117"/>
      <c r="N327" s="117"/>
      <c r="O327" s="117"/>
      <c r="P327" s="117"/>
      <c r="Q327" s="117"/>
      <c r="R327" s="117"/>
      <c r="S327" s="117"/>
      <c r="T327" s="117"/>
      <c r="U327" s="117"/>
      <c r="V327" s="117"/>
      <c r="W327" s="117"/>
      <c r="X327" s="117"/>
      <c r="Y327" s="117"/>
      <c r="Z327" s="117"/>
      <c r="AA327" s="117"/>
      <c r="AB327" s="117"/>
      <c r="AC327" s="117"/>
      <c r="AD327" s="117"/>
      <c r="AE327" s="117"/>
      <c r="AF327" s="117"/>
      <c r="AG327" s="117"/>
      <c r="AH327" s="117"/>
      <c r="AI327" s="117"/>
      <c r="AJ327" s="117"/>
      <c r="AK327" s="117"/>
      <c r="AL327" s="117"/>
      <c r="AM327" s="117"/>
      <c r="AN327" s="117"/>
      <c r="AO327" s="117"/>
      <c r="AP327" s="117"/>
      <c r="AQ327" s="117"/>
      <c r="AR327" s="117"/>
      <c r="AS327" s="117"/>
      <c r="AT327" s="117"/>
      <c r="AU327" s="117"/>
      <c r="AV327" s="117"/>
      <c r="AW327" s="117"/>
      <c r="AX327" s="117"/>
      <c r="AY327" s="117"/>
      <c r="AZ327" s="117"/>
      <c r="BA327" s="117"/>
      <c r="BB327" s="117"/>
    </row>
    <row r="328" spans="1:54">
      <c r="A328" s="117"/>
      <c r="B328" s="117"/>
      <c r="C328" s="150"/>
      <c r="D328" s="117"/>
      <c r="E328" s="150"/>
      <c r="F328" s="117"/>
      <c r="G328" s="150"/>
      <c r="H328" s="117"/>
      <c r="I328" s="117"/>
      <c r="J328" s="117"/>
      <c r="K328" s="117"/>
      <c r="L328" s="150"/>
      <c r="M328" s="117"/>
      <c r="N328" s="117"/>
      <c r="O328" s="117"/>
      <c r="P328" s="117"/>
      <c r="Q328" s="117"/>
      <c r="R328" s="117"/>
      <c r="S328" s="117"/>
      <c r="T328" s="117"/>
      <c r="U328" s="117"/>
      <c r="V328" s="117"/>
      <c r="W328" s="117"/>
      <c r="X328" s="117"/>
      <c r="Y328" s="117"/>
      <c r="Z328" s="117"/>
      <c r="AA328" s="117"/>
      <c r="AB328" s="117"/>
      <c r="AC328" s="117"/>
      <c r="AD328" s="117"/>
      <c r="AE328" s="117"/>
      <c r="AF328" s="117"/>
      <c r="AG328" s="117"/>
      <c r="AH328" s="117"/>
      <c r="AI328" s="117"/>
      <c r="AJ328" s="117"/>
      <c r="AK328" s="117"/>
      <c r="AL328" s="117"/>
      <c r="AM328" s="117"/>
      <c r="AN328" s="117"/>
      <c r="AO328" s="117"/>
      <c r="AP328" s="117"/>
      <c r="AQ328" s="117"/>
      <c r="AR328" s="117"/>
      <c r="AS328" s="117"/>
      <c r="AT328" s="117"/>
      <c r="AU328" s="117"/>
      <c r="AV328" s="117"/>
      <c r="AW328" s="117"/>
      <c r="AX328" s="117"/>
      <c r="AY328" s="117"/>
      <c r="AZ328" s="117"/>
      <c r="BA328" s="117"/>
      <c r="BB328" s="117"/>
    </row>
    <row r="329" spans="1:54">
      <c r="A329" s="117"/>
      <c r="B329" s="117"/>
      <c r="C329" s="150"/>
      <c r="D329" s="117"/>
      <c r="E329" s="150"/>
      <c r="F329" s="117"/>
      <c r="G329" s="150"/>
      <c r="H329" s="117"/>
      <c r="I329" s="117"/>
      <c r="J329" s="117"/>
      <c r="K329" s="117"/>
      <c r="L329" s="150"/>
      <c r="M329" s="117"/>
      <c r="N329" s="117"/>
      <c r="O329" s="117"/>
      <c r="P329" s="117"/>
      <c r="Q329" s="117"/>
      <c r="R329" s="117"/>
      <c r="S329" s="117"/>
      <c r="T329" s="117"/>
      <c r="U329" s="117"/>
      <c r="V329" s="117"/>
      <c r="W329" s="117"/>
      <c r="X329" s="117"/>
      <c r="Y329" s="117"/>
      <c r="Z329" s="117"/>
      <c r="AA329" s="117"/>
      <c r="AB329" s="117"/>
      <c r="AC329" s="117"/>
      <c r="AD329" s="117"/>
      <c r="AE329" s="117"/>
      <c r="AF329" s="117"/>
      <c r="AG329" s="117"/>
      <c r="AH329" s="117"/>
      <c r="AI329" s="117"/>
      <c r="AJ329" s="117"/>
      <c r="AK329" s="117"/>
      <c r="AL329" s="117"/>
      <c r="AM329" s="117"/>
      <c r="AN329" s="117"/>
      <c r="AO329" s="117"/>
      <c r="AP329" s="117"/>
      <c r="AQ329" s="117"/>
      <c r="AR329" s="117"/>
      <c r="AS329" s="117"/>
      <c r="AT329" s="117"/>
      <c r="AU329" s="117"/>
      <c r="AV329" s="117"/>
      <c r="AW329" s="117"/>
      <c r="AX329" s="117"/>
      <c r="AY329" s="117"/>
      <c r="AZ329" s="117"/>
      <c r="BA329" s="117"/>
      <c r="BB329" s="117"/>
    </row>
    <row r="330" spans="1:54">
      <c r="A330" s="117"/>
      <c r="B330" s="117"/>
      <c r="C330" s="150"/>
      <c r="D330" s="117"/>
      <c r="E330" s="150"/>
      <c r="F330" s="117"/>
      <c r="G330" s="150"/>
      <c r="H330" s="117"/>
      <c r="I330" s="117"/>
      <c r="J330" s="117"/>
      <c r="K330" s="117"/>
      <c r="L330" s="150"/>
      <c r="M330" s="117"/>
      <c r="N330" s="117"/>
      <c r="O330" s="117"/>
      <c r="P330" s="117"/>
      <c r="Q330" s="117"/>
      <c r="R330" s="117"/>
      <c r="S330" s="117"/>
      <c r="T330" s="117"/>
      <c r="U330" s="117"/>
      <c r="V330" s="117"/>
      <c r="W330" s="117"/>
      <c r="X330" s="117"/>
      <c r="Y330" s="117"/>
      <c r="Z330" s="117"/>
      <c r="AA330" s="117"/>
      <c r="AB330" s="117"/>
      <c r="AC330" s="117"/>
      <c r="AD330" s="117"/>
      <c r="AE330" s="117"/>
      <c r="AF330" s="117"/>
      <c r="AG330" s="117"/>
      <c r="AH330" s="117"/>
      <c r="AI330" s="117"/>
      <c r="AJ330" s="117"/>
      <c r="AK330" s="117"/>
      <c r="AL330" s="117"/>
      <c r="AM330" s="117"/>
      <c r="AN330" s="117"/>
      <c r="AO330" s="117"/>
      <c r="AP330" s="117"/>
      <c r="AQ330" s="117"/>
      <c r="AR330" s="117"/>
      <c r="AS330" s="117"/>
      <c r="AT330" s="117"/>
      <c r="AU330" s="117"/>
      <c r="AV330" s="117"/>
      <c r="AW330" s="117"/>
      <c r="AX330" s="117"/>
      <c r="AY330" s="117"/>
      <c r="AZ330" s="117"/>
      <c r="BA330" s="117"/>
      <c r="BB330" s="117"/>
    </row>
    <row r="331" spans="1:54">
      <c r="A331" s="117"/>
      <c r="B331" s="117"/>
      <c r="C331" s="150"/>
      <c r="D331" s="117"/>
      <c r="E331" s="150"/>
      <c r="F331" s="117"/>
      <c r="G331" s="150"/>
      <c r="H331" s="117"/>
      <c r="I331" s="117"/>
      <c r="J331" s="117"/>
      <c r="K331" s="117"/>
      <c r="L331" s="150"/>
      <c r="M331" s="117"/>
      <c r="N331" s="117"/>
      <c r="O331" s="117"/>
      <c r="P331" s="117"/>
      <c r="Q331" s="117"/>
      <c r="R331" s="117"/>
      <c r="S331" s="117"/>
      <c r="T331" s="117"/>
      <c r="U331" s="117"/>
      <c r="V331" s="117"/>
      <c r="W331" s="117"/>
      <c r="X331" s="117"/>
      <c r="Y331" s="117"/>
      <c r="Z331" s="117"/>
      <c r="AA331" s="117"/>
      <c r="AB331" s="117"/>
      <c r="AC331" s="117"/>
      <c r="AD331" s="117"/>
      <c r="AE331" s="117"/>
      <c r="AF331" s="117"/>
      <c r="AG331" s="117"/>
      <c r="AH331" s="117"/>
      <c r="AI331" s="117"/>
      <c r="AJ331" s="117"/>
      <c r="AK331" s="117"/>
      <c r="AL331" s="117"/>
      <c r="AM331" s="117"/>
      <c r="AN331" s="117"/>
      <c r="AO331" s="117"/>
      <c r="AP331" s="117"/>
      <c r="AQ331" s="117"/>
      <c r="AR331" s="117"/>
      <c r="AS331" s="117"/>
      <c r="AT331" s="117"/>
      <c r="AU331" s="117"/>
      <c r="AV331" s="117"/>
      <c r="AW331" s="117"/>
      <c r="AX331" s="117"/>
      <c r="AY331" s="117"/>
      <c r="AZ331" s="117"/>
      <c r="BA331" s="117"/>
      <c r="BB331" s="117"/>
    </row>
    <row r="332" spans="1:54">
      <c r="A332" s="117"/>
      <c r="B332" s="117"/>
      <c r="C332" s="150"/>
      <c r="D332" s="117"/>
      <c r="E332" s="150"/>
      <c r="F332" s="117"/>
      <c r="G332" s="150"/>
      <c r="H332" s="117"/>
      <c r="I332" s="117"/>
      <c r="J332" s="117"/>
      <c r="K332" s="117"/>
      <c r="L332" s="150"/>
      <c r="M332" s="117"/>
      <c r="N332" s="117"/>
      <c r="O332" s="117"/>
      <c r="P332" s="117"/>
      <c r="Q332" s="117"/>
      <c r="R332" s="117"/>
      <c r="S332" s="117"/>
      <c r="T332" s="117"/>
      <c r="U332" s="117"/>
      <c r="V332" s="117"/>
      <c r="W332" s="117"/>
      <c r="X332" s="117"/>
      <c r="Y332" s="117"/>
      <c r="Z332" s="117"/>
      <c r="AA332" s="117"/>
      <c r="AB332" s="117"/>
      <c r="AC332" s="117"/>
      <c r="AD332" s="117"/>
      <c r="AE332" s="117"/>
      <c r="AF332" s="117"/>
      <c r="AG332" s="117"/>
      <c r="AH332" s="117"/>
      <c r="AI332" s="117"/>
      <c r="AJ332" s="117"/>
      <c r="AK332" s="117"/>
      <c r="AL332" s="117"/>
      <c r="AM332" s="117"/>
      <c r="AN332" s="117"/>
      <c r="AO332" s="117"/>
      <c r="AP332" s="117"/>
      <c r="AQ332" s="117"/>
      <c r="AR332" s="117"/>
      <c r="AS332" s="117"/>
      <c r="AT332" s="117"/>
      <c r="AU332" s="117"/>
      <c r="AV332" s="117"/>
      <c r="AW332" s="117"/>
      <c r="AX332" s="117"/>
      <c r="AY332" s="117"/>
      <c r="AZ332" s="117"/>
      <c r="BA332" s="117"/>
      <c r="BB332" s="117"/>
    </row>
    <row r="333" spans="1:54">
      <c r="A333" s="117"/>
      <c r="B333" s="117"/>
      <c r="C333" s="150"/>
      <c r="D333" s="117"/>
      <c r="E333" s="150"/>
      <c r="F333" s="117"/>
      <c r="G333" s="150"/>
      <c r="H333" s="117"/>
      <c r="I333" s="117"/>
      <c r="J333" s="117"/>
      <c r="K333" s="117"/>
      <c r="L333" s="150"/>
      <c r="M333" s="117"/>
      <c r="N333" s="117"/>
      <c r="O333" s="117"/>
      <c r="P333" s="117"/>
      <c r="Q333" s="117"/>
      <c r="R333" s="117"/>
      <c r="S333" s="117"/>
      <c r="T333" s="117"/>
      <c r="U333" s="117"/>
      <c r="V333" s="117"/>
      <c r="W333" s="117"/>
      <c r="X333" s="117"/>
      <c r="Y333" s="117"/>
      <c r="Z333" s="117"/>
      <c r="AA333" s="117"/>
      <c r="AB333" s="117"/>
      <c r="AC333" s="117"/>
      <c r="AD333" s="117"/>
      <c r="AE333" s="117"/>
      <c r="AF333" s="117"/>
      <c r="AG333" s="117"/>
      <c r="AH333" s="117"/>
      <c r="AI333" s="117"/>
      <c r="AJ333" s="117"/>
      <c r="AK333" s="117"/>
      <c r="AL333" s="117"/>
      <c r="AM333" s="117"/>
      <c r="AN333" s="117"/>
      <c r="AO333" s="117"/>
      <c r="AP333" s="117"/>
      <c r="AQ333" s="117"/>
      <c r="AR333" s="117"/>
      <c r="AS333" s="117"/>
      <c r="AT333" s="117"/>
      <c r="AU333" s="117"/>
      <c r="AV333" s="117"/>
      <c r="AW333" s="117"/>
      <c r="AX333" s="117"/>
      <c r="AY333" s="117"/>
      <c r="AZ333" s="117"/>
      <c r="BA333" s="117"/>
      <c r="BB333" s="117"/>
    </row>
    <row r="334" spans="1:54">
      <c r="A334" s="117"/>
      <c r="B334" s="117"/>
      <c r="C334" s="150"/>
      <c r="D334" s="117"/>
      <c r="E334" s="150"/>
      <c r="F334" s="117"/>
      <c r="G334" s="150"/>
      <c r="H334" s="117"/>
      <c r="I334" s="117"/>
      <c r="J334" s="117"/>
      <c r="K334" s="117"/>
      <c r="L334" s="150"/>
      <c r="M334" s="117"/>
      <c r="N334" s="117"/>
      <c r="O334" s="117"/>
      <c r="P334" s="117"/>
      <c r="Q334" s="117"/>
      <c r="R334" s="117"/>
      <c r="S334" s="117"/>
      <c r="T334" s="117"/>
      <c r="U334" s="117"/>
      <c r="V334" s="117"/>
      <c r="W334" s="117"/>
      <c r="X334" s="117"/>
      <c r="Y334" s="117"/>
      <c r="Z334" s="117"/>
      <c r="AA334" s="117"/>
      <c r="AB334" s="117"/>
      <c r="AC334" s="117"/>
      <c r="AD334" s="117"/>
      <c r="AE334" s="117"/>
      <c r="AF334" s="117"/>
      <c r="AG334" s="117"/>
      <c r="AH334" s="117"/>
      <c r="AI334" s="117"/>
      <c r="AJ334" s="117"/>
      <c r="AK334" s="117"/>
      <c r="AL334" s="117"/>
      <c r="AM334" s="117"/>
      <c r="AN334" s="117"/>
      <c r="AO334" s="117"/>
      <c r="AP334" s="117"/>
      <c r="AQ334" s="117"/>
      <c r="AR334" s="117"/>
      <c r="AS334" s="117"/>
      <c r="AT334" s="117"/>
      <c r="AU334" s="117"/>
      <c r="AV334" s="117"/>
      <c r="AW334" s="117"/>
      <c r="AX334" s="117"/>
      <c r="AY334" s="117"/>
      <c r="AZ334" s="117"/>
      <c r="BA334" s="117"/>
      <c r="BB334" s="117"/>
    </row>
    <row r="335" spans="1:54">
      <c r="A335" s="117"/>
      <c r="B335" s="117"/>
      <c r="C335" s="150"/>
      <c r="D335" s="117"/>
      <c r="E335" s="150"/>
      <c r="F335" s="117"/>
      <c r="G335" s="150"/>
      <c r="H335" s="117"/>
      <c r="I335" s="117"/>
      <c r="J335" s="117"/>
      <c r="K335" s="117"/>
      <c r="L335" s="150"/>
      <c r="M335" s="117"/>
      <c r="N335" s="117"/>
      <c r="O335" s="117"/>
      <c r="P335" s="117"/>
      <c r="Q335" s="117"/>
      <c r="R335" s="117"/>
      <c r="S335" s="117"/>
      <c r="T335" s="117"/>
      <c r="U335" s="117"/>
      <c r="V335" s="117"/>
      <c r="W335" s="117"/>
      <c r="X335" s="117"/>
      <c r="Y335" s="117"/>
      <c r="Z335" s="117"/>
      <c r="AA335" s="117"/>
      <c r="AB335" s="117"/>
      <c r="AC335" s="117"/>
      <c r="AD335" s="117"/>
      <c r="AE335" s="117"/>
      <c r="AF335" s="117"/>
      <c r="AG335" s="117"/>
      <c r="AH335" s="117"/>
      <c r="AI335" s="117"/>
      <c r="AJ335" s="117"/>
      <c r="AK335" s="117"/>
      <c r="AL335" s="117"/>
      <c r="AM335" s="117"/>
      <c r="AN335" s="117"/>
      <c r="AO335" s="117"/>
      <c r="AP335" s="117"/>
      <c r="AQ335" s="117"/>
      <c r="AR335" s="117"/>
      <c r="AS335" s="117"/>
      <c r="AT335" s="117"/>
      <c r="AU335" s="117"/>
      <c r="AV335" s="117"/>
      <c r="AW335" s="117"/>
      <c r="AX335" s="117"/>
      <c r="AY335" s="117"/>
      <c r="AZ335" s="117"/>
      <c r="BA335" s="117"/>
      <c r="BB335" s="117"/>
    </row>
    <row r="336" spans="1:54">
      <c r="A336" s="117"/>
      <c r="B336" s="117"/>
      <c r="C336" s="150"/>
      <c r="D336" s="117"/>
      <c r="E336" s="150"/>
      <c r="F336" s="117"/>
      <c r="G336" s="150"/>
      <c r="H336" s="117"/>
      <c r="I336" s="117"/>
      <c r="J336" s="117"/>
      <c r="K336" s="117"/>
      <c r="L336" s="150"/>
      <c r="M336" s="117"/>
      <c r="N336" s="117"/>
      <c r="O336" s="117"/>
      <c r="P336" s="117"/>
      <c r="Q336" s="117"/>
      <c r="R336" s="117"/>
      <c r="S336" s="117"/>
      <c r="T336" s="117"/>
      <c r="U336" s="117"/>
      <c r="V336" s="117"/>
      <c r="W336" s="117"/>
      <c r="X336" s="117"/>
      <c r="Y336" s="117"/>
      <c r="Z336" s="117"/>
      <c r="AA336" s="117"/>
      <c r="AB336" s="117"/>
      <c r="AC336" s="117"/>
      <c r="AD336" s="117"/>
      <c r="AE336" s="117"/>
      <c r="AF336" s="117"/>
      <c r="AG336" s="117"/>
      <c r="AH336" s="117"/>
      <c r="AI336" s="117"/>
      <c r="AJ336" s="117"/>
      <c r="AK336" s="117"/>
      <c r="AL336" s="117"/>
      <c r="AM336" s="117"/>
      <c r="AN336" s="117"/>
      <c r="AO336" s="117"/>
      <c r="AP336" s="117"/>
      <c r="AQ336" s="117"/>
      <c r="AR336" s="117"/>
      <c r="AS336" s="117"/>
      <c r="AT336" s="117"/>
      <c r="AU336" s="117"/>
      <c r="AV336" s="117"/>
      <c r="AW336" s="117"/>
      <c r="AX336" s="117"/>
      <c r="AY336" s="117"/>
      <c r="AZ336" s="117"/>
      <c r="BA336" s="117"/>
      <c r="BB336" s="117"/>
    </row>
    <row r="337" spans="1:54">
      <c r="A337" s="117"/>
      <c r="B337" s="117"/>
      <c r="C337" s="150"/>
      <c r="D337" s="117"/>
      <c r="E337" s="150"/>
      <c r="F337" s="117"/>
      <c r="G337" s="150"/>
      <c r="H337" s="117"/>
      <c r="I337" s="117"/>
      <c r="J337" s="117"/>
      <c r="K337" s="117"/>
      <c r="L337" s="150"/>
      <c r="M337" s="117"/>
      <c r="N337" s="117"/>
      <c r="O337" s="117"/>
      <c r="P337" s="117"/>
      <c r="Q337" s="117"/>
      <c r="R337" s="117"/>
      <c r="S337" s="117"/>
      <c r="T337" s="117"/>
      <c r="U337" s="117"/>
      <c r="V337" s="117"/>
      <c r="W337" s="117"/>
      <c r="X337" s="117"/>
      <c r="Y337" s="117"/>
      <c r="Z337" s="117"/>
      <c r="AA337" s="117"/>
      <c r="AB337" s="117"/>
      <c r="AC337" s="117"/>
      <c r="AD337" s="117"/>
      <c r="AE337" s="117"/>
      <c r="AF337" s="117"/>
      <c r="AG337" s="117"/>
      <c r="AH337" s="117"/>
      <c r="AI337" s="117"/>
      <c r="AJ337" s="117"/>
      <c r="AK337" s="117"/>
      <c r="AL337" s="117"/>
      <c r="AM337" s="117"/>
      <c r="AN337" s="117"/>
      <c r="AO337" s="117"/>
      <c r="AP337" s="117"/>
      <c r="AQ337" s="117"/>
      <c r="AR337" s="117"/>
      <c r="AS337" s="117"/>
      <c r="AT337" s="117"/>
      <c r="AU337" s="117"/>
      <c r="AV337" s="117"/>
      <c r="AW337" s="117"/>
      <c r="AX337" s="117"/>
      <c r="AY337" s="117"/>
      <c r="AZ337" s="117"/>
      <c r="BA337" s="117"/>
      <c r="BB337" s="117"/>
    </row>
    <row r="338" spans="1:54">
      <c r="A338" s="117"/>
      <c r="B338" s="117"/>
      <c r="C338" s="150"/>
      <c r="D338" s="117"/>
      <c r="E338" s="150"/>
      <c r="F338" s="117"/>
      <c r="G338" s="150"/>
      <c r="H338" s="117"/>
      <c r="I338" s="117"/>
      <c r="J338" s="117"/>
      <c r="K338" s="117"/>
      <c r="L338" s="150"/>
      <c r="M338" s="117"/>
      <c r="N338" s="117"/>
      <c r="O338" s="117"/>
      <c r="P338" s="117"/>
      <c r="Q338" s="117"/>
      <c r="R338" s="117"/>
      <c r="S338" s="117"/>
      <c r="T338" s="117"/>
      <c r="U338" s="117"/>
      <c r="V338" s="117"/>
      <c r="W338" s="117"/>
      <c r="X338" s="117"/>
      <c r="Y338" s="117"/>
      <c r="Z338" s="117"/>
      <c r="AA338" s="117"/>
      <c r="AB338" s="117"/>
      <c r="AC338" s="117"/>
      <c r="AD338" s="117"/>
      <c r="AE338" s="117"/>
      <c r="AF338" s="117"/>
      <c r="AG338" s="117"/>
      <c r="AH338" s="117"/>
      <c r="AI338" s="117"/>
      <c r="AJ338" s="117"/>
      <c r="AK338" s="117"/>
      <c r="AL338" s="117"/>
      <c r="AM338" s="117"/>
      <c r="AN338" s="117"/>
      <c r="AO338" s="117"/>
      <c r="AP338" s="117"/>
      <c r="AQ338" s="117"/>
      <c r="AR338" s="117"/>
      <c r="AS338" s="117"/>
      <c r="AT338" s="117"/>
      <c r="AU338" s="117"/>
      <c r="AV338" s="117"/>
      <c r="AW338" s="117"/>
      <c r="AX338" s="117"/>
      <c r="AY338" s="117"/>
      <c r="AZ338" s="117"/>
      <c r="BA338" s="117"/>
      <c r="BB338" s="117"/>
    </row>
    <row r="339" spans="1:54">
      <c r="A339" s="117"/>
      <c r="B339" s="117"/>
      <c r="C339" s="150"/>
      <c r="D339" s="117"/>
      <c r="E339" s="150"/>
      <c r="F339" s="117"/>
      <c r="G339" s="150"/>
      <c r="H339" s="117"/>
      <c r="I339" s="117"/>
      <c r="J339" s="117"/>
      <c r="K339" s="117"/>
      <c r="L339" s="150"/>
      <c r="M339" s="117"/>
      <c r="N339" s="117"/>
      <c r="O339" s="117"/>
      <c r="P339" s="117"/>
      <c r="Q339" s="117"/>
      <c r="R339" s="117"/>
      <c r="S339" s="117"/>
      <c r="T339" s="117"/>
      <c r="U339" s="117"/>
      <c r="V339" s="117"/>
      <c r="W339" s="117"/>
      <c r="X339" s="117"/>
      <c r="Y339" s="117"/>
      <c r="Z339" s="117"/>
      <c r="AA339" s="117"/>
      <c r="AB339" s="117"/>
      <c r="AC339" s="117"/>
      <c r="AD339" s="117"/>
      <c r="AE339" s="117"/>
      <c r="AF339" s="117"/>
      <c r="AG339" s="117"/>
      <c r="AH339" s="117"/>
      <c r="AI339" s="117"/>
      <c r="AJ339" s="117"/>
      <c r="AK339" s="117"/>
      <c r="AL339" s="117"/>
      <c r="AM339" s="117"/>
      <c r="AN339" s="117"/>
      <c r="AO339" s="117"/>
      <c r="AP339" s="117"/>
      <c r="AQ339" s="117"/>
      <c r="AR339" s="117"/>
      <c r="AS339" s="117"/>
      <c r="AT339" s="117"/>
      <c r="AU339" s="117"/>
      <c r="AV339" s="117"/>
      <c r="AW339" s="117"/>
      <c r="AX339" s="117"/>
      <c r="AY339" s="117"/>
      <c r="AZ339" s="117"/>
      <c r="BA339" s="117"/>
      <c r="BB339" s="117"/>
    </row>
    <row r="340" spans="1:54">
      <c r="A340" s="117"/>
      <c r="B340" s="117"/>
      <c r="C340" s="150"/>
      <c r="D340" s="117"/>
      <c r="E340" s="150"/>
      <c r="F340" s="117"/>
      <c r="G340" s="150"/>
      <c r="H340" s="117"/>
      <c r="I340" s="117"/>
      <c r="J340" s="117"/>
      <c r="K340" s="117"/>
      <c r="L340" s="150"/>
      <c r="M340" s="117"/>
      <c r="N340" s="117"/>
      <c r="O340" s="117"/>
      <c r="P340" s="117"/>
      <c r="Q340" s="117"/>
      <c r="R340" s="117"/>
      <c r="S340" s="117"/>
      <c r="T340" s="117"/>
      <c r="U340" s="117"/>
      <c r="V340" s="117"/>
      <c r="W340" s="117"/>
      <c r="X340" s="117"/>
      <c r="Y340" s="117"/>
      <c r="Z340" s="117"/>
      <c r="AA340" s="117"/>
      <c r="AB340" s="117"/>
      <c r="AC340" s="117"/>
      <c r="AD340" s="117"/>
      <c r="AE340" s="117"/>
      <c r="AF340" s="117"/>
      <c r="AG340" s="117"/>
      <c r="AH340" s="117"/>
      <c r="AI340" s="117"/>
      <c r="AJ340" s="117"/>
      <c r="AK340" s="117"/>
      <c r="AL340" s="117"/>
      <c r="AM340" s="117"/>
      <c r="AN340" s="117"/>
      <c r="AO340" s="117"/>
      <c r="AP340" s="117"/>
      <c r="AQ340" s="117"/>
      <c r="AR340" s="117"/>
      <c r="AS340" s="117"/>
      <c r="AT340" s="117"/>
      <c r="AU340" s="117"/>
      <c r="AV340" s="117"/>
      <c r="AW340" s="117"/>
      <c r="AX340" s="117"/>
      <c r="AY340" s="117"/>
      <c r="AZ340" s="117"/>
      <c r="BA340" s="117"/>
      <c r="BB340" s="117"/>
    </row>
    <row r="341" spans="1:54">
      <c r="A341" s="117"/>
      <c r="B341" s="117"/>
      <c r="C341" s="150"/>
      <c r="D341" s="117"/>
      <c r="E341" s="150"/>
      <c r="F341" s="117"/>
      <c r="G341" s="150"/>
      <c r="H341" s="117"/>
      <c r="I341" s="117"/>
      <c r="J341" s="117"/>
      <c r="K341" s="117"/>
      <c r="L341" s="150"/>
      <c r="M341" s="117"/>
      <c r="N341" s="117"/>
      <c r="O341" s="117"/>
      <c r="P341" s="117"/>
      <c r="Q341" s="117"/>
      <c r="R341" s="117"/>
      <c r="S341" s="117"/>
      <c r="T341" s="117"/>
      <c r="U341" s="117"/>
      <c r="V341" s="117"/>
      <c r="W341" s="117"/>
      <c r="X341" s="117"/>
      <c r="Y341" s="117"/>
      <c r="Z341" s="117"/>
      <c r="AA341" s="117"/>
      <c r="AB341" s="117"/>
      <c r="AC341" s="117"/>
      <c r="AD341" s="117"/>
      <c r="AE341" s="117"/>
      <c r="AF341" s="117"/>
      <c r="AG341" s="117"/>
      <c r="AH341" s="117"/>
      <c r="AI341" s="117"/>
      <c r="AJ341" s="117"/>
      <c r="AK341" s="117"/>
      <c r="AL341" s="117"/>
      <c r="AM341" s="117"/>
      <c r="AN341" s="117"/>
      <c r="AO341" s="117"/>
      <c r="AP341" s="117"/>
      <c r="AQ341" s="117"/>
      <c r="AR341" s="117"/>
      <c r="AS341" s="117"/>
      <c r="AT341" s="117"/>
      <c r="AU341" s="117"/>
      <c r="AV341" s="117"/>
      <c r="AW341" s="117"/>
      <c r="AX341" s="117"/>
      <c r="AY341" s="117"/>
      <c r="AZ341" s="117"/>
      <c r="BA341" s="117"/>
      <c r="BB341" s="117"/>
    </row>
    <row r="342" spans="1:54">
      <c r="A342" s="117"/>
      <c r="B342" s="117"/>
      <c r="C342" s="150"/>
      <c r="D342" s="117"/>
      <c r="E342" s="150"/>
      <c r="F342" s="117"/>
      <c r="G342" s="150"/>
      <c r="H342" s="117"/>
      <c r="I342" s="117"/>
      <c r="J342" s="117"/>
      <c r="K342" s="117"/>
      <c r="L342" s="150"/>
      <c r="M342" s="117"/>
      <c r="N342" s="117"/>
      <c r="O342" s="117"/>
      <c r="P342" s="117"/>
      <c r="Q342" s="117"/>
      <c r="R342" s="117"/>
      <c r="S342" s="117"/>
      <c r="T342" s="117"/>
      <c r="U342" s="117"/>
      <c r="V342" s="117"/>
      <c r="W342" s="117"/>
      <c r="X342" s="117"/>
      <c r="Y342" s="117"/>
      <c r="Z342" s="117"/>
      <c r="AA342" s="117"/>
      <c r="AB342" s="117"/>
      <c r="AC342" s="117"/>
      <c r="AD342" s="117"/>
      <c r="AE342" s="117"/>
      <c r="AF342" s="117"/>
      <c r="AG342" s="117"/>
      <c r="AH342" s="117"/>
      <c r="AI342" s="117"/>
      <c r="AJ342" s="117"/>
      <c r="AK342" s="117"/>
      <c r="AL342" s="117"/>
      <c r="AM342" s="117"/>
      <c r="AN342" s="117"/>
      <c r="AO342" s="117"/>
      <c r="AP342" s="117"/>
      <c r="AQ342" s="117"/>
      <c r="AR342" s="117"/>
      <c r="AS342" s="117"/>
      <c r="AT342" s="117"/>
      <c r="AU342" s="117"/>
      <c r="AV342" s="117"/>
      <c r="AW342" s="117"/>
      <c r="AX342" s="117"/>
      <c r="AY342" s="117"/>
      <c r="AZ342" s="117"/>
      <c r="BA342" s="117"/>
      <c r="BB342" s="117"/>
    </row>
    <row r="343" spans="1:54">
      <c r="A343" s="117"/>
      <c r="B343" s="117"/>
      <c r="C343" s="150"/>
      <c r="D343" s="117"/>
      <c r="E343" s="150"/>
      <c r="F343" s="117"/>
      <c r="G343" s="150"/>
      <c r="H343" s="117"/>
      <c r="I343" s="117"/>
      <c r="J343" s="117"/>
      <c r="K343" s="117"/>
      <c r="L343" s="150"/>
      <c r="M343" s="117"/>
      <c r="N343" s="117"/>
      <c r="O343" s="117"/>
      <c r="P343" s="117"/>
      <c r="Q343" s="117"/>
      <c r="R343" s="117"/>
      <c r="S343" s="117"/>
      <c r="T343" s="117"/>
      <c r="U343" s="117"/>
      <c r="V343" s="117"/>
      <c r="W343" s="117"/>
      <c r="X343" s="117"/>
      <c r="Y343" s="117"/>
      <c r="Z343" s="117"/>
      <c r="AA343" s="117"/>
      <c r="AB343" s="117"/>
      <c r="AC343" s="117"/>
      <c r="AD343" s="117"/>
      <c r="AE343" s="117"/>
      <c r="AF343" s="117"/>
      <c r="AG343" s="117"/>
      <c r="AH343" s="117"/>
      <c r="AI343" s="117"/>
      <c r="AJ343" s="117"/>
      <c r="AK343" s="117"/>
      <c r="AL343" s="117"/>
      <c r="AM343" s="117"/>
      <c r="AN343" s="117"/>
      <c r="AO343" s="117"/>
      <c r="AP343" s="117"/>
      <c r="AQ343" s="117"/>
      <c r="AR343" s="117"/>
      <c r="AS343" s="117"/>
      <c r="AT343" s="117"/>
      <c r="AU343" s="117"/>
      <c r="AV343" s="117"/>
      <c r="AW343" s="117"/>
      <c r="AX343" s="117"/>
      <c r="AY343" s="117"/>
      <c r="AZ343" s="117"/>
      <c r="BA343" s="117"/>
      <c r="BB343" s="117"/>
    </row>
    <row r="344" spans="1:54">
      <c r="A344" s="117"/>
      <c r="B344" s="117"/>
      <c r="C344" s="150"/>
      <c r="D344" s="117"/>
      <c r="E344" s="150"/>
      <c r="F344" s="117"/>
      <c r="G344" s="150"/>
      <c r="H344" s="117"/>
      <c r="I344" s="117"/>
      <c r="J344" s="117"/>
      <c r="K344" s="117"/>
      <c r="L344" s="150"/>
      <c r="M344" s="117"/>
      <c r="N344" s="117"/>
      <c r="O344" s="117"/>
      <c r="P344" s="117"/>
      <c r="Q344" s="117"/>
      <c r="R344" s="117"/>
      <c r="S344" s="117"/>
      <c r="T344" s="117"/>
      <c r="U344" s="117"/>
      <c r="V344" s="117"/>
      <c r="W344" s="117"/>
      <c r="X344" s="117"/>
      <c r="Y344" s="117"/>
      <c r="Z344" s="117"/>
      <c r="AA344" s="117"/>
      <c r="AB344" s="117"/>
      <c r="AC344" s="117"/>
      <c r="AD344" s="117"/>
      <c r="AE344" s="117"/>
      <c r="AF344" s="117"/>
      <c r="AG344" s="117"/>
      <c r="AH344" s="117"/>
      <c r="AI344" s="117"/>
      <c r="AJ344" s="117"/>
      <c r="AK344" s="117"/>
      <c r="AL344" s="117"/>
      <c r="AM344" s="117"/>
      <c r="AN344" s="117"/>
      <c r="AO344" s="117"/>
      <c r="AP344" s="117"/>
      <c r="AQ344" s="117"/>
      <c r="AR344" s="117"/>
      <c r="AS344" s="117"/>
      <c r="AT344" s="117"/>
      <c r="AU344" s="117"/>
      <c r="AV344" s="117"/>
      <c r="AW344" s="117"/>
      <c r="AX344" s="117"/>
      <c r="AY344" s="117"/>
      <c r="AZ344" s="117"/>
      <c r="BA344" s="117"/>
      <c r="BB344" s="117"/>
    </row>
    <row r="345" spans="1:54">
      <c r="A345" s="117"/>
      <c r="B345" s="117"/>
      <c r="C345" s="150"/>
      <c r="D345" s="117"/>
      <c r="E345" s="150"/>
      <c r="F345" s="117"/>
      <c r="G345" s="150"/>
      <c r="H345" s="117"/>
      <c r="I345" s="117"/>
      <c r="J345" s="117"/>
      <c r="K345" s="117"/>
      <c r="L345" s="150"/>
      <c r="M345" s="117"/>
      <c r="N345" s="117"/>
      <c r="O345" s="117"/>
      <c r="P345" s="117"/>
      <c r="Q345" s="117"/>
      <c r="R345" s="117"/>
      <c r="S345" s="117"/>
      <c r="T345" s="117"/>
      <c r="U345" s="117"/>
      <c r="V345" s="117"/>
      <c r="W345" s="117"/>
      <c r="X345" s="117"/>
      <c r="Y345" s="117"/>
      <c r="Z345" s="117"/>
      <c r="AA345" s="117"/>
      <c r="AB345" s="117"/>
      <c r="AC345" s="117"/>
      <c r="AD345" s="117"/>
      <c r="AE345" s="117"/>
      <c r="AF345" s="117"/>
      <c r="AG345" s="117"/>
      <c r="AH345" s="117"/>
      <c r="AI345" s="117"/>
      <c r="AJ345" s="117"/>
      <c r="AK345" s="117"/>
      <c r="AL345" s="117"/>
      <c r="AM345" s="117"/>
      <c r="AN345" s="117"/>
      <c r="AO345" s="117"/>
      <c r="AP345" s="117"/>
      <c r="AQ345" s="117"/>
      <c r="AR345" s="117"/>
      <c r="AS345" s="117"/>
      <c r="AT345" s="117"/>
      <c r="AU345" s="117"/>
      <c r="AV345" s="117"/>
      <c r="AW345" s="117"/>
      <c r="AX345" s="117"/>
      <c r="AY345" s="117"/>
      <c r="AZ345" s="117"/>
      <c r="BA345" s="117"/>
      <c r="BB345" s="117"/>
    </row>
    <row r="346" spans="1:54">
      <c r="A346" s="117"/>
      <c r="B346" s="117"/>
      <c r="C346" s="150"/>
      <c r="D346" s="117"/>
      <c r="E346" s="150"/>
      <c r="F346" s="117"/>
      <c r="G346" s="150"/>
      <c r="H346" s="117"/>
      <c r="I346" s="117"/>
      <c r="J346" s="117"/>
      <c r="K346" s="117"/>
      <c r="L346" s="150"/>
      <c r="M346" s="117"/>
      <c r="N346" s="117"/>
      <c r="O346" s="117"/>
      <c r="P346" s="117"/>
      <c r="Q346" s="117"/>
      <c r="R346" s="117"/>
      <c r="S346" s="117"/>
      <c r="T346" s="117"/>
      <c r="U346" s="117"/>
      <c r="V346" s="117"/>
      <c r="W346" s="117"/>
      <c r="X346" s="117"/>
      <c r="Y346" s="117"/>
      <c r="Z346" s="117"/>
      <c r="AA346" s="117"/>
      <c r="AB346" s="117"/>
      <c r="AC346" s="117"/>
      <c r="AD346" s="117"/>
      <c r="AE346" s="117"/>
      <c r="AF346" s="117"/>
      <c r="AG346" s="117"/>
      <c r="AH346" s="117"/>
      <c r="AI346" s="117"/>
      <c r="AJ346" s="117"/>
      <c r="AK346" s="117"/>
      <c r="AL346" s="117"/>
      <c r="AM346" s="117"/>
      <c r="AN346" s="117"/>
      <c r="AO346" s="117"/>
      <c r="AP346" s="117"/>
      <c r="AQ346" s="117"/>
      <c r="AR346" s="117"/>
      <c r="AS346" s="117"/>
      <c r="AT346" s="117"/>
      <c r="AU346" s="117"/>
      <c r="AV346" s="117"/>
      <c r="AW346" s="117"/>
      <c r="AX346" s="117"/>
      <c r="AY346" s="117"/>
      <c r="AZ346" s="117"/>
      <c r="BA346" s="117"/>
      <c r="BB346" s="117"/>
    </row>
    <row r="347" spans="1:54">
      <c r="A347" s="117"/>
      <c r="B347" s="117"/>
      <c r="C347" s="150"/>
      <c r="D347" s="117"/>
      <c r="E347" s="150"/>
      <c r="F347" s="117"/>
      <c r="G347" s="150"/>
      <c r="H347" s="117"/>
      <c r="I347" s="117"/>
      <c r="J347" s="117"/>
      <c r="K347" s="117"/>
      <c r="L347" s="150"/>
      <c r="M347" s="117"/>
      <c r="N347" s="117"/>
      <c r="O347" s="117"/>
      <c r="P347" s="117"/>
      <c r="Q347" s="117"/>
      <c r="R347" s="117"/>
      <c r="S347" s="117"/>
      <c r="T347" s="117"/>
      <c r="U347" s="117"/>
      <c r="V347" s="117"/>
      <c r="W347" s="117"/>
      <c r="X347" s="117"/>
      <c r="Y347" s="117"/>
      <c r="Z347" s="117"/>
      <c r="AA347" s="117"/>
      <c r="AB347" s="117"/>
      <c r="AC347" s="117"/>
      <c r="AD347" s="117"/>
      <c r="AE347" s="117"/>
      <c r="AF347" s="117"/>
      <c r="AG347" s="117"/>
      <c r="AH347" s="117"/>
      <c r="AI347" s="117"/>
      <c r="AJ347" s="117"/>
      <c r="AK347" s="117"/>
      <c r="AL347" s="117"/>
      <c r="AM347" s="117"/>
      <c r="AN347" s="117"/>
      <c r="AO347" s="117"/>
      <c r="AP347" s="117"/>
      <c r="AQ347" s="117"/>
      <c r="AR347" s="117"/>
      <c r="AS347" s="117"/>
      <c r="AT347" s="117"/>
      <c r="AU347" s="117"/>
      <c r="AV347" s="117"/>
      <c r="AW347" s="117"/>
      <c r="AX347" s="117"/>
      <c r="AY347" s="117"/>
      <c r="AZ347" s="117"/>
      <c r="BA347" s="117"/>
      <c r="BB347" s="117"/>
    </row>
    <row r="348" spans="1:54">
      <c r="A348" s="117"/>
      <c r="B348" s="117"/>
      <c r="C348" s="150"/>
      <c r="D348" s="117"/>
      <c r="E348" s="150"/>
      <c r="F348" s="117"/>
      <c r="G348" s="150"/>
      <c r="H348" s="117"/>
      <c r="I348" s="117"/>
      <c r="J348" s="117"/>
      <c r="K348" s="117"/>
      <c r="L348" s="150"/>
      <c r="M348" s="117"/>
      <c r="N348" s="117"/>
      <c r="O348" s="117"/>
      <c r="P348" s="117"/>
      <c r="Q348" s="117"/>
      <c r="R348" s="117"/>
      <c r="S348" s="117"/>
      <c r="T348" s="117"/>
      <c r="U348" s="117"/>
      <c r="V348" s="117"/>
      <c r="W348" s="117"/>
      <c r="X348" s="117"/>
      <c r="Y348" s="117"/>
      <c r="Z348" s="117"/>
      <c r="AA348" s="117"/>
      <c r="AB348" s="117"/>
      <c r="AC348" s="117"/>
      <c r="AD348" s="117"/>
      <c r="AE348" s="117"/>
      <c r="AF348" s="117"/>
      <c r="AG348" s="117"/>
      <c r="AH348" s="117"/>
      <c r="AI348" s="117"/>
      <c r="AJ348" s="117"/>
      <c r="AK348" s="117"/>
      <c r="AL348" s="117"/>
      <c r="AM348" s="117"/>
      <c r="AN348" s="117"/>
      <c r="AO348" s="117"/>
      <c r="AP348" s="117"/>
      <c r="AQ348" s="117"/>
      <c r="AR348" s="117"/>
      <c r="AS348" s="117"/>
      <c r="AT348" s="117"/>
      <c r="AU348" s="117"/>
      <c r="AV348" s="117"/>
      <c r="AW348" s="117"/>
      <c r="AX348" s="117"/>
      <c r="AY348" s="117"/>
      <c r="AZ348" s="117"/>
      <c r="BA348" s="117"/>
      <c r="BB348" s="117"/>
    </row>
    <row r="349" spans="1:54">
      <c r="A349" s="117"/>
      <c r="B349" s="117"/>
      <c r="C349" s="150"/>
      <c r="D349" s="117"/>
      <c r="E349" s="150"/>
      <c r="F349" s="117"/>
      <c r="G349" s="150"/>
      <c r="H349" s="117"/>
      <c r="I349" s="117"/>
      <c r="J349" s="117"/>
      <c r="K349" s="117"/>
      <c r="L349" s="150"/>
      <c r="M349" s="117"/>
      <c r="N349" s="117"/>
      <c r="O349" s="117"/>
      <c r="P349" s="117"/>
      <c r="Q349" s="117"/>
      <c r="R349" s="117"/>
      <c r="S349" s="117"/>
      <c r="T349" s="117"/>
      <c r="U349" s="117"/>
      <c r="V349" s="117"/>
      <c r="W349" s="117"/>
      <c r="X349" s="117"/>
      <c r="Y349" s="117"/>
      <c r="Z349" s="117"/>
      <c r="AA349" s="117"/>
      <c r="AB349" s="117"/>
      <c r="AC349" s="117"/>
      <c r="AD349" s="117"/>
      <c r="AE349" s="117"/>
      <c r="AF349" s="117"/>
      <c r="AG349" s="117"/>
      <c r="AH349" s="117"/>
      <c r="AI349" s="117"/>
      <c r="AJ349" s="117"/>
      <c r="AK349" s="117"/>
      <c r="AL349" s="117"/>
      <c r="AM349" s="117"/>
      <c r="AN349" s="117"/>
      <c r="AO349" s="117"/>
      <c r="AP349" s="117"/>
      <c r="AQ349" s="117"/>
      <c r="AR349" s="117"/>
      <c r="AS349" s="117"/>
      <c r="AT349" s="117"/>
      <c r="AU349" s="117"/>
      <c r="AV349" s="117"/>
      <c r="AW349" s="117"/>
      <c r="AX349" s="117"/>
      <c r="AY349" s="117"/>
      <c r="AZ349" s="117"/>
      <c r="BA349" s="117"/>
      <c r="BB349" s="117"/>
    </row>
    <row r="350" spans="1:54">
      <c r="A350" s="117"/>
      <c r="B350" s="117"/>
      <c r="C350" s="150"/>
      <c r="D350" s="117"/>
      <c r="E350" s="150"/>
      <c r="F350" s="117"/>
      <c r="G350" s="150"/>
      <c r="H350" s="117"/>
      <c r="I350" s="117"/>
      <c r="J350" s="117"/>
      <c r="K350" s="117"/>
      <c r="L350" s="150"/>
      <c r="M350" s="117"/>
      <c r="N350" s="117"/>
      <c r="O350" s="117"/>
      <c r="P350" s="117"/>
      <c r="Q350" s="117"/>
      <c r="R350" s="117"/>
      <c r="S350" s="117"/>
      <c r="T350" s="117"/>
      <c r="U350" s="117"/>
      <c r="V350" s="117"/>
      <c r="W350" s="117"/>
      <c r="X350" s="117"/>
      <c r="Y350" s="117"/>
      <c r="Z350" s="117"/>
      <c r="AA350" s="117"/>
      <c r="AB350" s="117"/>
      <c r="AC350" s="117"/>
      <c r="AD350" s="117"/>
      <c r="AE350" s="117"/>
      <c r="AF350" s="117"/>
      <c r="AG350" s="117"/>
      <c r="AH350" s="117"/>
      <c r="AI350" s="117"/>
      <c r="AJ350" s="117"/>
      <c r="AK350" s="117"/>
      <c r="AL350" s="117"/>
      <c r="AM350" s="117"/>
      <c r="AN350" s="117"/>
      <c r="AO350" s="117"/>
      <c r="AP350" s="117"/>
      <c r="AQ350" s="117"/>
      <c r="AR350" s="117"/>
      <c r="AS350" s="117"/>
      <c r="AT350" s="117"/>
      <c r="AU350" s="117"/>
      <c r="AV350" s="117"/>
      <c r="AW350" s="117"/>
      <c r="AX350" s="117"/>
      <c r="AY350" s="117"/>
      <c r="AZ350" s="117"/>
      <c r="BA350" s="117"/>
      <c r="BB350" s="117"/>
    </row>
    <row r="351" spans="1:54">
      <c r="A351" s="117"/>
      <c r="B351" s="117"/>
      <c r="C351" s="150"/>
      <c r="D351" s="117"/>
      <c r="E351" s="150"/>
      <c r="F351" s="117"/>
      <c r="G351" s="150"/>
      <c r="H351" s="117"/>
      <c r="I351" s="117"/>
      <c r="J351" s="117"/>
      <c r="K351" s="117"/>
      <c r="L351" s="150"/>
      <c r="M351" s="117"/>
      <c r="N351" s="117"/>
      <c r="O351" s="117"/>
      <c r="P351" s="117"/>
      <c r="Q351" s="117"/>
      <c r="R351" s="117"/>
      <c r="S351" s="117"/>
      <c r="T351" s="117"/>
      <c r="U351" s="117"/>
      <c r="V351" s="117"/>
      <c r="W351" s="117"/>
      <c r="X351" s="117"/>
      <c r="Y351" s="117"/>
      <c r="Z351" s="117"/>
      <c r="AA351" s="117"/>
      <c r="AB351" s="117"/>
      <c r="AC351" s="117"/>
      <c r="AD351" s="117"/>
      <c r="AE351" s="117"/>
      <c r="AF351" s="117"/>
      <c r="AG351" s="117"/>
      <c r="AH351" s="117"/>
      <c r="AI351" s="117"/>
      <c r="AJ351" s="117"/>
      <c r="AK351" s="117"/>
      <c r="AL351" s="117"/>
      <c r="AM351" s="117"/>
      <c r="AN351" s="117"/>
      <c r="AO351" s="117"/>
      <c r="AP351" s="117"/>
      <c r="AQ351" s="117"/>
      <c r="AR351" s="117"/>
      <c r="AS351" s="117"/>
      <c r="AT351" s="117"/>
      <c r="AU351" s="117"/>
      <c r="AV351" s="117"/>
      <c r="AW351" s="117"/>
      <c r="AX351" s="117"/>
      <c r="AY351" s="117"/>
      <c r="AZ351" s="117"/>
      <c r="BA351" s="117"/>
      <c r="BB351" s="117"/>
    </row>
    <row r="352" spans="1:54">
      <c r="A352" s="117"/>
      <c r="B352" s="117"/>
      <c r="C352" s="150"/>
      <c r="D352" s="117"/>
      <c r="E352" s="150"/>
      <c r="F352" s="117"/>
      <c r="G352" s="150"/>
      <c r="H352" s="117"/>
      <c r="I352" s="117"/>
      <c r="J352" s="117"/>
      <c r="K352" s="117"/>
      <c r="L352" s="150"/>
      <c r="M352" s="117"/>
      <c r="N352" s="117"/>
      <c r="O352" s="117"/>
      <c r="P352" s="117"/>
      <c r="Q352" s="117"/>
      <c r="R352" s="117"/>
      <c r="S352" s="117"/>
      <c r="T352" s="117"/>
      <c r="U352" s="117"/>
      <c r="V352" s="117"/>
      <c r="W352" s="117"/>
      <c r="X352" s="117"/>
      <c r="Y352" s="117"/>
      <c r="Z352" s="117"/>
      <c r="AA352" s="117"/>
      <c r="AB352" s="117"/>
      <c r="AC352" s="117"/>
      <c r="AD352" s="117"/>
      <c r="AE352" s="117"/>
      <c r="AF352" s="117"/>
      <c r="AG352" s="117"/>
      <c r="AH352" s="117"/>
      <c r="AI352" s="117"/>
      <c r="AJ352" s="117"/>
      <c r="AK352" s="117"/>
      <c r="AL352" s="117"/>
      <c r="AM352" s="117"/>
      <c r="AN352" s="117"/>
      <c r="AO352" s="117"/>
      <c r="AP352" s="117"/>
      <c r="AQ352" s="117"/>
      <c r="AR352" s="117"/>
      <c r="AS352" s="117"/>
      <c r="AT352" s="117"/>
      <c r="AU352" s="117"/>
      <c r="AV352" s="117"/>
      <c r="AW352" s="117"/>
      <c r="AX352" s="117"/>
      <c r="AY352" s="117"/>
      <c r="AZ352" s="117"/>
      <c r="BA352" s="117"/>
      <c r="BB352" s="117"/>
    </row>
    <row r="353" spans="1:54">
      <c r="A353" s="117"/>
      <c r="B353" s="117"/>
      <c r="C353" s="150"/>
      <c r="D353" s="117"/>
      <c r="E353" s="150"/>
      <c r="F353" s="117"/>
      <c r="G353" s="150"/>
      <c r="H353" s="117"/>
      <c r="I353" s="117"/>
      <c r="J353" s="117"/>
      <c r="K353" s="117"/>
      <c r="L353" s="150"/>
      <c r="M353" s="117"/>
      <c r="N353" s="117"/>
      <c r="O353" s="117"/>
      <c r="P353" s="117"/>
      <c r="Q353" s="117"/>
      <c r="R353" s="117"/>
      <c r="S353" s="117"/>
      <c r="T353" s="117"/>
      <c r="U353" s="117"/>
      <c r="V353" s="117"/>
      <c r="W353" s="117"/>
      <c r="X353" s="117"/>
      <c r="Y353" s="117"/>
      <c r="Z353" s="117"/>
      <c r="AA353" s="117"/>
      <c r="AB353" s="117"/>
      <c r="AC353" s="117"/>
      <c r="AD353" s="117"/>
      <c r="AE353" s="117"/>
      <c r="AF353" s="117"/>
      <c r="AG353" s="117"/>
      <c r="AH353" s="117"/>
      <c r="AI353" s="117"/>
      <c r="AJ353" s="117"/>
      <c r="AK353" s="117"/>
      <c r="AL353" s="117"/>
      <c r="AM353" s="117"/>
      <c r="AN353" s="117"/>
      <c r="AO353" s="117"/>
      <c r="AP353" s="117"/>
      <c r="AQ353" s="117"/>
      <c r="AR353" s="117"/>
      <c r="AS353" s="117"/>
      <c r="AT353" s="117"/>
      <c r="AU353" s="117"/>
      <c r="AV353" s="117"/>
      <c r="AW353" s="117"/>
      <c r="AX353" s="117"/>
      <c r="AY353" s="117"/>
      <c r="AZ353" s="117"/>
      <c r="BA353" s="117"/>
      <c r="BB353" s="117"/>
    </row>
    <row r="354" spans="1:54">
      <c r="A354" s="117"/>
      <c r="B354" s="117"/>
      <c r="C354" s="150"/>
      <c r="D354" s="117"/>
      <c r="E354" s="150"/>
      <c r="F354" s="117"/>
      <c r="G354" s="150"/>
      <c r="H354" s="117"/>
      <c r="I354" s="117"/>
      <c r="J354" s="117"/>
      <c r="K354" s="117"/>
      <c r="L354" s="150"/>
      <c r="M354" s="117"/>
      <c r="N354" s="117"/>
      <c r="O354" s="117"/>
      <c r="P354" s="117"/>
      <c r="Q354" s="117"/>
      <c r="R354" s="117"/>
      <c r="S354" s="117"/>
      <c r="T354" s="117"/>
      <c r="U354" s="117"/>
      <c r="V354" s="117"/>
      <c r="W354" s="117"/>
      <c r="X354" s="117"/>
      <c r="Y354" s="117"/>
      <c r="Z354" s="117"/>
      <c r="AA354" s="117"/>
      <c r="AB354" s="117"/>
      <c r="AC354" s="117"/>
      <c r="AD354" s="117"/>
      <c r="AE354" s="117"/>
      <c r="AF354" s="117"/>
      <c r="AG354" s="117"/>
      <c r="AH354" s="117"/>
      <c r="AI354" s="117"/>
      <c r="AJ354" s="117"/>
      <c r="AK354" s="117"/>
      <c r="AL354" s="117"/>
      <c r="AM354" s="117"/>
      <c r="AN354" s="117"/>
      <c r="AO354" s="117"/>
      <c r="AP354" s="117"/>
      <c r="AQ354" s="117"/>
      <c r="AR354" s="117"/>
      <c r="AS354" s="117"/>
      <c r="AT354" s="117"/>
      <c r="AU354" s="117"/>
      <c r="AV354" s="117"/>
      <c r="AW354" s="117"/>
      <c r="AX354" s="117"/>
      <c r="AY354" s="117"/>
      <c r="AZ354" s="117"/>
      <c r="BA354" s="117"/>
      <c r="BB354" s="117"/>
    </row>
    <row r="355" spans="1:54">
      <c r="A355" s="117"/>
      <c r="B355" s="117"/>
      <c r="C355" s="150"/>
      <c r="D355" s="117"/>
      <c r="E355" s="150"/>
      <c r="F355" s="117"/>
      <c r="G355" s="150"/>
      <c r="H355" s="117"/>
      <c r="I355" s="117"/>
      <c r="J355" s="117"/>
      <c r="K355" s="117"/>
      <c r="L355" s="150"/>
      <c r="M355" s="117"/>
      <c r="N355" s="117"/>
      <c r="O355" s="117"/>
      <c r="P355" s="117"/>
      <c r="Q355" s="117"/>
      <c r="R355" s="117"/>
      <c r="S355" s="117"/>
      <c r="T355" s="117"/>
      <c r="U355" s="117"/>
      <c r="V355" s="117"/>
      <c r="W355" s="117"/>
      <c r="X355" s="117"/>
      <c r="Y355" s="117"/>
      <c r="Z355" s="117"/>
      <c r="AA355" s="117"/>
      <c r="AB355" s="117"/>
      <c r="AC355" s="117"/>
      <c r="AD355" s="117"/>
      <c r="AE355" s="117"/>
      <c r="AF355" s="117"/>
      <c r="AG355" s="117"/>
      <c r="AH355" s="117"/>
      <c r="AI355" s="117"/>
      <c r="AJ355" s="117"/>
      <c r="AK355" s="117"/>
      <c r="AL355" s="117"/>
      <c r="AM355" s="117"/>
      <c r="AN355" s="117"/>
      <c r="AO355" s="117"/>
      <c r="AP355" s="117"/>
      <c r="AQ355" s="117"/>
      <c r="AR355" s="117"/>
      <c r="AS355" s="117"/>
      <c r="AT355" s="117"/>
      <c r="AU355" s="117"/>
      <c r="AV355" s="117"/>
      <c r="AW355" s="117"/>
      <c r="AX355" s="117"/>
      <c r="AY355" s="117"/>
      <c r="AZ355" s="117"/>
      <c r="BA355" s="117"/>
      <c r="BB355" s="117"/>
    </row>
    <row r="356" spans="1:54">
      <c r="A356" s="117"/>
      <c r="B356" s="117"/>
      <c r="C356" s="150"/>
      <c r="D356" s="117"/>
      <c r="E356" s="150"/>
      <c r="F356" s="117"/>
      <c r="G356" s="150"/>
      <c r="H356" s="117"/>
      <c r="I356" s="117"/>
      <c r="J356" s="117"/>
      <c r="K356" s="117"/>
      <c r="L356" s="150"/>
      <c r="M356" s="117"/>
      <c r="N356" s="117"/>
      <c r="O356" s="117"/>
      <c r="P356" s="117"/>
      <c r="Q356" s="117"/>
      <c r="R356" s="117"/>
      <c r="S356" s="117"/>
      <c r="T356" s="117"/>
      <c r="U356" s="117"/>
      <c r="V356" s="117"/>
      <c r="W356" s="117"/>
      <c r="X356" s="117"/>
      <c r="Y356" s="117"/>
      <c r="Z356" s="117"/>
      <c r="AA356" s="117"/>
      <c r="AB356" s="117"/>
      <c r="AC356" s="117"/>
      <c r="AD356" s="117"/>
      <c r="AE356" s="117"/>
      <c r="AF356" s="117"/>
      <c r="AG356" s="117"/>
      <c r="AH356" s="117"/>
      <c r="AI356" s="117"/>
      <c r="AJ356" s="117"/>
      <c r="AK356" s="117"/>
      <c r="AL356" s="117"/>
      <c r="AM356" s="117"/>
      <c r="AN356" s="117"/>
      <c r="AO356" s="117"/>
      <c r="AP356" s="117"/>
      <c r="AQ356" s="117"/>
      <c r="AR356" s="117"/>
      <c r="AS356" s="117"/>
      <c r="AT356" s="117"/>
      <c r="AU356" s="117"/>
      <c r="AV356" s="117"/>
      <c r="AW356" s="117"/>
      <c r="AX356" s="117"/>
      <c r="AY356" s="117"/>
      <c r="AZ356" s="117"/>
      <c r="BA356" s="117"/>
      <c r="BB356" s="117"/>
    </row>
    <row r="357" spans="1:54">
      <c r="A357" s="117"/>
      <c r="B357" s="117"/>
      <c r="C357" s="150"/>
      <c r="D357" s="117"/>
      <c r="E357" s="150"/>
      <c r="F357" s="117"/>
      <c r="G357" s="150"/>
      <c r="H357" s="117"/>
      <c r="I357" s="117"/>
      <c r="J357" s="117"/>
      <c r="K357" s="117"/>
      <c r="L357" s="150"/>
      <c r="M357" s="117"/>
      <c r="N357" s="117"/>
      <c r="O357" s="117"/>
      <c r="P357" s="117"/>
      <c r="Q357" s="117"/>
      <c r="R357" s="117"/>
      <c r="S357" s="117"/>
      <c r="T357" s="117"/>
      <c r="U357" s="117"/>
      <c r="V357" s="117"/>
      <c r="W357" s="117"/>
      <c r="X357" s="117"/>
      <c r="Y357" s="117"/>
      <c r="Z357" s="117"/>
      <c r="AA357" s="117"/>
      <c r="AB357" s="117"/>
      <c r="AC357" s="117"/>
      <c r="AD357" s="117"/>
      <c r="AE357" s="117"/>
      <c r="AF357" s="117"/>
      <c r="AG357" s="117"/>
      <c r="AH357" s="117"/>
      <c r="AI357" s="117"/>
      <c r="AJ357" s="117"/>
      <c r="AK357" s="117"/>
      <c r="AL357" s="117"/>
      <c r="AM357" s="117"/>
      <c r="AN357" s="117"/>
      <c r="AO357" s="117"/>
      <c r="AP357" s="117"/>
      <c r="AQ357" s="117"/>
      <c r="AR357" s="117"/>
      <c r="AS357" s="117"/>
      <c r="AT357" s="117"/>
      <c r="AU357" s="117"/>
      <c r="AV357" s="117"/>
      <c r="AW357" s="117"/>
      <c r="AX357" s="117"/>
      <c r="AY357" s="117"/>
      <c r="AZ357" s="117"/>
      <c r="BA357" s="117"/>
      <c r="BB357" s="117"/>
    </row>
    <row r="358" spans="1:54">
      <c r="A358" s="117"/>
      <c r="B358" s="117"/>
      <c r="C358" s="150"/>
      <c r="D358" s="117"/>
      <c r="E358" s="150"/>
      <c r="F358" s="117"/>
      <c r="G358" s="150"/>
      <c r="H358" s="117"/>
      <c r="I358" s="117"/>
      <c r="J358" s="117"/>
      <c r="K358" s="117"/>
      <c r="L358" s="150"/>
      <c r="M358" s="117"/>
      <c r="N358" s="117"/>
      <c r="O358" s="117"/>
      <c r="P358" s="117"/>
      <c r="Q358" s="117"/>
      <c r="R358" s="117"/>
      <c r="S358" s="117"/>
      <c r="T358" s="117"/>
      <c r="U358" s="117"/>
      <c r="V358" s="117"/>
      <c r="W358" s="117"/>
      <c r="X358" s="117"/>
      <c r="Y358" s="117"/>
      <c r="Z358" s="117"/>
      <c r="AA358" s="117"/>
      <c r="AB358" s="117"/>
      <c r="AC358" s="117"/>
      <c r="AD358" s="117"/>
      <c r="AE358" s="117"/>
      <c r="AF358" s="117"/>
      <c r="AG358" s="117"/>
      <c r="AH358" s="117"/>
      <c r="AI358" s="117"/>
      <c r="AJ358" s="117"/>
      <c r="AK358" s="117"/>
      <c r="AL358" s="117"/>
      <c r="AM358" s="117"/>
      <c r="AN358" s="117"/>
      <c r="AO358" s="117"/>
      <c r="AP358" s="117"/>
      <c r="AQ358" s="117"/>
      <c r="AR358" s="117"/>
      <c r="AS358" s="117"/>
      <c r="AT358" s="117"/>
      <c r="AU358" s="117"/>
      <c r="AV358" s="117"/>
      <c r="AW358" s="117"/>
      <c r="AX358" s="117"/>
      <c r="AY358" s="117"/>
      <c r="AZ358" s="117"/>
      <c r="BA358" s="117"/>
      <c r="BB358" s="117"/>
    </row>
    <row r="359" spans="1:54">
      <c r="A359" s="117"/>
      <c r="B359" s="117"/>
      <c r="C359" s="150"/>
      <c r="D359" s="117"/>
      <c r="E359" s="150"/>
      <c r="F359" s="117"/>
      <c r="G359" s="150"/>
      <c r="H359" s="117"/>
      <c r="I359" s="117"/>
      <c r="J359" s="117"/>
      <c r="K359" s="117"/>
      <c r="L359" s="150"/>
      <c r="M359" s="117"/>
      <c r="N359" s="117"/>
      <c r="O359" s="117"/>
      <c r="P359" s="117"/>
      <c r="Q359" s="117"/>
      <c r="R359" s="117"/>
      <c r="S359" s="117"/>
      <c r="T359" s="117"/>
      <c r="U359" s="117"/>
      <c r="V359" s="117"/>
      <c r="W359" s="117"/>
      <c r="X359" s="117"/>
      <c r="Y359" s="117"/>
      <c r="Z359" s="117"/>
      <c r="AA359" s="117"/>
      <c r="AB359" s="117"/>
      <c r="AC359" s="117"/>
      <c r="AD359" s="117"/>
      <c r="AE359" s="117"/>
      <c r="AF359" s="117"/>
      <c r="AG359" s="117"/>
      <c r="AH359" s="117"/>
      <c r="AI359" s="117"/>
      <c r="AJ359" s="117"/>
      <c r="AK359" s="117"/>
      <c r="AL359" s="117"/>
      <c r="AM359" s="117"/>
      <c r="AN359" s="117"/>
      <c r="AO359" s="117"/>
      <c r="AP359" s="117"/>
      <c r="AQ359" s="117"/>
      <c r="AR359" s="117"/>
      <c r="AS359" s="117"/>
      <c r="AT359" s="117"/>
      <c r="AU359" s="117"/>
      <c r="AV359" s="117"/>
      <c r="AW359" s="117"/>
      <c r="AX359" s="117"/>
      <c r="AY359" s="117"/>
      <c r="AZ359" s="117"/>
      <c r="BA359" s="117"/>
      <c r="BB359" s="117"/>
    </row>
    <row r="360" spans="1:54">
      <c r="A360" s="117"/>
      <c r="B360" s="117"/>
      <c r="C360" s="150"/>
      <c r="D360" s="117"/>
      <c r="E360" s="150"/>
      <c r="F360" s="117"/>
      <c r="G360" s="150"/>
      <c r="H360" s="117"/>
      <c r="I360" s="117"/>
      <c r="J360" s="117"/>
      <c r="K360" s="117"/>
      <c r="L360" s="150"/>
      <c r="M360" s="117"/>
      <c r="N360" s="117"/>
      <c r="O360" s="117"/>
      <c r="P360" s="117"/>
      <c r="Q360" s="117"/>
      <c r="R360" s="117"/>
      <c r="S360" s="117"/>
      <c r="T360" s="117"/>
      <c r="U360" s="117"/>
      <c r="V360" s="117"/>
      <c r="W360" s="117"/>
      <c r="X360" s="117"/>
      <c r="Y360" s="117"/>
      <c r="Z360" s="117"/>
      <c r="AA360" s="117"/>
      <c r="AB360" s="117"/>
      <c r="AC360" s="117"/>
      <c r="AD360" s="117"/>
      <c r="AE360" s="117"/>
      <c r="AF360" s="117"/>
      <c r="AG360" s="117"/>
      <c r="AH360" s="117"/>
      <c r="AI360" s="117"/>
      <c r="AJ360" s="117"/>
      <c r="AK360" s="117"/>
      <c r="AL360" s="117"/>
      <c r="AM360" s="117"/>
      <c r="AN360" s="117"/>
      <c r="AO360" s="117"/>
      <c r="AP360" s="117"/>
      <c r="AQ360" s="117"/>
      <c r="AR360" s="117"/>
      <c r="AS360" s="117"/>
      <c r="AT360" s="117"/>
      <c r="AU360" s="117"/>
      <c r="AV360" s="117"/>
      <c r="AW360" s="117"/>
      <c r="AX360" s="117"/>
      <c r="AY360" s="117"/>
      <c r="AZ360" s="117"/>
      <c r="BA360" s="117"/>
      <c r="BB360" s="117"/>
    </row>
    <row r="361" spans="1:54">
      <c r="A361" s="117"/>
      <c r="B361" s="117"/>
      <c r="C361" s="150"/>
      <c r="D361" s="117"/>
      <c r="E361" s="150"/>
      <c r="F361" s="117"/>
      <c r="G361" s="150"/>
      <c r="H361" s="117"/>
      <c r="I361" s="117"/>
      <c r="J361" s="117"/>
      <c r="K361" s="117"/>
      <c r="L361" s="150"/>
      <c r="M361" s="117"/>
      <c r="N361" s="117"/>
      <c r="O361" s="117"/>
      <c r="P361" s="117"/>
      <c r="Q361" s="117"/>
      <c r="R361" s="117"/>
      <c r="S361" s="117"/>
      <c r="T361" s="117"/>
      <c r="U361" s="117"/>
      <c r="V361" s="117"/>
      <c r="W361" s="117"/>
      <c r="X361" s="117"/>
      <c r="Y361" s="117"/>
      <c r="Z361" s="117"/>
      <c r="AA361" s="117"/>
      <c r="AB361" s="117"/>
      <c r="AC361" s="117"/>
      <c r="AD361" s="117"/>
      <c r="AE361" s="117"/>
      <c r="AF361" s="117"/>
      <c r="AG361" s="117"/>
      <c r="AH361" s="117"/>
      <c r="AI361" s="117"/>
      <c r="AJ361" s="117"/>
      <c r="AK361" s="117"/>
      <c r="AL361" s="117"/>
      <c r="AM361" s="117"/>
      <c r="AN361" s="117"/>
      <c r="AO361" s="117"/>
      <c r="AP361" s="117"/>
      <c r="AQ361" s="117"/>
      <c r="AR361" s="117"/>
      <c r="AS361" s="117"/>
      <c r="AT361" s="117"/>
      <c r="AU361" s="117"/>
      <c r="AV361" s="117"/>
      <c r="AW361" s="117"/>
      <c r="AX361" s="117"/>
      <c r="AY361" s="117"/>
      <c r="AZ361" s="117"/>
      <c r="BA361" s="117"/>
      <c r="BB361" s="117"/>
    </row>
    <row r="362" spans="1:54">
      <c r="A362" s="117"/>
      <c r="B362" s="117"/>
      <c r="C362" s="150"/>
      <c r="D362" s="117"/>
      <c r="E362" s="150"/>
      <c r="F362" s="117"/>
      <c r="G362" s="150"/>
      <c r="H362" s="117"/>
      <c r="I362" s="117"/>
      <c r="J362" s="117"/>
      <c r="K362" s="117"/>
      <c r="L362" s="150"/>
      <c r="M362" s="117"/>
      <c r="N362" s="117"/>
      <c r="O362" s="117"/>
      <c r="P362" s="117"/>
      <c r="Q362" s="117"/>
      <c r="R362" s="117"/>
      <c r="S362" s="117"/>
      <c r="T362" s="117"/>
      <c r="U362" s="117"/>
      <c r="V362" s="117"/>
      <c r="W362" s="117"/>
      <c r="X362" s="117"/>
      <c r="Y362" s="117"/>
      <c r="Z362" s="117"/>
      <c r="AA362" s="117"/>
      <c r="AB362" s="117"/>
      <c r="AC362" s="117"/>
      <c r="AD362" s="117"/>
      <c r="AE362" s="117"/>
      <c r="AF362" s="117"/>
      <c r="AG362" s="117"/>
      <c r="AH362" s="117"/>
      <c r="AI362" s="117"/>
      <c r="AJ362" s="117"/>
      <c r="AK362" s="117"/>
      <c r="AL362" s="117"/>
      <c r="AM362" s="117"/>
      <c r="AN362" s="117"/>
      <c r="AO362" s="117"/>
      <c r="AP362" s="117"/>
      <c r="AQ362" s="117"/>
      <c r="AR362" s="117"/>
      <c r="AS362" s="117"/>
      <c r="AT362" s="117"/>
      <c r="AU362" s="117"/>
      <c r="AV362" s="117"/>
      <c r="AW362" s="117"/>
      <c r="AX362" s="117"/>
      <c r="AY362" s="117"/>
      <c r="AZ362" s="117"/>
      <c r="BA362" s="117"/>
      <c r="BB362" s="117"/>
    </row>
    <row r="363" spans="1:54">
      <c r="A363" s="117"/>
      <c r="B363" s="117"/>
      <c r="C363" s="150"/>
      <c r="D363" s="117"/>
      <c r="E363" s="150"/>
      <c r="F363" s="117"/>
      <c r="G363" s="150"/>
      <c r="H363" s="117"/>
      <c r="I363" s="117"/>
      <c r="J363" s="117"/>
      <c r="K363" s="117"/>
      <c r="L363" s="150"/>
      <c r="M363" s="117"/>
      <c r="N363" s="117"/>
      <c r="O363" s="117"/>
      <c r="P363" s="117"/>
      <c r="Q363" s="117"/>
      <c r="R363" s="117"/>
      <c r="S363" s="117"/>
      <c r="T363" s="117"/>
      <c r="U363" s="117"/>
      <c r="V363" s="117"/>
      <c r="W363" s="117"/>
      <c r="X363" s="117"/>
      <c r="Y363" s="117"/>
      <c r="Z363" s="117"/>
      <c r="AA363" s="117"/>
      <c r="AB363" s="117"/>
      <c r="AC363" s="117"/>
      <c r="AD363" s="117"/>
      <c r="AE363" s="117"/>
      <c r="AF363" s="117"/>
      <c r="AG363" s="117"/>
      <c r="AH363" s="117"/>
      <c r="AI363" s="117"/>
      <c r="AJ363" s="117"/>
      <c r="AK363" s="117"/>
      <c r="AL363" s="117"/>
      <c r="AM363" s="117"/>
      <c r="AN363" s="117"/>
      <c r="AO363" s="117"/>
      <c r="AP363" s="117"/>
      <c r="AQ363" s="117"/>
      <c r="AR363" s="117"/>
      <c r="AS363" s="117"/>
      <c r="AT363" s="117"/>
      <c r="AU363" s="117"/>
      <c r="AV363" s="117"/>
      <c r="AW363" s="117"/>
      <c r="AX363" s="117"/>
      <c r="AY363" s="117"/>
      <c r="AZ363" s="117"/>
      <c r="BA363" s="117"/>
      <c r="BB363" s="117"/>
    </row>
    <row r="364" spans="1:54">
      <c r="A364" s="117"/>
      <c r="B364" s="117"/>
      <c r="C364" s="150"/>
      <c r="D364" s="117"/>
      <c r="E364" s="150"/>
      <c r="F364" s="117"/>
      <c r="G364" s="150"/>
      <c r="H364" s="117"/>
      <c r="I364" s="117"/>
      <c r="J364" s="117"/>
      <c r="K364" s="117"/>
      <c r="L364" s="150"/>
      <c r="M364" s="117"/>
      <c r="N364" s="117"/>
      <c r="O364" s="117"/>
      <c r="P364" s="117"/>
      <c r="Q364" s="117"/>
      <c r="R364" s="117"/>
      <c r="S364" s="117"/>
      <c r="T364" s="117"/>
      <c r="U364" s="117"/>
      <c r="V364" s="117"/>
      <c r="W364" s="117"/>
      <c r="X364" s="117"/>
      <c r="Y364" s="117"/>
      <c r="Z364" s="117"/>
      <c r="AA364" s="117"/>
      <c r="AB364" s="117"/>
      <c r="AC364" s="117"/>
      <c r="AD364" s="117"/>
      <c r="AE364" s="117"/>
      <c r="AF364" s="117"/>
      <c r="AG364" s="117"/>
      <c r="AH364" s="117"/>
      <c r="AI364" s="117"/>
      <c r="AJ364" s="117"/>
      <c r="AK364" s="117"/>
      <c r="AL364" s="117"/>
      <c r="AM364" s="117"/>
      <c r="AN364" s="117"/>
      <c r="AO364" s="117"/>
      <c r="AP364" s="117"/>
      <c r="AQ364" s="117"/>
      <c r="AR364" s="117"/>
      <c r="AS364" s="117"/>
      <c r="AT364" s="117"/>
      <c r="AU364" s="117"/>
      <c r="AV364" s="117"/>
      <c r="AW364" s="117"/>
      <c r="AX364" s="117"/>
      <c r="AY364" s="117"/>
      <c r="AZ364" s="117"/>
      <c r="BA364" s="117"/>
      <c r="BB364" s="117"/>
    </row>
    <row r="365" spans="1:54">
      <c r="A365" s="117"/>
      <c r="B365" s="117"/>
      <c r="C365" s="150"/>
      <c r="D365" s="117"/>
      <c r="E365" s="150"/>
      <c r="F365" s="117"/>
      <c r="G365" s="150"/>
      <c r="H365" s="117"/>
      <c r="I365" s="117"/>
      <c r="J365" s="117"/>
      <c r="K365" s="117"/>
      <c r="L365" s="150"/>
      <c r="M365" s="117"/>
      <c r="N365" s="117"/>
      <c r="O365" s="117"/>
      <c r="P365" s="117"/>
      <c r="Q365" s="117"/>
      <c r="R365" s="117"/>
      <c r="S365" s="117"/>
      <c r="T365" s="117"/>
      <c r="U365" s="117"/>
      <c r="V365" s="117"/>
      <c r="W365" s="117"/>
      <c r="X365" s="117"/>
      <c r="Y365" s="117"/>
      <c r="Z365" s="117"/>
      <c r="AA365" s="117"/>
      <c r="AB365" s="117"/>
      <c r="AC365" s="117"/>
      <c r="AD365" s="117"/>
      <c r="AE365" s="117"/>
      <c r="AF365" s="117"/>
      <c r="AG365" s="117"/>
      <c r="AH365" s="117"/>
      <c r="AI365" s="117"/>
      <c r="AJ365" s="117"/>
      <c r="AK365" s="117"/>
      <c r="AL365" s="117"/>
      <c r="AM365" s="117"/>
      <c r="AN365" s="117"/>
      <c r="AO365" s="117"/>
      <c r="AP365" s="117"/>
      <c r="AQ365" s="117"/>
      <c r="AR365" s="117"/>
      <c r="AS365" s="117"/>
      <c r="AT365" s="117"/>
      <c r="AU365" s="117"/>
      <c r="AV365" s="117"/>
      <c r="AW365" s="117"/>
      <c r="AX365" s="117"/>
      <c r="AY365" s="117"/>
      <c r="AZ365" s="117"/>
      <c r="BA365" s="117"/>
      <c r="BB365" s="117"/>
    </row>
    <row r="366" spans="1:54">
      <c r="A366" s="117"/>
      <c r="B366" s="117"/>
      <c r="C366" s="150"/>
      <c r="D366" s="117"/>
      <c r="E366" s="150"/>
      <c r="F366" s="117"/>
      <c r="G366" s="150"/>
      <c r="H366" s="117"/>
      <c r="I366" s="117"/>
      <c r="J366" s="117"/>
      <c r="K366" s="117"/>
      <c r="L366" s="150"/>
      <c r="M366" s="117"/>
      <c r="N366" s="117"/>
      <c r="O366" s="117"/>
      <c r="P366" s="117"/>
      <c r="Q366" s="117"/>
      <c r="R366" s="117"/>
      <c r="S366" s="117"/>
      <c r="T366" s="117"/>
      <c r="U366" s="117"/>
      <c r="V366" s="117"/>
      <c r="W366" s="117"/>
      <c r="X366" s="117"/>
      <c r="Y366" s="117"/>
      <c r="Z366" s="117"/>
      <c r="AA366" s="117"/>
      <c r="AB366" s="117"/>
      <c r="AC366" s="117"/>
      <c r="AD366" s="117"/>
      <c r="AE366" s="117"/>
      <c r="AF366" s="117"/>
      <c r="AG366" s="117"/>
      <c r="AH366" s="117"/>
      <c r="AI366" s="117"/>
      <c r="AJ366" s="117"/>
      <c r="AK366" s="117"/>
      <c r="AL366" s="117"/>
      <c r="AM366" s="117"/>
      <c r="AN366" s="117"/>
      <c r="AO366" s="117"/>
      <c r="AP366" s="117"/>
      <c r="AQ366" s="117"/>
      <c r="AR366" s="117"/>
      <c r="AS366" s="117"/>
      <c r="AT366" s="117"/>
      <c r="AU366" s="117"/>
      <c r="AV366" s="117"/>
      <c r="AW366" s="117"/>
      <c r="AX366" s="117"/>
      <c r="AY366" s="117"/>
      <c r="AZ366" s="117"/>
      <c r="BA366" s="117"/>
      <c r="BB366" s="117"/>
    </row>
    <row r="367" spans="1:54">
      <c r="A367" s="117"/>
      <c r="B367" s="117"/>
      <c r="C367" s="150"/>
      <c r="D367" s="117"/>
      <c r="E367" s="150"/>
      <c r="F367" s="117"/>
      <c r="G367" s="150"/>
      <c r="H367" s="117"/>
      <c r="I367" s="117"/>
      <c r="J367" s="117"/>
      <c r="K367" s="117"/>
      <c r="L367" s="150"/>
      <c r="M367" s="117"/>
      <c r="N367" s="117"/>
      <c r="O367" s="117"/>
      <c r="P367" s="117"/>
      <c r="Q367" s="117"/>
      <c r="R367" s="117"/>
      <c r="S367" s="117"/>
      <c r="T367" s="117"/>
      <c r="U367" s="117"/>
      <c r="V367" s="117"/>
      <c r="W367" s="117"/>
      <c r="X367" s="117"/>
      <c r="Y367" s="117"/>
      <c r="Z367" s="117"/>
      <c r="AA367" s="117"/>
      <c r="AB367" s="117"/>
      <c r="AC367" s="117"/>
      <c r="AD367" s="117"/>
      <c r="AE367" s="117"/>
      <c r="AF367" s="117"/>
      <c r="AG367" s="117"/>
      <c r="AH367" s="117"/>
      <c r="AI367" s="117"/>
      <c r="AJ367" s="117"/>
      <c r="AK367" s="117"/>
      <c r="AL367" s="117"/>
      <c r="AM367" s="117"/>
      <c r="AN367" s="117"/>
      <c r="AO367" s="117"/>
      <c r="AP367" s="117"/>
      <c r="AQ367" s="117"/>
      <c r="AR367" s="117"/>
      <c r="AS367" s="117"/>
      <c r="AT367" s="117"/>
      <c r="AU367" s="117"/>
      <c r="AV367" s="117"/>
      <c r="AW367" s="117"/>
      <c r="AX367" s="117"/>
      <c r="AY367" s="117"/>
      <c r="AZ367" s="117"/>
      <c r="BA367" s="117"/>
      <c r="BB367" s="117"/>
    </row>
    <row r="368" spans="1:54">
      <c r="A368" s="117"/>
      <c r="B368" s="117"/>
      <c r="C368" s="150"/>
      <c r="D368" s="117"/>
      <c r="E368" s="150"/>
      <c r="F368" s="117"/>
      <c r="G368" s="150"/>
      <c r="H368" s="117"/>
      <c r="I368" s="117"/>
      <c r="J368" s="117"/>
      <c r="K368" s="117"/>
      <c r="L368" s="150"/>
      <c r="M368" s="117"/>
      <c r="N368" s="117"/>
      <c r="O368" s="117"/>
      <c r="P368" s="117"/>
      <c r="Q368" s="117"/>
      <c r="R368" s="117"/>
      <c r="S368" s="117"/>
      <c r="T368" s="117"/>
      <c r="U368" s="117"/>
      <c r="V368" s="117"/>
      <c r="W368" s="117"/>
      <c r="X368" s="117"/>
      <c r="Y368" s="117"/>
      <c r="Z368" s="117"/>
      <c r="AA368" s="117"/>
      <c r="AB368" s="117"/>
      <c r="AC368" s="117"/>
      <c r="AD368" s="117"/>
      <c r="AE368" s="117"/>
      <c r="AF368" s="117"/>
      <c r="AG368" s="117"/>
      <c r="AH368" s="117"/>
      <c r="AI368" s="117"/>
      <c r="AJ368" s="117"/>
      <c r="AK368" s="117"/>
      <c r="AL368" s="117"/>
      <c r="AM368" s="117"/>
      <c r="AN368" s="117"/>
      <c r="AO368" s="117"/>
      <c r="AP368" s="117"/>
      <c r="AQ368" s="117"/>
      <c r="AR368" s="117"/>
      <c r="AS368" s="117"/>
      <c r="AT368" s="117"/>
      <c r="AU368" s="117"/>
      <c r="AV368" s="117"/>
      <c r="AW368" s="117"/>
      <c r="AX368" s="117"/>
      <c r="AY368" s="117"/>
      <c r="AZ368" s="117"/>
      <c r="BA368" s="117"/>
      <c r="BB368" s="117"/>
    </row>
    <row r="369" spans="1:54">
      <c r="A369" s="117"/>
      <c r="B369" s="117"/>
      <c r="C369" s="150"/>
      <c r="D369" s="117"/>
      <c r="E369" s="150"/>
      <c r="F369" s="117"/>
      <c r="G369" s="150"/>
      <c r="H369" s="117"/>
      <c r="I369" s="117"/>
      <c r="J369" s="117"/>
      <c r="K369" s="117"/>
      <c r="L369" s="150"/>
      <c r="M369" s="117"/>
      <c r="N369" s="117"/>
      <c r="O369" s="117"/>
      <c r="P369" s="117"/>
      <c r="Q369" s="117"/>
      <c r="R369" s="117"/>
      <c r="S369" s="117"/>
      <c r="T369" s="117"/>
      <c r="U369" s="117"/>
      <c r="V369" s="117"/>
      <c r="W369" s="117"/>
      <c r="X369" s="117"/>
      <c r="Y369" s="117"/>
      <c r="Z369" s="117"/>
      <c r="AA369" s="117"/>
      <c r="AB369" s="117"/>
      <c r="AC369" s="117"/>
      <c r="AD369" s="117"/>
      <c r="AE369" s="117"/>
      <c r="AF369" s="117"/>
      <c r="AG369" s="117"/>
      <c r="AH369" s="117"/>
      <c r="AI369" s="117"/>
      <c r="AJ369" s="117"/>
      <c r="AK369" s="117"/>
      <c r="AL369" s="117"/>
      <c r="AM369" s="117"/>
      <c r="AN369" s="117"/>
      <c r="AO369" s="117"/>
      <c r="AP369" s="117"/>
      <c r="AQ369" s="117"/>
      <c r="AR369" s="117"/>
      <c r="AS369" s="117"/>
      <c r="AT369" s="117"/>
      <c r="AU369" s="117"/>
      <c r="AV369" s="117"/>
      <c r="AW369" s="117"/>
      <c r="AX369" s="117"/>
      <c r="AY369" s="117"/>
      <c r="AZ369" s="117"/>
      <c r="BA369" s="117"/>
      <c r="BB369" s="117"/>
    </row>
    <row r="370" spans="1:54">
      <c r="A370" s="117"/>
      <c r="B370" s="117"/>
      <c r="C370" s="150"/>
      <c r="D370" s="117"/>
      <c r="E370" s="150"/>
      <c r="F370" s="117"/>
      <c r="G370" s="150"/>
      <c r="H370" s="117"/>
      <c r="I370" s="117"/>
      <c r="J370" s="117"/>
      <c r="K370" s="117"/>
      <c r="L370" s="150"/>
      <c r="M370" s="117"/>
      <c r="N370" s="117"/>
      <c r="O370" s="117"/>
      <c r="P370" s="117"/>
      <c r="Q370" s="117"/>
      <c r="R370" s="117"/>
      <c r="S370" s="117"/>
      <c r="T370" s="117"/>
      <c r="U370" s="117"/>
      <c r="V370" s="117"/>
      <c r="W370" s="117"/>
      <c r="X370" s="117"/>
      <c r="Y370" s="117"/>
      <c r="Z370" s="117"/>
      <c r="AA370" s="117"/>
      <c r="AB370" s="117"/>
      <c r="AC370" s="117"/>
      <c r="AD370" s="117"/>
      <c r="AE370" s="117"/>
      <c r="AF370" s="117"/>
      <c r="AG370" s="117"/>
      <c r="AH370" s="117"/>
      <c r="AI370" s="117"/>
      <c r="AJ370" s="117"/>
      <c r="AK370" s="117"/>
      <c r="AL370" s="117"/>
      <c r="AM370" s="117"/>
      <c r="AN370" s="117"/>
      <c r="AO370" s="117"/>
      <c r="AP370" s="117"/>
      <c r="AQ370" s="117"/>
      <c r="AR370" s="117"/>
      <c r="AS370" s="117"/>
      <c r="AT370" s="117"/>
      <c r="AU370" s="117"/>
      <c r="AV370" s="117"/>
      <c r="AW370" s="117"/>
      <c r="AX370" s="117"/>
      <c r="AY370" s="117"/>
      <c r="AZ370" s="117"/>
      <c r="BA370" s="117"/>
      <c r="BB370" s="117"/>
    </row>
    <row r="371" spans="1:54">
      <c r="A371" s="117"/>
      <c r="B371" s="117"/>
      <c r="C371" s="150"/>
      <c r="D371" s="117"/>
      <c r="E371" s="150"/>
      <c r="F371" s="117"/>
      <c r="G371" s="150"/>
      <c r="H371" s="117"/>
      <c r="I371" s="117"/>
      <c r="J371" s="117"/>
      <c r="K371" s="117"/>
      <c r="L371" s="150"/>
      <c r="M371" s="117"/>
      <c r="N371" s="117"/>
      <c r="O371" s="117"/>
      <c r="P371" s="117"/>
      <c r="Q371" s="117"/>
      <c r="R371" s="117"/>
      <c r="S371" s="117"/>
      <c r="T371" s="117"/>
      <c r="U371" s="117"/>
      <c r="V371" s="117"/>
      <c r="W371" s="117"/>
      <c r="X371" s="117"/>
      <c r="Y371" s="117"/>
      <c r="Z371" s="117"/>
      <c r="AA371" s="117"/>
      <c r="AB371" s="117"/>
      <c r="AC371" s="117"/>
      <c r="AD371" s="117"/>
      <c r="AE371" s="117"/>
      <c r="AF371" s="117"/>
      <c r="AG371" s="117"/>
      <c r="AH371" s="117"/>
      <c r="AI371" s="117"/>
      <c r="AJ371" s="117"/>
      <c r="AK371" s="117"/>
      <c r="AL371" s="117"/>
      <c r="AM371" s="117"/>
      <c r="AN371" s="117"/>
      <c r="AO371" s="117"/>
      <c r="AP371" s="117"/>
      <c r="AQ371" s="117"/>
      <c r="AR371" s="117"/>
      <c r="AS371" s="117"/>
      <c r="AT371" s="117"/>
      <c r="AU371" s="117"/>
      <c r="AV371" s="117"/>
      <c r="AW371" s="117"/>
      <c r="AX371" s="117"/>
      <c r="AY371" s="117"/>
      <c r="AZ371" s="117"/>
      <c r="BA371" s="117"/>
      <c r="BB371" s="117"/>
    </row>
    <row r="372" spans="1:54">
      <c r="A372" s="117"/>
      <c r="B372" s="117"/>
      <c r="C372" s="150"/>
      <c r="D372" s="117"/>
      <c r="E372" s="150"/>
      <c r="F372" s="117"/>
      <c r="G372" s="150"/>
      <c r="H372" s="117"/>
      <c r="I372" s="117"/>
      <c r="J372" s="117"/>
      <c r="K372" s="117"/>
      <c r="L372" s="150"/>
      <c r="M372" s="117"/>
      <c r="N372" s="117"/>
      <c r="O372" s="117"/>
      <c r="P372" s="117"/>
      <c r="Q372" s="117"/>
      <c r="R372" s="117"/>
      <c r="S372" s="117"/>
      <c r="T372" s="117"/>
      <c r="U372" s="117"/>
      <c r="V372" s="117"/>
      <c r="W372" s="117"/>
      <c r="X372" s="117"/>
      <c r="Y372" s="117"/>
      <c r="Z372" s="117"/>
      <c r="AA372" s="117"/>
      <c r="AB372" s="117"/>
      <c r="AC372" s="117"/>
      <c r="AD372" s="117"/>
      <c r="AE372" s="117"/>
      <c r="AF372" s="117"/>
      <c r="AG372" s="117"/>
      <c r="AH372" s="117"/>
      <c r="AI372" s="117"/>
      <c r="AJ372" s="117"/>
      <c r="AK372" s="117"/>
      <c r="AL372" s="117"/>
      <c r="AM372" s="117"/>
      <c r="AN372" s="117"/>
      <c r="AO372" s="117"/>
      <c r="AP372" s="117"/>
      <c r="AQ372" s="117"/>
      <c r="AR372" s="117"/>
      <c r="AS372" s="117"/>
      <c r="AT372" s="117"/>
      <c r="AU372" s="117"/>
      <c r="AV372" s="117"/>
      <c r="AW372" s="117"/>
      <c r="AX372" s="117"/>
      <c r="AY372" s="117"/>
      <c r="AZ372" s="117"/>
      <c r="BA372" s="117"/>
      <c r="BB372" s="117"/>
    </row>
    <row r="373" spans="1:54">
      <c r="A373" s="117"/>
      <c r="B373" s="117"/>
      <c r="C373" s="150"/>
      <c r="D373" s="117"/>
      <c r="E373" s="150"/>
      <c r="F373" s="117"/>
      <c r="G373" s="150"/>
      <c r="H373" s="117"/>
      <c r="I373" s="117"/>
      <c r="J373" s="117"/>
      <c r="K373" s="117"/>
      <c r="L373" s="150"/>
      <c r="M373" s="117"/>
      <c r="N373" s="117"/>
      <c r="O373" s="117"/>
      <c r="P373" s="117"/>
      <c r="Q373" s="117"/>
      <c r="R373" s="117"/>
      <c r="S373" s="117"/>
      <c r="T373" s="117"/>
      <c r="U373" s="117"/>
      <c r="V373" s="117"/>
      <c r="W373" s="117"/>
      <c r="X373" s="117"/>
      <c r="Y373" s="117"/>
      <c r="Z373" s="117"/>
      <c r="AA373" s="117"/>
      <c r="AB373" s="117"/>
      <c r="AC373" s="117"/>
      <c r="AD373" s="117"/>
      <c r="AE373" s="117"/>
      <c r="AF373" s="117"/>
      <c r="AG373" s="117"/>
      <c r="AH373" s="117"/>
      <c r="AI373" s="117"/>
      <c r="AJ373" s="117"/>
      <c r="AK373" s="117"/>
      <c r="AL373" s="117"/>
      <c r="AM373" s="117"/>
      <c r="AN373" s="117"/>
      <c r="AO373" s="117"/>
      <c r="AP373" s="117"/>
      <c r="AQ373" s="117"/>
      <c r="AR373" s="117"/>
      <c r="AS373" s="117"/>
      <c r="AT373" s="117"/>
      <c r="AU373" s="117"/>
      <c r="AV373" s="117"/>
      <c r="AW373" s="117"/>
      <c r="AX373" s="117"/>
      <c r="AY373" s="117"/>
      <c r="AZ373" s="117"/>
      <c r="BA373" s="117"/>
      <c r="BB373" s="117"/>
    </row>
    <row r="374" spans="1:54">
      <c r="A374" s="117"/>
      <c r="B374" s="117"/>
      <c r="C374" s="150"/>
      <c r="D374" s="117"/>
      <c r="E374" s="150"/>
      <c r="F374" s="117"/>
      <c r="G374" s="150"/>
      <c r="H374" s="117"/>
      <c r="I374" s="117"/>
      <c r="J374" s="117"/>
      <c r="K374" s="117"/>
      <c r="L374" s="150"/>
      <c r="M374" s="117"/>
      <c r="N374" s="117"/>
      <c r="O374" s="117"/>
      <c r="P374" s="117"/>
      <c r="Q374" s="117"/>
      <c r="R374" s="117"/>
      <c r="S374" s="117"/>
      <c r="T374" s="117"/>
      <c r="U374" s="117"/>
      <c r="V374" s="117"/>
      <c r="W374" s="117"/>
      <c r="X374" s="117"/>
      <c r="Y374" s="117"/>
      <c r="Z374" s="117"/>
      <c r="AA374" s="117"/>
      <c r="AB374" s="117"/>
      <c r="AC374" s="117"/>
      <c r="AD374" s="117"/>
      <c r="AE374" s="117"/>
      <c r="AF374" s="117"/>
      <c r="AG374" s="117"/>
      <c r="AH374" s="117"/>
      <c r="AI374" s="117"/>
      <c r="AJ374" s="117"/>
      <c r="AK374" s="117"/>
      <c r="AL374" s="117"/>
      <c r="AM374" s="117"/>
      <c r="AN374" s="117"/>
      <c r="AO374" s="117"/>
      <c r="AP374" s="117"/>
      <c r="AQ374" s="117"/>
      <c r="AR374" s="117"/>
      <c r="AS374" s="117"/>
      <c r="AT374" s="117"/>
      <c r="AU374" s="117"/>
      <c r="AV374" s="117"/>
      <c r="AW374" s="117"/>
      <c r="AX374" s="117"/>
      <c r="AY374" s="117"/>
      <c r="AZ374" s="117"/>
      <c r="BA374" s="117"/>
      <c r="BB374" s="117"/>
    </row>
    <row r="375" spans="1:54">
      <c r="A375" s="117"/>
      <c r="B375" s="117"/>
      <c r="C375" s="150"/>
      <c r="D375" s="117"/>
      <c r="E375" s="150"/>
      <c r="F375" s="117"/>
      <c r="G375" s="150"/>
      <c r="H375" s="117"/>
      <c r="I375" s="117"/>
      <c r="J375" s="117"/>
      <c r="K375" s="117"/>
      <c r="L375" s="150"/>
      <c r="M375" s="117"/>
      <c r="N375" s="117"/>
      <c r="O375" s="117"/>
      <c r="P375" s="117"/>
      <c r="Q375" s="117"/>
      <c r="R375" s="117"/>
      <c r="S375" s="117"/>
      <c r="T375" s="117"/>
      <c r="U375" s="117"/>
      <c r="V375" s="117"/>
      <c r="W375" s="117"/>
      <c r="X375" s="117"/>
      <c r="Y375" s="117"/>
      <c r="Z375" s="117"/>
      <c r="AA375" s="117"/>
      <c r="AB375" s="117"/>
      <c r="AC375" s="117"/>
      <c r="AD375" s="117"/>
      <c r="AE375" s="117"/>
      <c r="AF375" s="117"/>
      <c r="AG375" s="117"/>
      <c r="AH375" s="117"/>
      <c r="AI375" s="117"/>
      <c r="AJ375" s="117"/>
      <c r="AK375" s="117"/>
      <c r="AL375" s="117"/>
      <c r="AM375" s="117"/>
      <c r="AN375" s="117"/>
      <c r="AO375" s="117"/>
      <c r="AP375" s="117"/>
      <c r="AQ375" s="117"/>
      <c r="AR375" s="117"/>
      <c r="AS375" s="117"/>
      <c r="AT375" s="117"/>
      <c r="AU375" s="117"/>
      <c r="AV375" s="117"/>
      <c r="AW375" s="117"/>
      <c r="AX375" s="117"/>
      <c r="AY375" s="117"/>
      <c r="AZ375" s="117"/>
      <c r="BA375" s="117"/>
      <c r="BB375" s="117"/>
    </row>
    <row r="376" spans="1:54">
      <c r="A376" s="117"/>
      <c r="B376" s="117"/>
      <c r="C376" s="150"/>
      <c r="D376" s="117"/>
      <c r="E376" s="150"/>
      <c r="F376" s="117"/>
      <c r="G376" s="150"/>
      <c r="H376" s="117"/>
      <c r="I376" s="117"/>
      <c r="J376" s="117"/>
      <c r="K376" s="117"/>
      <c r="L376" s="150"/>
      <c r="M376" s="117"/>
      <c r="N376" s="117"/>
      <c r="O376" s="117"/>
      <c r="P376" s="117"/>
      <c r="Q376" s="117"/>
      <c r="R376" s="117"/>
      <c r="S376" s="117"/>
      <c r="T376" s="117"/>
      <c r="U376" s="117"/>
      <c r="V376" s="117"/>
      <c r="W376" s="117"/>
      <c r="X376" s="117"/>
      <c r="Y376" s="117"/>
      <c r="Z376" s="117"/>
      <c r="AA376" s="117"/>
      <c r="AB376" s="117"/>
      <c r="AC376" s="117"/>
      <c r="AD376" s="117"/>
      <c r="AE376" s="117"/>
      <c r="AF376" s="117"/>
      <c r="AG376" s="117"/>
      <c r="AH376" s="117"/>
      <c r="AI376" s="117"/>
      <c r="AJ376" s="117"/>
      <c r="AK376" s="117"/>
      <c r="AL376" s="117"/>
      <c r="AM376" s="117"/>
      <c r="AN376" s="117"/>
      <c r="AO376" s="117"/>
      <c r="AP376" s="117"/>
      <c r="AQ376" s="117"/>
      <c r="AR376" s="117"/>
      <c r="AS376" s="117"/>
      <c r="AT376" s="117"/>
      <c r="AU376" s="117"/>
      <c r="AV376" s="117"/>
      <c r="AW376" s="117"/>
      <c r="AX376" s="117"/>
      <c r="AY376" s="117"/>
      <c r="AZ376" s="117"/>
      <c r="BA376" s="117"/>
      <c r="BB376" s="117"/>
    </row>
    <row r="377" spans="1:54">
      <c r="A377" s="117"/>
      <c r="B377" s="117"/>
      <c r="C377" s="150"/>
      <c r="D377" s="117"/>
      <c r="E377" s="150"/>
      <c r="F377" s="117"/>
      <c r="G377" s="150"/>
      <c r="H377" s="117"/>
      <c r="I377" s="117"/>
      <c r="J377" s="117"/>
      <c r="K377" s="117"/>
      <c r="L377" s="150"/>
      <c r="M377" s="117"/>
      <c r="N377" s="117"/>
      <c r="O377" s="117"/>
      <c r="P377" s="117"/>
      <c r="Q377" s="117"/>
      <c r="R377" s="117"/>
      <c r="S377" s="117"/>
      <c r="T377" s="117"/>
      <c r="U377" s="117"/>
      <c r="V377" s="117"/>
      <c r="W377" s="117"/>
      <c r="X377" s="117"/>
      <c r="Y377" s="117"/>
      <c r="Z377" s="117"/>
      <c r="AA377" s="117"/>
      <c r="AB377" s="117"/>
      <c r="AC377" s="117"/>
      <c r="AD377" s="117"/>
      <c r="AE377" s="117"/>
      <c r="AF377" s="117"/>
      <c r="AG377" s="117"/>
      <c r="AH377" s="117"/>
      <c r="AI377" s="117"/>
      <c r="AJ377" s="117"/>
      <c r="AK377" s="117"/>
      <c r="AL377" s="117"/>
      <c r="AM377" s="117"/>
      <c r="AN377" s="117"/>
      <c r="AO377" s="117"/>
      <c r="AP377" s="117"/>
      <c r="AQ377" s="117"/>
      <c r="AR377" s="117"/>
      <c r="AS377" s="117"/>
      <c r="AT377" s="117"/>
      <c r="AU377" s="117"/>
      <c r="AV377" s="117"/>
      <c r="AW377" s="117"/>
      <c r="AX377" s="117"/>
      <c r="AY377" s="117"/>
      <c r="AZ377" s="117"/>
      <c r="BA377" s="117"/>
      <c r="BB377" s="117"/>
    </row>
    <row r="378" spans="1:54">
      <c r="A378" s="117"/>
      <c r="B378" s="117"/>
      <c r="C378" s="150"/>
      <c r="D378" s="117"/>
      <c r="E378" s="150"/>
      <c r="F378" s="117"/>
      <c r="G378" s="150"/>
      <c r="H378" s="117"/>
      <c r="I378" s="117"/>
      <c r="J378" s="117"/>
      <c r="K378" s="117"/>
      <c r="L378" s="150"/>
      <c r="M378" s="117"/>
      <c r="N378" s="117"/>
      <c r="O378" s="117"/>
      <c r="P378" s="117"/>
      <c r="Q378" s="117"/>
      <c r="R378" s="117"/>
      <c r="S378" s="117"/>
      <c r="T378" s="117"/>
      <c r="U378" s="117"/>
      <c r="V378" s="117"/>
      <c r="W378" s="117"/>
      <c r="X378" s="117"/>
      <c r="Y378" s="117"/>
      <c r="Z378" s="117"/>
      <c r="AA378" s="117"/>
      <c r="AB378" s="117"/>
      <c r="AC378" s="117"/>
      <c r="AD378" s="117"/>
      <c r="AE378" s="117"/>
      <c r="AF378" s="117"/>
      <c r="AG378" s="117"/>
      <c r="AH378" s="117"/>
      <c r="AI378" s="117"/>
      <c r="AJ378" s="117"/>
      <c r="AK378" s="117"/>
      <c r="AL378" s="117"/>
      <c r="AM378" s="117"/>
      <c r="AN378" s="117"/>
      <c r="AO378" s="117"/>
      <c r="AP378" s="117"/>
      <c r="AQ378" s="117"/>
      <c r="AR378" s="117"/>
      <c r="AS378" s="117"/>
      <c r="AT378" s="117"/>
      <c r="AU378" s="117"/>
      <c r="AV378" s="117"/>
      <c r="AW378" s="117"/>
      <c r="AX378" s="117"/>
      <c r="AY378" s="117"/>
      <c r="AZ378" s="117"/>
      <c r="BA378" s="117"/>
      <c r="BB378" s="117"/>
    </row>
    <row r="379" spans="1:54">
      <c r="A379" s="117"/>
      <c r="B379" s="117"/>
      <c r="C379" s="150"/>
      <c r="D379" s="117"/>
      <c r="E379" s="150"/>
      <c r="F379" s="117"/>
      <c r="G379" s="150"/>
      <c r="H379" s="117"/>
      <c r="I379" s="117"/>
      <c r="J379" s="117"/>
      <c r="K379" s="117"/>
      <c r="L379" s="150"/>
      <c r="M379" s="117"/>
      <c r="N379" s="117"/>
      <c r="O379" s="117"/>
      <c r="P379" s="117"/>
      <c r="Q379" s="117"/>
      <c r="R379" s="117"/>
      <c r="S379" s="117"/>
      <c r="T379" s="117"/>
      <c r="U379" s="117"/>
      <c r="V379" s="117"/>
      <c r="W379" s="117"/>
      <c r="X379" s="117"/>
      <c r="Y379" s="117"/>
      <c r="Z379" s="117"/>
      <c r="AA379" s="117"/>
      <c r="AB379" s="117"/>
      <c r="AC379" s="117"/>
      <c r="AD379" s="117"/>
      <c r="AE379" s="117"/>
      <c r="AF379" s="117"/>
      <c r="AG379" s="117"/>
      <c r="AH379" s="117"/>
      <c r="AI379" s="117"/>
      <c r="AJ379" s="117"/>
      <c r="AK379" s="117"/>
      <c r="AL379" s="117"/>
      <c r="AM379" s="117"/>
      <c r="AN379" s="117"/>
      <c r="AO379" s="117"/>
      <c r="AP379" s="117"/>
      <c r="AQ379" s="117"/>
      <c r="AR379" s="117"/>
      <c r="AS379" s="117"/>
      <c r="AT379" s="117"/>
      <c r="AU379" s="117"/>
      <c r="AV379" s="117"/>
      <c r="AW379" s="117"/>
      <c r="AX379" s="117"/>
      <c r="AY379" s="117"/>
      <c r="AZ379" s="117"/>
      <c r="BA379" s="117"/>
      <c r="BB379" s="117"/>
    </row>
    <row r="380" spans="1:54">
      <c r="A380" s="117"/>
      <c r="B380" s="117"/>
      <c r="C380" s="150"/>
      <c r="D380" s="117"/>
      <c r="E380" s="150"/>
      <c r="F380" s="117"/>
      <c r="G380" s="150"/>
      <c r="H380" s="117"/>
      <c r="I380" s="117"/>
      <c r="J380" s="117"/>
      <c r="K380" s="117"/>
      <c r="L380" s="150"/>
      <c r="M380" s="117"/>
      <c r="N380" s="117"/>
      <c r="O380" s="117"/>
      <c r="P380" s="117"/>
      <c r="Q380" s="117"/>
      <c r="R380" s="117"/>
      <c r="S380" s="117"/>
      <c r="T380" s="117"/>
      <c r="U380" s="117"/>
      <c r="V380" s="117"/>
      <c r="W380" s="117"/>
      <c r="X380" s="117"/>
      <c r="Y380" s="117"/>
      <c r="Z380" s="117"/>
      <c r="AA380" s="117"/>
      <c r="AB380" s="117"/>
      <c r="AC380" s="117"/>
      <c r="AD380" s="117"/>
      <c r="AE380" s="117"/>
      <c r="AF380" s="117"/>
      <c r="AG380" s="117"/>
      <c r="AH380" s="117"/>
      <c r="AI380" s="117"/>
      <c r="AJ380" s="117"/>
      <c r="AK380" s="117"/>
      <c r="AL380" s="117"/>
      <c r="AM380" s="117"/>
      <c r="AN380" s="117"/>
      <c r="AO380" s="117"/>
      <c r="AP380" s="117"/>
      <c r="AQ380" s="117"/>
      <c r="AR380" s="117"/>
      <c r="AS380" s="117"/>
      <c r="AT380" s="117"/>
      <c r="AU380" s="117"/>
      <c r="AV380" s="117"/>
      <c r="AW380" s="117"/>
      <c r="AX380" s="117"/>
      <c r="AY380" s="117"/>
      <c r="AZ380" s="117"/>
      <c r="BA380" s="117"/>
      <c r="BB380" s="117"/>
    </row>
    <row r="381" spans="1:54">
      <c r="A381" s="117"/>
      <c r="B381" s="117"/>
      <c r="C381" s="150"/>
      <c r="D381" s="117"/>
      <c r="E381" s="150"/>
      <c r="F381" s="117"/>
      <c r="G381" s="150"/>
      <c r="H381" s="117"/>
      <c r="I381" s="117"/>
      <c r="J381" s="117"/>
      <c r="K381" s="117"/>
      <c r="L381" s="150"/>
      <c r="M381" s="117"/>
      <c r="N381" s="117"/>
      <c r="O381" s="117"/>
      <c r="P381" s="117"/>
      <c r="Q381" s="117"/>
      <c r="R381" s="117"/>
      <c r="S381" s="117"/>
      <c r="T381" s="117"/>
      <c r="U381" s="117"/>
      <c r="V381" s="117"/>
      <c r="W381" s="117"/>
      <c r="X381" s="117"/>
      <c r="Y381" s="117"/>
      <c r="Z381" s="117"/>
      <c r="AA381" s="117"/>
      <c r="AB381" s="117"/>
      <c r="AC381" s="117"/>
      <c r="AD381" s="117"/>
      <c r="AE381" s="117"/>
      <c r="AF381" s="117"/>
      <c r="AG381" s="117"/>
      <c r="AH381" s="117"/>
      <c r="AI381" s="117"/>
      <c r="AJ381" s="117"/>
      <c r="AK381" s="117"/>
      <c r="AL381" s="117"/>
      <c r="AM381" s="117"/>
      <c r="AN381" s="117"/>
      <c r="AO381" s="117"/>
      <c r="AP381" s="117"/>
      <c r="AQ381" s="117"/>
      <c r="AR381" s="117"/>
      <c r="AS381" s="117"/>
      <c r="AT381" s="117"/>
      <c r="AU381" s="117"/>
      <c r="AV381" s="117"/>
      <c r="AW381" s="117"/>
      <c r="AX381" s="117"/>
      <c r="AY381" s="117"/>
      <c r="AZ381" s="117"/>
      <c r="BA381" s="117"/>
      <c r="BB381" s="117"/>
    </row>
    <row r="382" spans="1:54">
      <c r="A382" s="117"/>
      <c r="B382" s="117"/>
      <c r="C382" s="150"/>
      <c r="D382" s="117"/>
      <c r="E382" s="150"/>
      <c r="F382" s="117"/>
      <c r="G382" s="150"/>
      <c r="H382" s="117"/>
      <c r="I382" s="117"/>
      <c r="J382" s="117"/>
      <c r="K382" s="117"/>
      <c r="L382" s="150"/>
      <c r="M382" s="117"/>
      <c r="N382" s="117"/>
      <c r="O382" s="117"/>
      <c r="P382" s="117"/>
      <c r="Q382" s="117"/>
      <c r="R382" s="117"/>
      <c r="S382" s="117"/>
      <c r="T382" s="117"/>
      <c r="U382" s="117"/>
      <c r="V382" s="117"/>
      <c r="W382" s="117"/>
      <c r="X382" s="117"/>
      <c r="Y382" s="117"/>
      <c r="Z382" s="117"/>
      <c r="AA382" s="117"/>
      <c r="AB382" s="117"/>
      <c r="AC382" s="117"/>
      <c r="AD382" s="117"/>
      <c r="AE382" s="117"/>
      <c r="AF382" s="117"/>
      <c r="AG382" s="117"/>
      <c r="AH382" s="117"/>
      <c r="AI382" s="117"/>
      <c r="AJ382" s="117"/>
      <c r="AK382" s="117"/>
      <c r="AL382" s="117"/>
      <c r="AM382" s="117"/>
      <c r="AN382" s="117"/>
      <c r="AO382" s="117"/>
      <c r="AP382" s="117"/>
      <c r="AQ382" s="117"/>
      <c r="AR382" s="117"/>
      <c r="AS382" s="117"/>
      <c r="AT382" s="117"/>
      <c r="AU382" s="117"/>
      <c r="AV382" s="117"/>
      <c r="AW382" s="117"/>
      <c r="AX382" s="117"/>
      <c r="AY382" s="117"/>
      <c r="AZ382" s="117"/>
      <c r="BA382" s="117"/>
      <c r="BB382" s="117"/>
    </row>
    <row r="383" spans="1:54">
      <c r="A383" s="117"/>
      <c r="B383" s="117"/>
      <c r="C383" s="150"/>
      <c r="D383" s="117"/>
      <c r="E383" s="150"/>
      <c r="F383" s="117"/>
      <c r="G383" s="150"/>
      <c r="H383" s="117"/>
      <c r="I383" s="117"/>
      <c r="J383" s="117"/>
      <c r="K383" s="117"/>
      <c r="L383" s="150"/>
      <c r="M383" s="117"/>
      <c r="N383" s="117"/>
      <c r="O383" s="117"/>
      <c r="P383" s="117"/>
      <c r="Q383" s="117"/>
      <c r="R383" s="117"/>
      <c r="S383" s="117"/>
      <c r="T383" s="117"/>
      <c r="U383" s="117"/>
      <c r="V383" s="117"/>
      <c r="W383" s="117"/>
      <c r="X383" s="117"/>
      <c r="Y383" s="117"/>
      <c r="Z383" s="117"/>
      <c r="AA383" s="117"/>
      <c r="AB383" s="117"/>
      <c r="AC383" s="117"/>
      <c r="AD383" s="117"/>
      <c r="AE383" s="117"/>
      <c r="AF383" s="117"/>
      <c r="AG383" s="117"/>
      <c r="AH383" s="117"/>
      <c r="AI383" s="117"/>
      <c r="AJ383" s="117"/>
      <c r="AK383" s="117"/>
      <c r="AL383" s="117"/>
      <c r="AM383" s="117"/>
      <c r="AN383" s="117"/>
      <c r="AO383" s="117"/>
      <c r="AP383" s="117"/>
      <c r="AQ383" s="117"/>
      <c r="AR383" s="117"/>
      <c r="AS383" s="117"/>
      <c r="AT383" s="117"/>
      <c r="AU383" s="117"/>
      <c r="AV383" s="117"/>
      <c r="AW383" s="117"/>
      <c r="AX383" s="117"/>
      <c r="AY383" s="117"/>
      <c r="AZ383" s="117"/>
      <c r="BA383" s="117"/>
      <c r="BB383" s="117"/>
    </row>
    <row r="384" spans="1:54">
      <c r="A384" s="117"/>
      <c r="B384" s="117"/>
      <c r="C384" s="150"/>
      <c r="D384" s="117"/>
      <c r="E384" s="150"/>
      <c r="F384" s="117"/>
      <c r="G384" s="150"/>
      <c r="H384" s="117"/>
      <c r="I384" s="117"/>
      <c r="J384" s="117"/>
      <c r="K384" s="117"/>
      <c r="L384" s="150"/>
      <c r="M384" s="117"/>
      <c r="N384" s="117"/>
      <c r="O384" s="117"/>
      <c r="P384" s="117"/>
      <c r="Q384" s="117"/>
      <c r="R384" s="117"/>
      <c r="S384" s="117"/>
      <c r="T384" s="117"/>
      <c r="U384" s="117"/>
      <c r="V384" s="117"/>
      <c r="W384" s="117"/>
      <c r="X384" s="117"/>
      <c r="Y384" s="117"/>
      <c r="Z384" s="117"/>
      <c r="AA384" s="117"/>
      <c r="AB384" s="117"/>
      <c r="AC384" s="117"/>
      <c r="AD384" s="117"/>
      <c r="AE384" s="117"/>
      <c r="AF384" s="117"/>
      <c r="AG384" s="117"/>
      <c r="AH384" s="117"/>
      <c r="AI384" s="117"/>
      <c r="AJ384" s="117"/>
      <c r="AK384" s="117"/>
      <c r="AL384" s="117"/>
      <c r="AM384" s="117"/>
      <c r="AN384" s="117"/>
      <c r="AO384" s="117"/>
      <c r="AP384" s="117"/>
      <c r="AQ384" s="117"/>
      <c r="AR384" s="117"/>
      <c r="AS384" s="117"/>
      <c r="AT384" s="117"/>
      <c r="AU384" s="117"/>
      <c r="AV384" s="117"/>
      <c r="AW384" s="117"/>
      <c r="AX384" s="117"/>
      <c r="AY384" s="117"/>
      <c r="AZ384" s="117"/>
      <c r="BA384" s="117"/>
      <c r="BB384" s="117"/>
    </row>
    <row r="385" spans="1:54">
      <c r="A385" s="117"/>
      <c r="B385" s="117"/>
      <c r="C385" s="150"/>
      <c r="D385" s="117"/>
      <c r="E385" s="150"/>
      <c r="F385" s="117"/>
      <c r="G385" s="150"/>
      <c r="H385" s="117"/>
      <c r="I385" s="117"/>
      <c r="J385" s="117"/>
      <c r="K385" s="117"/>
      <c r="L385" s="150"/>
      <c r="M385" s="117"/>
      <c r="N385" s="117"/>
      <c r="O385" s="117"/>
      <c r="P385" s="117"/>
      <c r="Q385" s="117"/>
      <c r="R385" s="117"/>
      <c r="S385" s="117"/>
      <c r="T385" s="117"/>
      <c r="U385" s="117"/>
      <c r="V385" s="117"/>
      <c r="W385" s="117"/>
      <c r="X385" s="117"/>
      <c r="Y385" s="117"/>
      <c r="Z385" s="117"/>
      <c r="AA385" s="117"/>
      <c r="AB385" s="117"/>
      <c r="AC385" s="117"/>
      <c r="AD385" s="117"/>
      <c r="AE385" s="117"/>
      <c r="AF385" s="117"/>
      <c r="AG385" s="117"/>
      <c r="AH385" s="117"/>
      <c r="AI385" s="117"/>
      <c r="AJ385" s="117"/>
      <c r="AK385" s="117"/>
      <c r="AL385" s="117"/>
      <c r="AM385" s="117"/>
      <c r="AN385" s="117"/>
      <c r="AO385" s="117"/>
      <c r="AP385" s="117"/>
      <c r="AQ385" s="117"/>
      <c r="AR385" s="117"/>
      <c r="AS385" s="117"/>
      <c r="AT385" s="117"/>
      <c r="AU385" s="117"/>
      <c r="AV385" s="117"/>
      <c r="AW385" s="117"/>
      <c r="AX385" s="117"/>
      <c r="AY385" s="117"/>
      <c r="AZ385" s="117"/>
      <c r="BA385" s="117"/>
      <c r="BB385" s="117"/>
    </row>
    <row r="386" spans="1:54">
      <c r="A386" s="117"/>
      <c r="B386" s="117"/>
      <c r="C386" s="150"/>
      <c r="D386" s="117"/>
      <c r="E386" s="150"/>
      <c r="F386" s="117"/>
      <c r="G386" s="150"/>
      <c r="H386" s="117"/>
      <c r="I386" s="117"/>
      <c r="J386" s="117"/>
      <c r="K386" s="117"/>
      <c r="L386" s="150"/>
      <c r="M386" s="117"/>
      <c r="N386" s="117"/>
      <c r="O386" s="117"/>
      <c r="P386" s="117"/>
      <c r="Q386" s="117"/>
      <c r="R386" s="117"/>
      <c r="S386" s="117"/>
      <c r="T386" s="117"/>
      <c r="U386" s="117"/>
      <c r="V386" s="117"/>
      <c r="W386" s="117"/>
      <c r="X386" s="117"/>
      <c r="Y386" s="117"/>
      <c r="Z386" s="117"/>
      <c r="AA386" s="117"/>
      <c r="AB386" s="117"/>
      <c r="AC386" s="117"/>
      <c r="AD386" s="117"/>
      <c r="AE386" s="117"/>
      <c r="AF386" s="117"/>
      <c r="AG386" s="117"/>
      <c r="AH386" s="117"/>
      <c r="AI386" s="117"/>
      <c r="AJ386" s="117"/>
      <c r="AK386" s="117"/>
      <c r="AL386" s="117"/>
      <c r="AM386" s="117"/>
      <c r="AN386" s="117"/>
      <c r="AO386" s="117"/>
      <c r="AP386" s="117"/>
      <c r="AQ386" s="117"/>
      <c r="AR386" s="117"/>
      <c r="AS386" s="117"/>
      <c r="AT386" s="117"/>
      <c r="AU386" s="117"/>
      <c r="AV386" s="117"/>
      <c r="AW386" s="117"/>
      <c r="AX386" s="117"/>
      <c r="AY386" s="117"/>
      <c r="AZ386" s="117"/>
      <c r="BA386" s="117"/>
      <c r="BB386" s="117"/>
    </row>
    <row r="387" spans="1:54">
      <c r="A387" s="117"/>
      <c r="B387" s="117"/>
      <c r="C387" s="150"/>
      <c r="D387" s="117"/>
      <c r="E387" s="150"/>
      <c r="F387" s="117"/>
      <c r="G387" s="150"/>
      <c r="H387" s="117"/>
      <c r="I387" s="117"/>
      <c r="J387" s="117"/>
      <c r="K387" s="117"/>
      <c r="L387" s="150"/>
      <c r="M387" s="117"/>
      <c r="N387" s="117"/>
      <c r="O387" s="117"/>
      <c r="P387" s="117"/>
      <c r="Q387" s="117"/>
      <c r="R387" s="117"/>
      <c r="S387" s="117"/>
      <c r="T387" s="117"/>
      <c r="U387" s="117"/>
      <c r="V387" s="117"/>
      <c r="W387" s="117"/>
      <c r="X387" s="117"/>
      <c r="Y387" s="117"/>
      <c r="Z387" s="117"/>
      <c r="AA387" s="117"/>
      <c r="AB387" s="117"/>
      <c r="AC387" s="117"/>
      <c r="AD387" s="117"/>
      <c r="AE387" s="117"/>
      <c r="AF387" s="117"/>
      <c r="AG387" s="117"/>
      <c r="AH387" s="117"/>
      <c r="AI387" s="117"/>
      <c r="AJ387" s="117"/>
      <c r="AK387" s="117"/>
      <c r="AL387" s="117"/>
      <c r="AM387" s="117"/>
      <c r="AN387" s="117"/>
      <c r="AO387" s="117"/>
      <c r="AP387" s="117"/>
      <c r="AQ387" s="117"/>
      <c r="AR387" s="117"/>
      <c r="AS387" s="117"/>
      <c r="AT387" s="117"/>
      <c r="AU387" s="117"/>
      <c r="AV387" s="117"/>
      <c r="AW387" s="117"/>
      <c r="AX387" s="117"/>
      <c r="AY387" s="117"/>
      <c r="AZ387" s="117"/>
      <c r="BA387" s="117"/>
      <c r="BB387" s="117"/>
    </row>
    <row r="388" spans="1:54">
      <c r="A388" s="117"/>
      <c r="B388" s="117"/>
      <c r="C388" s="150"/>
      <c r="D388" s="117"/>
      <c r="E388" s="150"/>
      <c r="F388" s="117"/>
      <c r="G388" s="150"/>
      <c r="H388" s="117"/>
      <c r="I388" s="117"/>
      <c r="J388" s="117"/>
      <c r="K388" s="117"/>
      <c r="L388" s="150"/>
      <c r="M388" s="117"/>
      <c r="N388" s="117"/>
      <c r="O388" s="117"/>
      <c r="P388" s="117"/>
      <c r="Q388" s="117"/>
      <c r="R388" s="117"/>
      <c r="S388" s="117"/>
      <c r="T388" s="117"/>
      <c r="U388" s="117"/>
      <c r="V388" s="117"/>
      <c r="W388" s="117"/>
      <c r="X388" s="117"/>
      <c r="Y388" s="117"/>
      <c r="Z388" s="117"/>
      <c r="AA388" s="117"/>
      <c r="AB388" s="117"/>
      <c r="AC388" s="117"/>
      <c r="AD388" s="117"/>
      <c r="AE388" s="117"/>
      <c r="AF388" s="117"/>
      <c r="AG388" s="117"/>
      <c r="AH388" s="117"/>
      <c r="AI388" s="117"/>
      <c r="AJ388" s="117"/>
      <c r="AK388" s="117"/>
      <c r="AL388" s="117"/>
      <c r="AM388" s="117"/>
      <c r="AN388" s="117"/>
      <c r="AO388" s="117"/>
      <c r="AP388" s="117"/>
      <c r="AQ388" s="117"/>
      <c r="AR388" s="117"/>
      <c r="AS388" s="117"/>
      <c r="AT388" s="117"/>
      <c r="AU388" s="117"/>
      <c r="AV388" s="117"/>
      <c r="AW388" s="117"/>
      <c r="AX388" s="117"/>
      <c r="AY388" s="117"/>
      <c r="AZ388" s="117"/>
      <c r="BA388" s="117"/>
      <c r="BB388" s="117"/>
    </row>
    <row r="389" spans="1:54">
      <c r="A389" s="117"/>
      <c r="B389" s="117"/>
      <c r="C389" s="150"/>
      <c r="D389" s="117"/>
      <c r="E389" s="150"/>
      <c r="F389" s="117"/>
      <c r="G389" s="150"/>
      <c r="H389" s="117"/>
      <c r="I389" s="117"/>
      <c r="J389" s="117"/>
      <c r="K389" s="117"/>
      <c r="L389" s="150"/>
      <c r="M389" s="117"/>
      <c r="N389" s="117"/>
      <c r="O389" s="117"/>
      <c r="P389" s="117"/>
      <c r="Q389" s="117"/>
      <c r="R389" s="117"/>
      <c r="S389" s="117"/>
      <c r="T389" s="117"/>
      <c r="U389" s="117"/>
      <c r="V389" s="117"/>
      <c r="W389" s="117"/>
      <c r="X389" s="117"/>
      <c r="Y389" s="117"/>
      <c r="Z389" s="117"/>
      <c r="AA389" s="117"/>
      <c r="AB389" s="117"/>
      <c r="AC389" s="117"/>
      <c r="AD389" s="117"/>
      <c r="AE389" s="117"/>
      <c r="AF389" s="117"/>
      <c r="AG389" s="117"/>
      <c r="AH389" s="117"/>
      <c r="AI389" s="117"/>
      <c r="AJ389" s="117"/>
      <c r="AK389" s="117"/>
      <c r="AL389" s="117"/>
      <c r="AM389" s="117"/>
      <c r="AN389" s="117"/>
      <c r="AO389" s="117"/>
      <c r="AP389" s="117"/>
      <c r="AQ389" s="117"/>
      <c r="AR389" s="117"/>
      <c r="AS389" s="117"/>
      <c r="AT389" s="117"/>
      <c r="AU389" s="117"/>
      <c r="AV389" s="117"/>
      <c r="AW389" s="117"/>
      <c r="AX389" s="117"/>
      <c r="AY389" s="117"/>
      <c r="AZ389" s="117"/>
      <c r="BA389" s="117"/>
      <c r="BB389" s="117"/>
    </row>
    <row r="390" spans="1:54">
      <c r="A390" s="117"/>
      <c r="B390" s="117"/>
      <c r="C390" s="150"/>
      <c r="D390" s="117"/>
      <c r="E390" s="150"/>
      <c r="F390" s="117"/>
      <c r="G390" s="150"/>
      <c r="H390" s="117"/>
      <c r="I390" s="117"/>
      <c r="J390" s="117"/>
      <c r="K390" s="117"/>
      <c r="L390" s="150"/>
      <c r="M390" s="117"/>
      <c r="N390" s="117"/>
      <c r="O390" s="117"/>
      <c r="P390" s="117"/>
      <c r="Q390" s="117"/>
      <c r="R390" s="117"/>
      <c r="S390" s="117"/>
      <c r="T390" s="117"/>
      <c r="U390" s="117"/>
      <c r="V390" s="117"/>
      <c r="W390" s="117"/>
      <c r="X390" s="117"/>
      <c r="Y390" s="117"/>
      <c r="Z390" s="117"/>
      <c r="AA390" s="117"/>
      <c r="AB390" s="117"/>
      <c r="AC390" s="117"/>
      <c r="AD390" s="117"/>
      <c r="AE390" s="117"/>
      <c r="AF390" s="117"/>
      <c r="AG390" s="117"/>
      <c r="AH390" s="117"/>
      <c r="AI390" s="117"/>
      <c r="AJ390" s="117"/>
      <c r="AK390" s="117"/>
      <c r="AL390" s="117"/>
      <c r="AM390" s="117"/>
      <c r="AN390" s="117"/>
      <c r="AO390" s="117"/>
      <c r="AP390" s="117"/>
      <c r="AQ390" s="117"/>
      <c r="AR390" s="117"/>
      <c r="AS390" s="117"/>
      <c r="AT390" s="117"/>
      <c r="AU390" s="117"/>
      <c r="AV390" s="117"/>
      <c r="AW390" s="117"/>
      <c r="AX390" s="117"/>
      <c r="AY390" s="117"/>
      <c r="AZ390" s="117"/>
      <c r="BA390" s="117"/>
      <c r="BB390" s="117"/>
    </row>
    <row r="391" spans="1:54">
      <c r="A391" s="117"/>
      <c r="B391" s="117"/>
      <c r="C391" s="150"/>
      <c r="D391" s="117"/>
      <c r="E391" s="150"/>
      <c r="F391" s="117"/>
      <c r="G391" s="150"/>
      <c r="H391" s="117"/>
      <c r="I391" s="117"/>
      <c r="J391" s="117"/>
      <c r="K391" s="117"/>
      <c r="L391" s="150"/>
      <c r="M391" s="117"/>
      <c r="N391" s="117"/>
      <c r="O391" s="117"/>
      <c r="P391" s="117"/>
      <c r="Q391" s="117"/>
      <c r="R391" s="117"/>
      <c r="S391" s="117"/>
      <c r="T391" s="117"/>
      <c r="U391" s="117"/>
      <c r="V391" s="117"/>
      <c r="W391" s="117"/>
      <c r="X391" s="117"/>
      <c r="Y391" s="117"/>
      <c r="Z391" s="117"/>
      <c r="AA391" s="117"/>
      <c r="AB391" s="117"/>
      <c r="AC391" s="117"/>
      <c r="AD391" s="117"/>
      <c r="AE391" s="117"/>
      <c r="AF391" s="117"/>
      <c r="AG391" s="117"/>
      <c r="AH391" s="117"/>
      <c r="AI391" s="117"/>
      <c r="AJ391" s="117"/>
      <c r="AK391" s="117"/>
      <c r="AL391" s="117"/>
      <c r="AM391" s="117"/>
      <c r="AN391" s="117"/>
      <c r="AO391" s="117"/>
      <c r="AP391" s="117"/>
      <c r="AQ391" s="117"/>
      <c r="AR391" s="117"/>
      <c r="AS391" s="117"/>
      <c r="AT391" s="117"/>
      <c r="AU391" s="117"/>
      <c r="AV391" s="117"/>
      <c r="AW391" s="117"/>
      <c r="AX391" s="117"/>
      <c r="AY391" s="117"/>
      <c r="AZ391" s="117"/>
      <c r="BA391" s="117"/>
      <c r="BB391" s="117"/>
    </row>
    <row r="392" spans="1:54">
      <c r="A392" s="117"/>
      <c r="B392" s="117"/>
      <c r="C392" s="150"/>
      <c r="D392" s="117"/>
      <c r="E392" s="150"/>
      <c r="F392" s="117"/>
      <c r="G392" s="150"/>
      <c r="H392" s="117"/>
      <c r="I392" s="117"/>
      <c r="J392" s="117"/>
      <c r="K392" s="117"/>
      <c r="L392" s="150"/>
      <c r="M392" s="117"/>
      <c r="N392" s="117"/>
      <c r="O392" s="117"/>
      <c r="P392" s="117"/>
      <c r="Q392" s="117"/>
      <c r="R392" s="117"/>
      <c r="S392" s="117"/>
      <c r="T392" s="117"/>
      <c r="U392" s="117"/>
      <c r="V392" s="117"/>
      <c r="W392" s="117"/>
      <c r="X392" s="117"/>
      <c r="Y392" s="117"/>
      <c r="Z392" s="117"/>
      <c r="AA392" s="117"/>
      <c r="AB392" s="117"/>
      <c r="AC392" s="117"/>
      <c r="AD392" s="117"/>
      <c r="AE392" s="117"/>
      <c r="AF392" s="117"/>
      <c r="AG392" s="117"/>
      <c r="AH392" s="117"/>
      <c r="AI392" s="117"/>
      <c r="AJ392" s="117"/>
      <c r="AK392" s="117"/>
      <c r="AL392" s="117"/>
      <c r="AM392" s="117"/>
      <c r="AN392" s="117"/>
      <c r="AO392" s="117"/>
      <c r="AP392" s="117"/>
      <c r="AQ392" s="117"/>
      <c r="AR392" s="117"/>
      <c r="AS392" s="117"/>
      <c r="AT392" s="117"/>
      <c r="AU392" s="117"/>
      <c r="AV392" s="117"/>
      <c r="AW392" s="117"/>
      <c r="AX392" s="117"/>
      <c r="AY392" s="117"/>
      <c r="AZ392" s="117"/>
      <c r="BA392" s="117"/>
      <c r="BB392" s="117"/>
    </row>
    <row r="393" spans="1:54">
      <c r="A393" s="117"/>
      <c r="B393" s="117"/>
      <c r="C393" s="150"/>
      <c r="D393" s="117"/>
      <c r="E393" s="150"/>
      <c r="F393" s="117"/>
      <c r="G393" s="150"/>
      <c r="H393" s="117"/>
      <c r="I393" s="117"/>
      <c r="J393" s="117"/>
      <c r="K393" s="117"/>
      <c r="L393" s="150"/>
      <c r="M393" s="117"/>
      <c r="N393" s="117"/>
      <c r="O393" s="117"/>
      <c r="P393" s="117"/>
      <c r="Q393" s="117"/>
      <c r="R393" s="117"/>
      <c r="S393" s="117"/>
      <c r="T393" s="117"/>
      <c r="U393" s="117"/>
      <c r="V393" s="117"/>
      <c r="W393" s="117"/>
      <c r="X393" s="117"/>
      <c r="Y393" s="117"/>
      <c r="Z393" s="117"/>
      <c r="AA393" s="117"/>
      <c r="AB393" s="117"/>
      <c r="AC393" s="117"/>
      <c r="AD393" s="117"/>
      <c r="AE393" s="117"/>
      <c r="AF393" s="117"/>
      <c r="AG393" s="117"/>
      <c r="AH393" s="117"/>
      <c r="AI393" s="117"/>
      <c r="AJ393" s="117"/>
      <c r="AK393" s="117"/>
      <c r="AL393" s="117"/>
      <c r="AM393" s="117"/>
      <c r="AN393" s="117"/>
      <c r="AO393" s="117"/>
      <c r="AP393" s="117"/>
      <c r="AQ393" s="117"/>
      <c r="AR393" s="117"/>
      <c r="AS393" s="117"/>
      <c r="AT393" s="117"/>
      <c r="AU393" s="117"/>
      <c r="AV393" s="117"/>
      <c r="AW393" s="117"/>
      <c r="AX393" s="117"/>
      <c r="AY393" s="117"/>
      <c r="AZ393" s="117"/>
      <c r="BA393" s="117"/>
      <c r="BB393" s="117"/>
    </row>
    <row r="394" spans="1:54">
      <c r="A394" s="117"/>
      <c r="B394" s="117"/>
      <c r="C394" s="150"/>
      <c r="D394" s="117"/>
      <c r="E394" s="150"/>
      <c r="F394" s="117"/>
      <c r="G394" s="150"/>
      <c r="H394" s="117"/>
      <c r="I394" s="117"/>
      <c r="J394" s="117"/>
      <c r="K394" s="117"/>
      <c r="L394" s="150"/>
      <c r="M394" s="117"/>
      <c r="N394" s="117"/>
      <c r="O394" s="117"/>
      <c r="P394" s="117"/>
      <c r="Q394" s="117"/>
      <c r="R394" s="117"/>
      <c r="S394" s="117"/>
      <c r="T394" s="117"/>
      <c r="U394" s="117"/>
      <c r="V394" s="117"/>
      <c r="W394" s="117"/>
      <c r="X394" s="117"/>
      <c r="Y394" s="117"/>
      <c r="Z394" s="117"/>
      <c r="AA394" s="117"/>
      <c r="AB394" s="117"/>
      <c r="AC394" s="117"/>
      <c r="AD394" s="117"/>
      <c r="AE394" s="117"/>
      <c r="AF394" s="117"/>
      <c r="AG394" s="117"/>
      <c r="AH394" s="117"/>
      <c r="AI394" s="117"/>
      <c r="AJ394" s="117"/>
      <c r="AK394" s="117"/>
      <c r="AL394" s="117"/>
      <c r="AM394" s="117"/>
      <c r="AN394" s="117"/>
      <c r="AO394" s="117"/>
      <c r="AP394" s="117"/>
      <c r="AQ394" s="117"/>
      <c r="AR394" s="117"/>
      <c r="AS394" s="117"/>
      <c r="AT394" s="117"/>
      <c r="AU394" s="117"/>
      <c r="AV394" s="117"/>
      <c r="AW394" s="117"/>
      <c r="AX394" s="117"/>
      <c r="AY394" s="117"/>
      <c r="AZ394" s="117"/>
      <c r="BA394" s="117"/>
      <c r="BB394" s="117"/>
    </row>
    <row r="395" spans="1:54">
      <c r="A395" s="117"/>
      <c r="B395" s="117"/>
      <c r="C395" s="150"/>
      <c r="D395" s="117"/>
      <c r="E395" s="150"/>
      <c r="F395" s="117"/>
      <c r="G395" s="150"/>
      <c r="H395" s="117"/>
      <c r="I395" s="117"/>
      <c r="J395" s="117"/>
      <c r="K395" s="117"/>
      <c r="L395" s="150"/>
      <c r="M395" s="117"/>
      <c r="N395" s="117"/>
      <c r="O395" s="117"/>
      <c r="P395" s="117"/>
      <c r="Q395" s="117"/>
      <c r="R395" s="117"/>
      <c r="S395" s="117"/>
      <c r="T395" s="117"/>
      <c r="U395" s="117"/>
      <c r="V395" s="117"/>
      <c r="W395" s="117"/>
      <c r="X395" s="117"/>
      <c r="Y395" s="117"/>
      <c r="Z395" s="117"/>
      <c r="AA395" s="117"/>
      <c r="AB395" s="117"/>
      <c r="AC395" s="117"/>
      <c r="AD395" s="117"/>
      <c r="AE395" s="117"/>
      <c r="AF395" s="117"/>
      <c r="AG395" s="117"/>
      <c r="AH395" s="117"/>
      <c r="AI395" s="117"/>
      <c r="AJ395" s="117"/>
      <c r="AK395" s="117"/>
      <c r="AL395" s="117"/>
      <c r="AM395" s="117"/>
      <c r="AN395" s="117"/>
      <c r="AO395" s="117"/>
      <c r="AP395" s="117"/>
      <c r="AQ395" s="117"/>
      <c r="AR395" s="117"/>
      <c r="AS395" s="117"/>
      <c r="AT395" s="117"/>
      <c r="AU395" s="117"/>
      <c r="AV395" s="117"/>
      <c r="AW395" s="117"/>
      <c r="AX395" s="117"/>
      <c r="AY395" s="117"/>
      <c r="AZ395" s="117"/>
      <c r="BA395" s="117"/>
      <c r="BB395" s="117"/>
    </row>
    <row r="396" spans="1:54">
      <c r="A396" s="117"/>
      <c r="B396" s="117"/>
      <c r="C396" s="150"/>
      <c r="D396" s="117"/>
      <c r="E396" s="150"/>
      <c r="F396" s="117"/>
      <c r="G396" s="150"/>
      <c r="H396" s="117"/>
      <c r="I396" s="117"/>
      <c r="J396" s="117"/>
      <c r="K396" s="117"/>
      <c r="L396" s="150"/>
      <c r="M396" s="117"/>
      <c r="N396" s="117"/>
      <c r="O396" s="117"/>
      <c r="P396" s="117"/>
      <c r="Q396" s="117"/>
      <c r="R396" s="117"/>
      <c r="S396" s="117"/>
      <c r="T396" s="117"/>
      <c r="U396" s="117"/>
      <c r="V396" s="117"/>
      <c r="W396" s="117"/>
      <c r="X396" s="117"/>
      <c r="Y396" s="117"/>
      <c r="Z396" s="117"/>
      <c r="AA396" s="117"/>
      <c r="AB396" s="117"/>
      <c r="AC396" s="117"/>
      <c r="AD396" s="117"/>
      <c r="AE396" s="117"/>
      <c r="AF396" s="117"/>
      <c r="AG396" s="117"/>
      <c r="AH396" s="117"/>
      <c r="AI396" s="117"/>
      <c r="AJ396" s="117"/>
      <c r="AK396" s="117"/>
      <c r="AL396" s="117"/>
      <c r="AM396" s="117"/>
      <c r="AN396" s="117"/>
      <c r="AO396" s="117"/>
      <c r="AP396" s="117"/>
      <c r="AQ396" s="117"/>
      <c r="AR396" s="117"/>
      <c r="AS396" s="117"/>
      <c r="AT396" s="117"/>
      <c r="AU396" s="117"/>
      <c r="AV396" s="117"/>
      <c r="AW396" s="117"/>
      <c r="AX396" s="117"/>
      <c r="AY396" s="117"/>
      <c r="AZ396" s="117"/>
      <c r="BA396" s="117"/>
      <c r="BB396" s="117"/>
    </row>
    <row r="397" spans="1:54">
      <c r="A397" s="117"/>
      <c r="B397" s="117"/>
      <c r="C397" s="150"/>
      <c r="D397" s="117"/>
      <c r="E397" s="150"/>
      <c r="F397" s="117"/>
      <c r="G397" s="150"/>
      <c r="H397" s="117"/>
      <c r="I397" s="117"/>
      <c r="J397" s="117"/>
      <c r="K397" s="117"/>
      <c r="L397" s="150"/>
      <c r="M397" s="117"/>
      <c r="N397" s="117"/>
      <c r="O397" s="117"/>
      <c r="P397" s="117"/>
      <c r="Q397" s="117"/>
      <c r="R397" s="117"/>
      <c r="S397" s="117"/>
      <c r="T397" s="117"/>
      <c r="U397" s="117"/>
      <c r="V397" s="117"/>
      <c r="W397" s="117"/>
      <c r="X397" s="117"/>
      <c r="Y397" s="117"/>
      <c r="Z397" s="117"/>
      <c r="AA397" s="117"/>
      <c r="AB397" s="117"/>
      <c r="AC397" s="117"/>
      <c r="AD397" s="117"/>
      <c r="AE397" s="117"/>
      <c r="AF397" s="117"/>
      <c r="AG397" s="117"/>
      <c r="AH397" s="117"/>
      <c r="AI397" s="117"/>
      <c r="AJ397" s="117"/>
      <c r="AK397" s="117"/>
      <c r="AL397" s="117"/>
      <c r="AM397" s="117"/>
      <c r="AN397" s="117"/>
      <c r="AO397" s="117"/>
      <c r="AP397" s="117"/>
      <c r="AQ397" s="117"/>
      <c r="AR397" s="117"/>
      <c r="AS397" s="117"/>
      <c r="AT397" s="117"/>
      <c r="AU397" s="117"/>
      <c r="AV397" s="117"/>
      <c r="AW397" s="117"/>
      <c r="AX397" s="117"/>
      <c r="AY397" s="117"/>
      <c r="AZ397" s="117"/>
      <c r="BA397" s="117"/>
      <c r="BB397" s="117"/>
    </row>
    <row r="398" spans="1:54">
      <c r="A398" s="117"/>
      <c r="B398" s="117"/>
      <c r="C398" s="150"/>
      <c r="D398" s="117"/>
      <c r="E398" s="150"/>
      <c r="F398" s="117"/>
      <c r="G398" s="150"/>
      <c r="H398" s="117"/>
      <c r="I398" s="117"/>
      <c r="J398" s="117"/>
      <c r="K398" s="117"/>
      <c r="L398" s="150"/>
      <c r="M398" s="117"/>
      <c r="N398" s="117"/>
      <c r="O398" s="117"/>
      <c r="P398" s="117"/>
      <c r="Q398" s="117"/>
      <c r="R398" s="117"/>
      <c r="S398" s="117"/>
      <c r="T398" s="117"/>
      <c r="U398" s="117"/>
      <c r="V398" s="117"/>
      <c r="W398" s="117"/>
      <c r="X398" s="117"/>
      <c r="Y398" s="117"/>
      <c r="Z398" s="117"/>
      <c r="AA398" s="117"/>
      <c r="AB398" s="117"/>
      <c r="AC398" s="117"/>
      <c r="AD398" s="117"/>
      <c r="AE398" s="117"/>
      <c r="AF398" s="117"/>
      <c r="AG398" s="117"/>
      <c r="AH398" s="117"/>
      <c r="AI398" s="117"/>
      <c r="AJ398" s="117"/>
      <c r="AK398" s="117"/>
      <c r="AL398" s="117"/>
      <c r="AM398" s="117"/>
      <c r="AN398" s="117"/>
      <c r="AO398" s="117"/>
      <c r="AP398" s="117"/>
      <c r="AQ398" s="117"/>
      <c r="AR398" s="117"/>
      <c r="AS398" s="117"/>
      <c r="AT398" s="117"/>
      <c r="AU398" s="117"/>
      <c r="AV398" s="117"/>
      <c r="AW398" s="117"/>
      <c r="AX398" s="117"/>
      <c r="AY398" s="117"/>
      <c r="AZ398" s="117"/>
      <c r="BA398" s="117"/>
      <c r="BB398" s="117"/>
    </row>
    <row r="399" spans="1:54">
      <c r="A399" s="117"/>
      <c r="B399" s="117"/>
      <c r="C399" s="150"/>
      <c r="D399" s="117"/>
      <c r="E399" s="150"/>
      <c r="F399" s="117"/>
      <c r="G399" s="150"/>
      <c r="H399" s="117"/>
      <c r="I399" s="117"/>
      <c r="J399" s="117"/>
      <c r="K399" s="117"/>
      <c r="L399" s="150"/>
      <c r="M399" s="117"/>
      <c r="N399" s="117"/>
      <c r="O399" s="117"/>
      <c r="P399" s="117"/>
      <c r="Q399" s="117"/>
      <c r="R399" s="117"/>
      <c r="S399" s="117"/>
      <c r="T399" s="117"/>
      <c r="U399" s="117"/>
      <c r="V399" s="117"/>
      <c r="W399" s="117"/>
      <c r="X399" s="117"/>
      <c r="Y399" s="117"/>
      <c r="Z399" s="117"/>
      <c r="AA399" s="117"/>
      <c r="AB399" s="117"/>
      <c r="AC399" s="117"/>
      <c r="AD399" s="117"/>
      <c r="AE399" s="117"/>
      <c r="AF399" s="117"/>
      <c r="AG399" s="117"/>
      <c r="AH399" s="117"/>
      <c r="AI399" s="117"/>
      <c r="AJ399" s="117"/>
      <c r="AK399" s="117"/>
      <c r="AL399" s="117"/>
      <c r="AM399" s="117"/>
      <c r="AN399" s="117"/>
      <c r="AO399" s="117"/>
      <c r="AP399" s="117"/>
      <c r="AQ399" s="117"/>
      <c r="AR399" s="117"/>
      <c r="AS399" s="117"/>
      <c r="AT399" s="117"/>
      <c r="AU399" s="117"/>
      <c r="AV399" s="117"/>
      <c r="AW399" s="117"/>
      <c r="AX399" s="117"/>
      <c r="AY399" s="117"/>
      <c r="AZ399" s="117"/>
      <c r="BA399" s="117"/>
      <c r="BB399" s="117"/>
    </row>
    <row r="400" spans="1:54">
      <c r="A400" s="117"/>
      <c r="B400" s="117"/>
      <c r="C400" s="150"/>
      <c r="D400" s="117"/>
      <c r="E400" s="150"/>
      <c r="F400" s="117"/>
      <c r="G400" s="150"/>
      <c r="H400" s="117"/>
      <c r="I400" s="117"/>
      <c r="J400" s="117"/>
      <c r="K400" s="117"/>
      <c r="L400" s="150"/>
      <c r="M400" s="117"/>
      <c r="N400" s="117"/>
      <c r="O400" s="117"/>
      <c r="P400" s="117"/>
      <c r="Q400" s="117"/>
      <c r="R400" s="117"/>
      <c r="S400" s="117"/>
      <c r="T400" s="117"/>
      <c r="U400" s="117"/>
      <c r="V400" s="117"/>
      <c r="W400" s="117"/>
      <c r="X400" s="117"/>
      <c r="Y400" s="117"/>
      <c r="Z400" s="117"/>
      <c r="AA400" s="117"/>
      <c r="AB400" s="117"/>
      <c r="AC400" s="117"/>
      <c r="AD400" s="117"/>
      <c r="AE400" s="117"/>
      <c r="AF400" s="117"/>
      <c r="AG400" s="117"/>
      <c r="AH400" s="117"/>
      <c r="AI400" s="117"/>
      <c r="AJ400" s="117"/>
      <c r="AK400" s="117"/>
      <c r="AL400" s="117"/>
      <c r="AM400" s="117"/>
      <c r="AN400" s="117"/>
      <c r="AO400" s="117"/>
      <c r="AP400" s="117"/>
      <c r="AQ400" s="117"/>
      <c r="AR400" s="117"/>
      <c r="AS400" s="117"/>
      <c r="AT400" s="117"/>
      <c r="AU400" s="117"/>
      <c r="AV400" s="117"/>
      <c r="AW400" s="117"/>
      <c r="AX400" s="117"/>
      <c r="AY400" s="117"/>
      <c r="AZ400" s="117"/>
      <c r="BA400" s="117"/>
      <c r="BB400" s="117"/>
    </row>
    <row r="401" spans="1:54">
      <c r="A401" s="117"/>
      <c r="B401" s="117"/>
      <c r="C401" s="150"/>
      <c r="D401" s="117"/>
      <c r="E401" s="150"/>
      <c r="F401" s="117"/>
      <c r="G401" s="150"/>
      <c r="H401" s="117"/>
      <c r="I401" s="117"/>
      <c r="J401" s="117"/>
      <c r="K401" s="117"/>
      <c r="L401" s="150"/>
      <c r="M401" s="117"/>
      <c r="N401" s="117"/>
      <c r="O401" s="117"/>
      <c r="P401" s="117"/>
      <c r="Q401" s="117"/>
      <c r="R401" s="117"/>
      <c r="S401" s="117"/>
      <c r="T401" s="117"/>
      <c r="U401" s="117"/>
      <c r="V401" s="117"/>
      <c r="W401" s="117"/>
      <c r="X401" s="117"/>
      <c r="Y401" s="117"/>
      <c r="Z401" s="117"/>
      <c r="AA401" s="117"/>
      <c r="AB401" s="117"/>
      <c r="AC401" s="117"/>
      <c r="AD401" s="117"/>
      <c r="AE401" s="117"/>
      <c r="AF401" s="117"/>
      <c r="AG401" s="117"/>
      <c r="AH401" s="117"/>
      <c r="AI401" s="117"/>
      <c r="AJ401" s="117"/>
      <c r="AK401" s="117"/>
      <c r="AL401" s="117"/>
      <c r="AM401" s="117"/>
      <c r="AN401" s="117"/>
      <c r="AO401" s="117"/>
      <c r="AP401" s="117"/>
      <c r="AQ401" s="117"/>
      <c r="AR401" s="117"/>
      <c r="AS401" s="117"/>
      <c r="AT401" s="117"/>
      <c r="AU401" s="117"/>
      <c r="AV401" s="117"/>
      <c r="AW401" s="117"/>
      <c r="AX401" s="117"/>
      <c r="AY401" s="117"/>
      <c r="AZ401" s="117"/>
      <c r="BA401" s="117"/>
      <c r="BB401" s="117"/>
    </row>
    <row r="402" spans="1:54">
      <c r="A402" s="117"/>
      <c r="B402" s="117"/>
      <c r="C402" s="150"/>
      <c r="D402" s="117"/>
      <c r="E402" s="150"/>
      <c r="F402" s="117"/>
      <c r="G402" s="150"/>
      <c r="H402" s="117"/>
      <c r="I402" s="117"/>
      <c r="J402" s="117"/>
      <c r="K402" s="117"/>
      <c r="L402" s="150"/>
      <c r="M402" s="117"/>
      <c r="N402" s="117"/>
      <c r="O402" s="117"/>
      <c r="P402" s="117"/>
      <c r="Q402" s="117"/>
      <c r="R402" s="117"/>
      <c r="S402" s="117"/>
      <c r="T402" s="117"/>
      <c r="U402" s="117"/>
      <c r="V402" s="117"/>
      <c r="W402" s="117"/>
      <c r="X402" s="117"/>
      <c r="Y402" s="117"/>
      <c r="Z402" s="117"/>
      <c r="AA402" s="117"/>
      <c r="AB402" s="117"/>
      <c r="AC402" s="117"/>
      <c r="AD402" s="117"/>
      <c r="AE402" s="117"/>
      <c r="AF402" s="117"/>
      <c r="AG402" s="117"/>
      <c r="AH402" s="117"/>
      <c r="AI402" s="117"/>
      <c r="AJ402" s="117"/>
      <c r="AK402" s="117"/>
      <c r="AL402" s="117"/>
      <c r="AM402" s="117"/>
      <c r="AN402" s="117"/>
      <c r="AO402" s="117"/>
      <c r="AP402" s="117"/>
      <c r="AQ402" s="117"/>
      <c r="AR402" s="117"/>
      <c r="AS402" s="117"/>
      <c r="AT402" s="117"/>
      <c r="AU402" s="117"/>
      <c r="AV402" s="117"/>
      <c r="AW402" s="117"/>
      <c r="AX402" s="117"/>
      <c r="AY402" s="117"/>
      <c r="AZ402" s="117"/>
      <c r="BA402" s="117"/>
      <c r="BB402" s="117"/>
    </row>
    <row r="403" spans="1:54">
      <c r="A403" s="117"/>
      <c r="B403" s="117"/>
      <c r="C403" s="150"/>
      <c r="D403" s="117"/>
      <c r="E403" s="150"/>
      <c r="F403" s="117"/>
      <c r="G403" s="150"/>
      <c r="H403" s="117"/>
      <c r="I403" s="117"/>
      <c r="J403" s="117"/>
      <c r="K403" s="117"/>
      <c r="L403" s="150"/>
      <c r="M403" s="117"/>
      <c r="N403" s="117"/>
      <c r="O403" s="117"/>
      <c r="P403" s="117"/>
      <c r="Q403" s="117"/>
      <c r="R403" s="117"/>
      <c r="S403" s="117"/>
      <c r="T403" s="117"/>
      <c r="U403" s="117"/>
      <c r="V403" s="117"/>
      <c r="W403" s="117"/>
      <c r="X403" s="117"/>
      <c r="Y403" s="117"/>
      <c r="Z403" s="117"/>
      <c r="AA403" s="117"/>
      <c r="AB403" s="117"/>
      <c r="AC403" s="117"/>
      <c r="AD403" s="117"/>
      <c r="AE403" s="117"/>
      <c r="AF403" s="117"/>
      <c r="AG403" s="117"/>
      <c r="AH403" s="117"/>
      <c r="AI403" s="117"/>
      <c r="AJ403" s="117"/>
      <c r="AK403" s="117"/>
      <c r="AL403" s="117"/>
      <c r="AM403" s="117"/>
      <c r="AN403" s="117"/>
      <c r="AO403" s="117"/>
      <c r="AP403" s="117"/>
      <c r="AQ403" s="117"/>
      <c r="AR403" s="117"/>
      <c r="AS403" s="117"/>
      <c r="AT403" s="117"/>
      <c r="AU403" s="117"/>
      <c r="AV403" s="117"/>
      <c r="AW403" s="117"/>
      <c r="AX403" s="117"/>
      <c r="AY403" s="117"/>
      <c r="AZ403" s="117"/>
      <c r="BA403" s="117"/>
      <c r="BB403" s="117"/>
    </row>
    <row r="404" spans="1:54">
      <c r="A404" s="117"/>
      <c r="B404" s="117"/>
      <c r="C404" s="150"/>
      <c r="D404" s="117"/>
      <c r="E404" s="150"/>
      <c r="F404" s="117"/>
      <c r="G404" s="150"/>
      <c r="H404" s="117"/>
      <c r="I404" s="117"/>
      <c r="J404" s="117"/>
      <c r="K404" s="117"/>
      <c r="L404" s="150"/>
      <c r="M404" s="117"/>
      <c r="N404" s="117"/>
      <c r="O404" s="117"/>
      <c r="P404" s="117"/>
      <c r="Q404" s="117"/>
      <c r="R404" s="117"/>
      <c r="S404" s="117"/>
      <c r="T404" s="117"/>
      <c r="U404" s="117"/>
      <c r="V404" s="117"/>
      <c r="W404" s="117"/>
      <c r="X404" s="117"/>
      <c r="Y404" s="117"/>
      <c r="Z404" s="117"/>
      <c r="AA404" s="117"/>
      <c r="AB404" s="117"/>
      <c r="AC404" s="117"/>
      <c r="AD404" s="117"/>
      <c r="AE404" s="117"/>
      <c r="AF404" s="117"/>
      <c r="AG404" s="117"/>
      <c r="AH404" s="117"/>
      <c r="AI404" s="117"/>
      <c r="AJ404" s="117"/>
      <c r="AK404" s="117"/>
      <c r="AL404" s="117"/>
      <c r="AM404" s="117"/>
      <c r="AN404" s="117"/>
      <c r="AO404" s="117"/>
      <c r="AP404" s="117"/>
      <c r="AQ404" s="117"/>
      <c r="AR404" s="117"/>
      <c r="AS404" s="117"/>
      <c r="AT404" s="117"/>
      <c r="AU404" s="117"/>
      <c r="AV404" s="117"/>
      <c r="AW404" s="117"/>
      <c r="AX404" s="117"/>
      <c r="AY404" s="117"/>
      <c r="AZ404" s="117"/>
      <c r="BA404" s="117"/>
      <c r="BB404" s="117"/>
    </row>
    <row r="405" spans="1:54">
      <c r="A405" s="117"/>
      <c r="B405" s="117"/>
      <c r="C405" s="150"/>
      <c r="D405" s="117"/>
      <c r="E405" s="150"/>
      <c r="F405" s="117"/>
      <c r="G405" s="150"/>
      <c r="H405" s="117"/>
      <c r="I405" s="117"/>
      <c r="J405" s="117"/>
      <c r="K405" s="117"/>
      <c r="L405" s="150"/>
      <c r="M405" s="117"/>
      <c r="N405" s="117"/>
      <c r="O405" s="117"/>
      <c r="P405" s="117"/>
      <c r="Q405" s="117"/>
      <c r="R405" s="117"/>
      <c r="S405" s="117"/>
      <c r="T405" s="117"/>
      <c r="U405" s="117"/>
      <c r="V405" s="117"/>
      <c r="W405" s="117"/>
      <c r="X405" s="117"/>
      <c r="Y405" s="117"/>
      <c r="Z405" s="117"/>
      <c r="AA405" s="117"/>
      <c r="AB405" s="117"/>
      <c r="AC405" s="117"/>
      <c r="AD405" s="117"/>
      <c r="AE405" s="117"/>
      <c r="AF405" s="117"/>
      <c r="AG405" s="117"/>
      <c r="AH405" s="117"/>
      <c r="AI405" s="117"/>
      <c r="AJ405" s="117"/>
      <c r="AK405" s="117"/>
      <c r="AL405" s="117"/>
      <c r="AM405" s="117"/>
      <c r="AN405" s="117"/>
      <c r="AO405" s="117"/>
      <c r="AP405" s="117"/>
      <c r="AQ405" s="117"/>
      <c r="AR405" s="117"/>
      <c r="AS405" s="117"/>
      <c r="AT405" s="117"/>
      <c r="AU405" s="117"/>
      <c r="AV405" s="117"/>
      <c r="AW405" s="117"/>
      <c r="AX405" s="117"/>
      <c r="AY405" s="117"/>
      <c r="AZ405" s="117"/>
      <c r="BA405" s="117"/>
      <c r="BB405" s="117"/>
    </row>
    <row r="406" spans="1:54">
      <c r="A406" s="117"/>
      <c r="B406" s="117"/>
      <c r="C406" s="150"/>
      <c r="D406" s="117"/>
      <c r="E406" s="150"/>
      <c r="F406" s="117"/>
      <c r="G406" s="150"/>
      <c r="H406" s="117"/>
      <c r="I406" s="117"/>
      <c r="J406" s="117"/>
      <c r="K406" s="117"/>
      <c r="L406" s="150"/>
      <c r="M406" s="117"/>
      <c r="N406" s="117"/>
      <c r="O406" s="117"/>
      <c r="P406" s="117"/>
      <c r="Q406" s="117"/>
      <c r="R406" s="117"/>
      <c r="S406" s="117"/>
      <c r="T406" s="117"/>
      <c r="U406" s="117"/>
      <c r="V406" s="117"/>
      <c r="W406" s="117"/>
      <c r="X406" s="117"/>
      <c r="Y406" s="117"/>
      <c r="Z406" s="117"/>
      <c r="AA406" s="117"/>
      <c r="AB406" s="117"/>
      <c r="AC406" s="117"/>
      <c r="AD406" s="117"/>
      <c r="AE406" s="117"/>
      <c r="AF406" s="117"/>
      <c r="AG406" s="117"/>
      <c r="AH406" s="117"/>
      <c r="AI406" s="117"/>
      <c r="AJ406" s="117"/>
      <c r="AK406" s="117"/>
      <c r="AL406" s="117"/>
      <c r="AM406" s="117"/>
      <c r="AN406" s="117"/>
      <c r="AO406" s="117"/>
      <c r="AP406" s="117"/>
      <c r="AQ406" s="117"/>
      <c r="AR406" s="117"/>
      <c r="AS406" s="117"/>
      <c r="AT406" s="117"/>
      <c r="AU406" s="117"/>
      <c r="AV406" s="117"/>
      <c r="AW406" s="117"/>
      <c r="AX406" s="117"/>
      <c r="AY406" s="117"/>
      <c r="AZ406" s="117"/>
      <c r="BA406" s="117"/>
      <c r="BB406" s="117"/>
    </row>
    <row r="407" spans="1:54">
      <c r="A407" s="117"/>
      <c r="B407" s="117"/>
      <c r="C407" s="150"/>
      <c r="D407" s="117"/>
      <c r="E407" s="150"/>
      <c r="F407" s="117"/>
      <c r="G407" s="150"/>
      <c r="H407" s="117"/>
      <c r="I407" s="117"/>
      <c r="J407" s="117"/>
      <c r="K407" s="117"/>
      <c r="L407" s="150"/>
      <c r="M407" s="117"/>
      <c r="N407" s="117"/>
      <c r="O407" s="117"/>
      <c r="P407" s="117"/>
      <c r="Q407" s="117"/>
      <c r="R407" s="117"/>
      <c r="S407" s="117"/>
      <c r="T407" s="117"/>
      <c r="U407" s="117"/>
      <c r="V407" s="117"/>
      <c r="W407" s="117"/>
      <c r="X407" s="117"/>
      <c r="Y407" s="117"/>
      <c r="Z407" s="117"/>
      <c r="AA407" s="117"/>
      <c r="AB407" s="117"/>
      <c r="AC407" s="117"/>
      <c r="AD407" s="117"/>
      <c r="AE407" s="117"/>
      <c r="AF407" s="117"/>
      <c r="AG407" s="117"/>
      <c r="AH407" s="117"/>
      <c r="AI407" s="117"/>
      <c r="AJ407" s="117"/>
      <c r="AK407" s="117"/>
      <c r="AL407" s="117"/>
      <c r="AM407" s="117"/>
      <c r="AN407" s="117"/>
      <c r="AO407" s="117"/>
      <c r="AP407" s="117"/>
      <c r="AQ407" s="117"/>
      <c r="AR407" s="117"/>
      <c r="AS407" s="117"/>
      <c r="AT407" s="117"/>
      <c r="AU407" s="117"/>
      <c r="AV407" s="117"/>
      <c r="AW407" s="117"/>
      <c r="AX407" s="117"/>
      <c r="AY407" s="117"/>
      <c r="AZ407" s="117"/>
      <c r="BA407" s="117"/>
      <c r="BB407" s="117"/>
    </row>
    <row r="408" spans="1:54">
      <c r="A408" s="117"/>
      <c r="B408" s="117"/>
      <c r="C408" s="150"/>
      <c r="D408" s="117"/>
      <c r="E408" s="150"/>
      <c r="F408" s="117"/>
      <c r="G408" s="150"/>
      <c r="H408" s="117"/>
      <c r="I408" s="117"/>
      <c r="J408" s="117"/>
      <c r="K408" s="117"/>
      <c r="L408" s="150"/>
      <c r="M408" s="117"/>
      <c r="N408" s="117"/>
      <c r="O408" s="117"/>
      <c r="P408" s="117"/>
      <c r="Q408" s="117"/>
      <c r="R408" s="117"/>
      <c r="S408" s="117"/>
      <c r="T408" s="117"/>
      <c r="U408" s="117"/>
      <c r="V408" s="117"/>
      <c r="W408" s="117"/>
      <c r="X408" s="117"/>
      <c r="Y408" s="117"/>
      <c r="Z408" s="117"/>
      <c r="AA408" s="117"/>
      <c r="AB408" s="117"/>
      <c r="AC408" s="117"/>
      <c r="AD408" s="117"/>
      <c r="AE408" s="117"/>
      <c r="AF408" s="117"/>
      <c r="AG408" s="117"/>
      <c r="AH408" s="117"/>
      <c r="AI408" s="117"/>
      <c r="AJ408" s="117"/>
      <c r="AK408" s="117"/>
      <c r="AL408" s="117"/>
      <c r="AM408" s="117"/>
      <c r="AN408" s="117"/>
      <c r="AO408" s="117"/>
      <c r="AP408" s="117"/>
      <c r="AQ408" s="117"/>
      <c r="AR408" s="117"/>
      <c r="AS408" s="117"/>
      <c r="AT408" s="117"/>
      <c r="AU408" s="117"/>
      <c r="AV408" s="117"/>
      <c r="AW408" s="117"/>
      <c r="AX408" s="117"/>
      <c r="AY408" s="117"/>
      <c r="AZ408" s="117"/>
      <c r="BA408" s="117"/>
      <c r="BB408" s="117"/>
    </row>
  </sheetData>
  <mergeCells count="3">
    <mergeCell ref="A1:L1"/>
    <mergeCell ref="B3:C3"/>
    <mergeCell ref="D3:E3"/>
  </mergeCells>
  <printOptions horizontalCentered="1"/>
  <pageMargins left="0.2" right="0.2" top="0.37" bottom="0.15748031496062992" header="0.15748031496062992" footer="0.15748031496062992"/>
  <pageSetup scale="7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topLeftCell="F1" zoomScale="85" zoomScaleNormal="85" workbookViewId="0">
      <selection activeCell="M34" sqref="M34"/>
    </sheetView>
  </sheetViews>
  <sheetFormatPr baseColWidth="10" defaultColWidth="11.42578125" defaultRowHeight="12.75"/>
  <cols>
    <col min="1" max="1" width="28.28515625" style="32" bestFit="1" customWidth="1"/>
    <col min="2" max="2" width="17.7109375" style="32" customWidth="1"/>
    <col min="3" max="3" width="18.28515625" style="32" customWidth="1"/>
    <col min="4" max="4" width="15.5703125" style="32" customWidth="1"/>
    <col min="5" max="5" width="21.7109375" style="32" customWidth="1"/>
    <col min="6" max="6" width="23.42578125" style="32" customWidth="1"/>
    <col min="7" max="7" width="18.28515625" style="32" customWidth="1"/>
    <col min="8" max="8" width="17.5703125" style="32" customWidth="1"/>
    <col min="9" max="9" width="18.42578125" style="32" customWidth="1"/>
    <col min="10" max="10" width="21.42578125" style="32" customWidth="1"/>
    <col min="11" max="11" width="17.140625" style="32" customWidth="1"/>
    <col min="12" max="12" width="33.28515625" style="32" customWidth="1"/>
    <col min="13" max="13" width="21.42578125" style="32" customWidth="1"/>
    <col min="14" max="14" width="17.7109375" style="32" customWidth="1"/>
    <col min="15" max="15" width="17.7109375" style="32" bestFit="1" customWidth="1"/>
    <col min="16" max="16" width="22.7109375" style="32" customWidth="1"/>
    <col min="17" max="17" width="20.7109375" style="32" customWidth="1"/>
    <col min="18" max="18" width="0.28515625" style="32" customWidth="1"/>
    <col min="19" max="20" width="11.42578125" style="32" customWidth="1"/>
    <col min="21" max="21" width="21.28515625" style="32" customWidth="1"/>
    <col min="22" max="22" width="16.7109375" style="32" bestFit="1" customWidth="1"/>
    <col min="23" max="24" width="15.28515625" style="32" bestFit="1" customWidth="1"/>
    <col min="25" max="25" width="14.28515625" style="32" bestFit="1" customWidth="1"/>
    <col min="26" max="26" width="13.28515625" style="32" bestFit="1" customWidth="1"/>
    <col min="27" max="27" width="12.5703125" style="32" bestFit="1" customWidth="1"/>
    <col min="28" max="28" width="14.28515625" style="32" bestFit="1" customWidth="1"/>
    <col min="29" max="16384" width="11.42578125" style="32"/>
  </cols>
  <sheetData>
    <row r="1" spans="1:29" ht="38.25" customHeight="1" thickBot="1">
      <c r="A1" s="71"/>
      <c r="B1" s="408" t="s">
        <v>184</v>
      </c>
      <c r="C1" s="408"/>
      <c r="D1" s="408"/>
      <c r="E1" s="408"/>
      <c r="F1" s="408" t="s">
        <v>183</v>
      </c>
      <c r="G1" s="408"/>
      <c r="H1" s="408"/>
      <c r="I1" s="408"/>
      <c r="J1" s="82" t="s">
        <v>182</v>
      </c>
      <c r="L1" s="409" t="s">
        <v>181</v>
      </c>
      <c r="M1" s="409"/>
      <c r="N1" s="409"/>
      <c r="O1" s="409"/>
      <c r="P1" s="409"/>
      <c r="Q1" s="409"/>
      <c r="T1" s="81"/>
    </row>
    <row r="2" spans="1:29" ht="68.25" customHeight="1" thickTop="1" thickBot="1">
      <c r="A2" s="80" t="s">
        <v>0</v>
      </c>
      <c r="B2" s="79" t="s">
        <v>254</v>
      </c>
      <c r="C2" s="78" t="s">
        <v>255</v>
      </c>
      <c r="D2" s="78" t="s">
        <v>179</v>
      </c>
      <c r="E2" s="77" t="s">
        <v>178</v>
      </c>
      <c r="F2" s="78" t="s">
        <v>180</v>
      </c>
      <c r="G2" s="78" t="s">
        <v>177</v>
      </c>
      <c r="H2" s="78" t="s">
        <v>176</v>
      </c>
      <c r="I2" s="75" t="s">
        <v>175</v>
      </c>
      <c r="J2" s="76" t="s">
        <v>174</v>
      </c>
      <c r="L2" s="80" t="s">
        <v>0</v>
      </c>
      <c r="M2" s="79" t="s">
        <v>173</v>
      </c>
      <c r="N2" s="78" t="s">
        <v>172</v>
      </c>
      <c r="O2" s="77" t="s">
        <v>171</v>
      </c>
      <c r="P2" s="76" t="s">
        <v>170</v>
      </c>
      <c r="Q2" s="75" t="s">
        <v>101</v>
      </c>
    </row>
    <row r="3" spans="1:29" ht="26.25" customHeight="1" thickTop="1">
      <c r="A3" s="71"/>
      <c r="B3" s="74" t="s">
        <v>169</v>
      </c>
      <c r="C3" s="74" t="s">
        <v>168</v>
      </c>
      <c r="D3" s="74" t="s">
        <v>167</v>
      </c>
      <c r="E3" s="74" t="s">
        <v>166</v>
      </c>
      <c r="F3" s="74" t="s">
        <v>165</v>
      </c>
      <c r="G3" s="74" t="s">
        <v>164</v>
      </c>
      <c r="H3" s="74"/>
      <c r="I3" s="74" t="s">
        <v>163</v>
      </c>
      <c r="J3" s="74" t="s">
        <v>162</v>
      </c>
      <c r="M3" s="73">
        <f>M4*P3</f>
        <v>20098003.704100836</v>
      </c>
      <c r="N3" s="73">
        <f>P3*N4</f>
        <v>12058802.222460501</v>
      </c>
      <c r="O3" s="73">
        <f>P3*O4</f>
        <v>8039201.4816403352</v>
      </c>
      <c r="P3" s="73">
        <f>+'PART MES'!D6</f>
        <v>40196007.408201672</v>
      </c>
    </row>
    <row r="4" spans="1:29" ht="13.5" thickBot="1">
      <c r="F4" s="72"/>
      <c r="G4" s="71"/>
      <c r="H4" s="71"/>
      <c r="I4" s="71"/>
      <c r="M4" s="70">
        <v>0.5</v>
      </c>
      <c r="N4" s="70">
        <v>0.3</v>
      </c>
      <c r="O4" s="70">
        <v>0.2</v>
      </c>
      <c r="P4" s="69" t="s">
        <v>161</v>
      </c>
      <c r="Q4" s="69"/>
    </row>
    <row r="5" spans="1:29" ht="13.5" thickTop="1">
      <c r="A5" s="63" t="s">
        <v>1</v>
      </c>
      <c r="B5" s="62">
        <v>558823</v>
      </c>
      <c r="C5" s="61">
        <v>110684</v>
      </c>
      <c r="D5" s="68">
        <f t="shared" ref="D5:D36" si="0">IFERROR(C5/B5,0)</f>
        <v>0.19806629290490907</v>
      </c>
      <c r="E5" s="67">
        <f t="shared" ref="E5:E36" si="1">IFERROR(D5/$D$56,0)</f>
        <v>1.3297257971377086E-2</v>
      </c>
      <c r="F5" s="61">
        <v>121403</v>
      </c>
      <c r="G5" s="66">
        <f t="shared" ref="G5:G36" si="2">IFERROR((C5/F5)-1,0)</f>
        <v>-8.8292711053268857E-2</v>
      </c>
      <c r="H5" s="65">
        <f t="shared" ref="H5:H36" si="3">IF(G5&lt;0,0,G5)</f>
        <v>0</v>
      </c>
      <c r="I5" s="58">
        <f t="shared" ref="I5:I36" si="4">IFERROR(H5/$H$56,0)</f>
        <v>0</v>
      </c>
      <c r="J5" s="64">
        <f t="shared" ref="J5:J36" si="5">IFERROR(C5/$C$56,0)</f>
        <v>5.1404392776571966E-5</v>
      </c>
      <c r="L5" s="63" t="s">
        <v>1</v>
      </c>
      <c r="M5" s="62">
        <f t="shared" ref="M5:M36" si="6">IFERROR($M$3*E5,0)</f>
        <v>267248.33996312105</v>
      </c>
      <c r="N5" s="61">
        <f t="shared" ref="N5:N36" si="7">IFERROR($N$3*I5,0)</f>
        <v>0</v>
      </c>
      <c r="O5" s="60">
        <f t="shared" ref="O5:O36" si="8">IFERROR($O$3*J5,0)</f>
        <v>413.25027057223912</v>
      </c>
      <c r="P5" s="59">
        <f t="shared" ref="P5:P36" si="9">IFERROR(SUM(M5:O5),0)</f>
        <v>267661.59023369331</v>
      </c>
      <c r="Q5" s="58">
        <f t="shared" ref="Q5:Q36" si="10">IFERROR(P5/$P$56,0)</f>
        <v>6.6589098642438555E-3</v>
      </c>
      <c r="S5" s="33"/>
      <c r="T5" s="33"/>
      <c r="AC5" s="33"/>
    </row>
    <row r="6" spans="1:29">
      <c r="A6" s="52" t="s">
        <v>2</v>
      </c>
      <c r="B6" s="51">
        <v>2588435</v>
      </c>
      <c r="C6" s="50">
        <v>953414</v>
      </c>
      <c r="D6" s="57">
        <f t="shared" si="0"/>
        <v>0.368336079522955</v>
      </c>
      <c r="E6" s="56">
        <f t="shared" si="1"/>
        <v>2.4728386631307542E-2</v>
      </c>
      <c r="F6" s="50">
        <v>836482</v>
      </c>
      <c r="G6" s="55">
        <f t="shared" si="2"/>
        <v>0.13979021664542701</v>
      </c>
      <c r="H6" s="54">
        <f t="shared" si="3"/>
        <v>0.13979021664542701</v>
      </c>
      <c r="I6" s="47">
        <f t="shared" si="4"/>
        <v>1.7991724311644648E-2</v>
      </c>
      <c r="J6" s="53">
        <f t="shared" si="5"/>
        <v>4.427890908774763E-4</v>
      </c>
      <c r="L6" s="52" t="s">
        <v>2</v>
      </c>
      <c r="M6" s="51">
        <f t="shared" si="6"/>
        <v>496991.20611245657</v>
      </c>
      <c r="N6" s="50">
        <f t="shared" si="7"/>
        <v>216958.64511515712</v>
      </c>
      <c r="O6" s="49">
        <f t="shared" si="8"/>
        <v>3559.6707154363844</v>
      </c>
      <c r="P6" s="48">
        <f t="shared" si="9"/>
        <v>717509.52194304997</v>
      </c>
      <c r="Q6" s="47">
        <f t="shared" si="10"/>
        <v>1.7850268427322652E-2</v>
      </c>
      <c r="S6" s="33"/>
      <c r="T6" s="33"/>
      <c r="U6" s="33"/>
      <c r="V6" s="33"/>
      <c r="W6" s="33"/>
      <c r="X6" s="33"/>
      <c r="Y6" s="33"/>
      <c r="Z6" s="33"/>
    </row>
    <row r="7" spans="1:29">
      <c r="A7" s="52" t="s">
        <v>3</v>
      </c>
      <c r="B7" s="51">
        <v>1115974</v>
      </c>
      <c r="C7" s="50">
        <v>293401</v>
      </c>
      <c r="D7" s="57">
        <f t="shared" si="0"/>
        <v>0.26291024701292326</v>
      </c>
      <c r="E7" s="56">
        <f t="shared" si="1"/>
        <v>1.7650582169111039E-2</v>
      </c>
      <c r="F7" s="50">
        <v>248385</v>
      </c>
      <c r="G7" s="55">
        <f t="shared" si="2"/>
        <v>0.18123477665720555</v>
      </c>
      <c r="H7" s="54">
        <f t="shared" si="3"/>
        <v>0.18123477665720555</v>
      </c>
      <c r="I7" s="47">
        <f t="shared" si="4"/>
        <v>2.3325853665207851E-2</v>
      </c>
      <c r="J7" s="53">
        <f t="shared" si="5"/>
        <v>1.3626269600880878E-4</v>
      </c>
      <c r="L7" s="52" t="s">
        <v>3</v>
      </c>
      <c r="M7" s="51">
        <f t="shared" si="6"/>
        <v>354741.46581432986</v>
      </c>
      <c r="N7" s="50">
        <f t="shared" si="7"/>
        <v>281281.85601879685</v>
      </c>
      <c r="O7" s="49">
        <f t="shared" si="8"/>
        <v>1095.4432676463221</v>
      </c>
      <c r="P7" s="48">
        <f t="shared" si="9"/>
        <v>637118.76510077307</v>
      </c>
      <c r="Q7" s="47">
        <f t="shared" si="10"/>
        <v>1.5850299723319632E-2</v>
      </c>
      <c r="S7" s="33"/>
      <c r="T7" s="33"/>
      <c r="U7" s="33"/>
      <c r="V7" s="33"/>
      <c r="W7" s="33"/>
      <c r="X7" s="33"/>
      <c r="Y7" s="33"/>
      <c r="Z7" s="33"/>
    </row>
    <row r="8" spans="1:29">
      <c r="A8" s="52" t="s">
        <v>4</v>
      </c>
      <c r="B8" s="51">
        <v>37146815</v>
      </c>
      <c r="C8" s="50">
        <v>18200124</v>
      </c>
      <c r="D8" s="57">
        <f t="shared" si="0"/>
        <v>0.48995113039973953</v>
      </c>
      <c r="E8" s="56">
        <f t="shared" si="1"/>
        <v>3.2893060594722107E-2</v>
      </c>
      <c r="F8" s="50">
        <v>15242673</v>
      </c>
      <c r="G8" s="55">
        <f t="shared" si="2"/>
        <v>0.19402443390342361</v>
      </c>
      <c r="H8" s="54">
        <f t="shared" si="3"/>
        <v>0.19402443390342361</v>
      </c>
      <c r="I8" s="47">
        <f t="shared" si="4"/>
        <v>2.4971948740645386E-2</v>
      </c>
      <c r="J8" s="53">
        <f t="shared" si="5"/>
        <v>8.45258865489424E-3</v>
      </c>
      <c r="L8" s="52" t="s">
        <v>4</v>
      </c>
      <c r="M8" s="51">
        <f t="shared" si="6"/>
        <v>661084.85367193818</v>
      </c>
      <c r="N8" s="50">
        <f t="shared" si="7"/>
        <v>301131.79097286431</v>
      </c>
      <c r="O8" s="49">
        <f t="shared" si="8"/>
        <v>67952.063238122064</v>
      </c>
      <c r="P8" s="48">
        <f t="shared" si="9"/>
        <v>1030168.7078829245</v>
      </c>
      <c r="Q8" s="47">
        <f t="shared" si="10"/>
        <v>2.5628632650533507E-2</v>
      </c>
      <c r="S8" s="33"/>
      <c r="T8" s="33"/>
      <c r="U8" s="33"/>
      <c r="V8" s="33"/>
      <c r="W8" s="33"/>
      <c r="X8" s="33"/>
      <c r="Y8" s="33"/>
      <c r="Z8" s="33"/>
    </row>
    <row r="9" spans="1:29">
      <c r="A9" s="52" t="s">
        <v>5</v>
      </c>
      <c r="B9" s="51">
        <v>10240869</v>
      </c>
      <c r="C9" s="50">
        <v>1756976</v>
      </c>
      <c r="D9" s="57">
        <f t="shared" si="0"/>
        <v>0.1715651279202966</v>
      </c>
      <c r="E9" s="56">
        <f t="shared" si="1"/>
        <v>1.1518091904429996E-2</v>
      </c>
      <c r="F9" s="50">
        <v>2322895</v>
      </c>
      <c r="G9" s="55">
        <f t="shared" si="2"/>
        <v>-0.24362659526151631</v>
      </c>
      <c r="H9" s="54">
        <f t="shared" si="3"/>
        <v>0</v>
      </c>
      <c r="I9" s="47">
        <f t="shared" si="4"/>
        <v>0</v>
      </c>
      <c r="J9" s="53">
        <f t="shared" si="5"/>
        <v>8.1598319904421877E-4</v>
      </c>
      <c r="L9" s="52" t="s">
        <v>5</v>
      </c>
      <c r="M9" s="51">
        <f t="shared" si="6"/>
        <v>231490.6537594079</v>
      </c>
      <c r="N9" s="50">
        <f t="shared" si="7"/>
        <v>0</v>
      </c>
      <c r="O9" s="49">
        <f t="shared" si="8"/>
        <v>6559.8533427499042</v>
      </c>
      <c r="P9" s="48">
        <f t="shared" si="9"/>
        <v>238050.5071021578</v>
      </c>
      <c r="Q9" s="47">
        <f t="shared" si="10"/>
        <v>5.9222425920238391E-3</v>
      </c>
      <c r="S9" s="33"/>
      <c r="T9" s="33"/>
      <c r="U9" s="33"/>
      <c r="V9" s="33"/>
      <c r="W9" s="33"/>
      <c r="X9" s="33"/>
      <c r="Y9" s="33"/>
      <c r="Z9" s="33"/>
    </row>
    <row r="10" spans="1:29">
      <c r="A10" s="52" t="s">
        <v>6</v>
      </c>
      <c r="B10" s="51">
        <v>679461530</v>
      </c>
      <c r="C10" s="50">
        <v>292840828.44</v>
      </c>
      <c r="D10" s="57">
        <f t="shared" si="0"/>
        <v>0.43098956380944775</v>
      </c>
      <c r="E10" s="56">
        <f t="shared" si="1"/>
        <v>2.8934652781616586E-2</v>
      </c>
      <c r="F10" s="50">
        <v>263928665.28</v>
      </c>
      <c r="G10" s="55">
        <f t="shared" si="2"/>
        <v>0.10954536950098737</v>
      </c>
      <c r="H10" s="54">
        <f t="shared" si="3"/>
        <v>0.10954536950098737</v>
      </c>
      <c r="I10" s="47">
        <f t="shared" si="4"/>
        <v>1.4099055963824386E-2</v>
      </c>
      <c r="J10" s="53">
        <f t="shared" si="5"/>
        <v>0.13600253845313223</v>
      </c>
      <c r="L10" s="52" t="s">
        <v>6</v>
      </c>
      <c r="M10" s="51">
        <f t="shared" si="6"/>
        <v>581528.75878180168</v>
      </c>
      <c r="N10" s="50">
        <f t="shared" si="7"/>
        <v>170017.72739116047</v>
      </c>
      <c r="O10" s="49">
        <f t="shared" si="8"/>
        <v>1093351.8086392672</v>
      </c>
      <c r="P10" s="48">
        <f t="shared" si="9"/>
        <v>1844898.2948122295</v>
      </c>
      <c r="Q10" s="47">
        <f t="shared" si="10"/>
        <v>4.5897550870582039E-2</v>
      </c>
      <c r="S10" s="33"/>
      <c r="T10" s="33"/>
      <c r="U10" s="33"/>
      <c r="V10" s="33"/>
      <c r="W10" s="33"/>
      <c r="X10" s="33"/>
      <c r="Y10" s="33"/>
      <c r="Z10" s="33"/>
    </row>
    <row r="11" spans="1:29">
      <c r="A11" s="52" t="s">
        <v>7</v>
      </c>
      <c r="B11" s="51">
        <v>0</v>
      </c>
      <c r="C11" s="50">
        <v>0</v>
      </c>
      <c r="D11" s="57">
        <f t="shared" si="0"/>
        <v>0</v>
      </c>
      <c r="E11" s="56">
        <f t="shared" si="1"/>
        <v>0</v>
      </c>
      <c r="F11" s="50">
        <v>0</v>
      </c>
      <c r="G11" s="55">
        <f t="shared" si="2"/>
        <v>0</v>
      </c>
      <c r="H11" s="54">
        <f t="shared" si="3"/>
        <v>0</v>
      </c>
      <c r="I11" s="47">
        <f t="shared" si="4"/>
        <v>0</v>
      </c>
      <c r="J11" s="53">
        <f t="shared" si="5"/>
        <v>0</v>
      </c>
      <c r="L11" s="52" t="s">
        <v>7</v>
      </c>
      <c r="M11" s="51">
        <f t="shared" si="6"/>
        <v>0</v>
      </c>
      <c r="N11" s="50">
        <f t="shared" si="7"/>
        <v>0</v>
      </c>
      <c r="O11" s="49">
        <f t="shared" si="8"/>
        <v>0</v>
      </c>
      <c r="P11" s="48">
        <f t="shared" si="9"/>
        <v>0</v>
      </c>
      <c r="Q11" s="47">
        <f t="shared" si="10"/>
        <v>0</v>
      </c>
      <c r="S11" s="33"/>
      <c r="T11" s="33"/>
      <c r="U11" s="33"/>
      <c r="V11" s="33"/>
      <c r="W11" s="33"/>
      <c r="X11" s="33"/>
      <c r="Y11" s="33"/>
      <c r="Z11" s="33"/>
    </row>
    <row r="12" spans="1:29">
      <c r="A12" s="52" t="s">
        <v>8</v>
      </c>
      <c r="B12" s="51">
        <v>2443492</v>
      </c>
      <c r="C12" s="50">
        <v>927656</v>
      </c>
      <c r="D12" s="57">
        <f t="shared" si="0"/>
        <v>0.37964355929955979</v>
      </c>
      <c r="E12" s="56">
        <f t="shared" si="1"/>
        <v>2.5487518704667596E-2</v>
      </c>
      <c r="F12" s="50">
        <v>721021</v>
      </c>
      <c r="G12" s="55">
        <f t="shared" si="2"/>
        <v>0.2865866597505482</v>
      </c>
      <c r="H12" s="54">
        <f t="shared" si="3"/>
        <v>0.2865866597505482</v>
      </c>
      <c r="I12" s="47">
        <f t="shared" si="4"/>
        <v>3.6885186226626017E-2</v>
      </c>
      <c r="J12" s="53">
        <f t="shared" si="5"/>
        <v>4.3082643729485423E-4</v>
      </c>
      <c r="L12" s="52" t="s">
        <v>8</v>
      </c>
      <c r="M12" s="51">
        <f t="shared" si="6"/>
        <v>512248.2453347487</v>
      </c>
      <c r="N12" s="50">
        <f t="shared" si="7"/>
        <v>444791.16564550728</v>
      </c>
      <c r="O12" s="49">
        <f t="shared" si="8"/>
        <v>3463.500533030619</v>
      </c>
      <c r="P12" s="48">
        <f t="shared" si="9"/>
        <v>960502.91151328664</v>
      </c>
      <c r="Q12" s="47">
        <f t="shared" si="10"/>
        <v>2.3895480507780564E-2</v>
      </c>
      <c r="S12" s="33"/>
      <c r="T12" s="33"/>
      <c r="U12" s="33"/>
      <c r="V12" s="33"/>
      <c r="W12" s="33"/>
      <c r="X12" s="33"/>
      <c r="Y12" s="33"/>
      <c r="Z12" s="33"/>
    </row>
    <row r="13" spans="1:29">
      <c r="A13" s="52" t="s">
        <v>9</v>
      </c>
      <c r="B13" s="51">
        <v>96076042</v>
      </c>
      <c r="C13" s="50">
        <v>28519495.5</v>
      </c>
      <c r="D13" s="57">
        <f t="shared" si="0"/>
        <v>0.29684294758936886</v>
      </c>
      <c r="E13" s="56">
        <f t="shared" si="1"/>
        <v>1.9928667281993516E-2</v>
      </c>
      <c r="F13" s="50">
        <v>28310880.329999998</v>
      </c>
      <c r="G13" s="55">
        <f t="shared" si="2"/>
        <v>7.3687277671454776E-3</v>
      </c>
      <c r="H13" s="54">
        <f t="shared" si="3"/>
        <v>7.3687277671454776E-3</v>
      </c>
      <c r="I13" s="47">
        <f t="shared" si="4"/>
        <v>9.4839339758888105E-4</v>
      </c>
      <c r="J13" s="53">
        <f t="shared" si="5"/>
        <v>1.3245160533335231E-2</v>
      </c>
      <c r="L13" s="52" t="s">
        <v>9</v>
      </c>
      <c r="M13" s="51">
        <f t="shared" si="6"/>
        <v>400526.42885129881</v>
      </c>
      <c r="N13" s="50">
        <f t="shared" si="7"/>
        <v>11436.488410611664</v>
      </c>
      <c r="O13" s="49">
        <f t="shared" si="8"/>
        <v>106480.51418415268</v>
      </c>
      <c r="P13" s="48">
        <f t="shared" si="9"/>
        <v>518443.4314460631</v>
      </c>
      <c r="Q13" s="47">
        <f t="shared" si="10"/>
        <v>1.2897883766940461E-2</v>
      </c>
      <c r="S13" s="33"/>
      <c r="T13" s="33"/>
      <c r="U13" s="33"/>
      <c r="V13" s="33"/>
      <c r="W13" s="33"/>
      <c r="X13" s="33"/>
      <c r="Y13" s="33"/>
      <c r="Z13" s="33"/>
    </row>
    <row r="14" spans="1:29">
      <c r="A14" s="52" t="s">
        <v>10</v>
      </c>
      <c r="B14" s="51">
        <v>25918809</v>
      </c>
      <c r="C14" s="50">
        <v>6103961.7199999997</v>
      </c>
      <c r="D14" s="57">
        <f t="shared" si="0"/>
        <v>0.23550317146131211</v>
      </c>
      <c r="E14" s="56">
        <f t="shared" si="1"/>
        <v>1.5810597442251124E-2</v>
      </c>
      <c r="F14" s="50">
        <v>4203660</v>
      </c>
      <c r="G14" s="55">
        <f t="shared" si="2"/>
        <v>0.45205885347530472</v>
      </c>
      <c r="H14" s="54">
        <f t="shared" si="3"/>
        <v>0.45205885347530472</v>
      </c>
      <c r="I14" s="47">
        <f t="shared" si="4"/>
        <v>5.818231389536882E-2</v>
      </c>
      <c r="J14" s="53">
        <f t="shared" si="5"/>
        <v>2.8348311024903308E-3</v>
      </c>
      <c r="L14" s="52" t="s">
        <v>10</v>
      </c>
      <c r="M14" s="51">
        <f t="shared" si="6"/>
        <v>317761.44595841027</v>
      </c>
      <c r="N14" s="50">
        <f t="shared" si="7"/>
        <v>701609.01610936807</v>
      </c>
      <c r="O14" s="49">
        <f t="shared" si="8"/>
        <v>22789.778399340372</v>
      </c>
      <c r="P14" s="48">
        <f t="shared" si="9"/>
        <v>1042160.2404671187</v>
      </c>
      <c r="Q14" s="47">
        <f t="shared" si="10"/>
        <v>2.5926959110234262E-2</v>
      </c>
      <c r="S14" s="33"/>
      <c r="T14" s="33"/>
      <c r="U14" s="33"/>
      <c r="V14" s="33"/>
      <c r="W14" s="33"/>
      <c r="X14" s="33"/>
      <c r="Y14" s="33"/>
      <c r="Z14" s="33"/>
    </row>
    <row r="15" spans="1:29">
      <c r="A15" s="52" t="s">
        <v>11</v>
      </c>
      <c r="B15" s="51">
        <v>2065528</v>
      </c>
      <c r="C15" s="50">
        <v>826855</v>
      </c>
      <c r="D15" s="57">
        <f t="shared" si="0"/>
        <v>0.40031168785898813</v>
      </c>
      <c r="E15" s="56">
        <f t="shared" si="1"/>
        <v>2.6875081591868449E-2</v>
      </c>
      <c r="F15" s="50">
        <v>3866062</v>
      </c>
      <c r="G15" s="55">
        <f t="shared" si="2"/>
        <v>-0.78612474399013776</v>
      </c>
      <c r="H15" s="54">
        <f t="shared" si="3"/>
        <v>0</v>
      </c>
      <c r="I15" s="47">
        <f t="shared" si="4"/>
        <v>0</v>
      </c>
      <c r="J15" s="53">
        <f t="shared" si="5"/>
        <v>3.840119546571538E-4</v>
      </c>
      <c r="L15" s="52" t="s">
        <v>11</v>
      </c>
      <c r="M15" s="51">
        <f t="shared" si="6"/>
        <v>540135.48938138422</v>
      </c>
      <c r="N15" s="50">
        <f t="shared" si="7"/>
        <v>0</v>
      </c>
      <c r="O15" s="49">
        <f t="shared" si="8"/>
        <v>3087.149474847392</v>
      </c>
      <c r="P15" s="48">
        <f t="shared" si="9"/>
        <v>543222.63885623158</v>
      </c>
      <c r="Q15" s="47">
        <f t="shared" si="10"/>
        <v>1.3514343186865648E-2</v>
      </c>
      <c r="S15" s="33"/>
      <c r="T15" s="33"/>
      <c r="U15" s="33"/>
      <c r="V15" s="33"/>
      <c r="W15" s="33"/>
      <c r="X15" s="33"/>
      <c r="Y15" s="33"/>
      <c r="Z15" s="33"/>
    </row>
    <row r="16" spans="1:29">
      <c r="A16" s="52" t="s">
        <v>12</v>
      </c>
      <c r="B16" s="51">
        <v>4522487</v>
      </c>
      <c r="C16" s="50">
        <v>1648610</v>
      </c>
      <c r="D16" s="57">
        <f t="shared" si="0"/>
        <v>0.36453615013155372</v>
      </c>
      <c r="E16" s="56">
        <f t="shared" si="1"/>
        <v>2.4473276886739653E-2</v>
      </c>
      <c r="F16" s="50">
        <v>1407462</v>
      </c>
      <c r="G16" s="55">
        <f t="shared" si="2"/>
        <v>0.17133535399179523</v>
      </c>
      <c r="H16" s="54">
        <f t="shared" si="3"/>
        <v>0.17133535399179523</v>
      </c>
      <c r="I16" s="47">
        <f t="shared" si="4"/>
        <v>2.2051746737594503E-2</v>
      </c>
      <c r="J16" s="53">
        <f t="shared" si="5"/>
        <v>7.6565534291663038E-4</v>
      </c>
      <c r="L16" s="52" t="s">
        <v>12</v>
      </c>
      <c r="M16" s="51">
        <f t="shared" si="6"/>
        <v>491864.0095211789</v>
      </c>
      <c r="N16" s="50">
        <f t="shared" si="7"/>
        <v>265917.65256844071</v>
      </c>
      <c r="O16" s="49">
        <f t="shared" si="8"/>
        <v>6155.2575672012135</v>
      </c>
      <c r="P16" s="48">
        <f t="shared" si="9"/>
        <v>763936.91965682071</v>
      </c>
      <c r="Q16" s="47">
        <f t="shared" si="10"/>
        <v>1.9005293533231493E-2</v>
      </c>
      <c r="S16" s="33"/>
      <c r="T16" s="33"/>
      <c r="U16" s="33"/>
      <c r="V16" s="33"/>
      <c r="W16" s="33"/>
      <c r="X16" s="33"/>
      <c r="Y16" s="33"/>
      <c r="Z16" s="33"/>
    </row>
    <row r="17" spans="1:26">
      <c r="A17" s="52" t="s">
        <v>13</v>
      </c>
      <c r="B17" s="51">
        <v>45557174</v>
      </c>
      <c r="C17" s="50">
        <v>14225141</v>
      </c>
      <c r="D17" s="57">
        <f t="shared" si="0"/>
        <v>0.31224809949800664</v>
      </c>
      <c r="E17" s="56">
        <f t="shared" si="1"/>
        <v>2.0962898175160959E-2</v>
      </c>
      <c r="F17" s="50">
        <v>12855566</v>
      </c>
      <c r="G17" s="55">
        <f t="shared" si="2"/>
        <v>0.10653556599530511</v>
      </c>
      <c r="H17" s="54">
        <f t="shared" si="3"/>
        <v>0.10653556599530511</v>
      </c>
      <c r="I17" s="47">
        <f t="shared" si="4"/>
        <v>1.3711678676586823E-2</v>
      </c>
      <c r="J17" s="53">
        <f t="shared" si="5"/>
        <v>6.6065080342788277E-3</v>
      </c>
      <c r="L17" s="52" t="s">
        <v>13</v>
      </c>
      <c r="M17" s="51">
        <f t="shared" si="6"/>
        <v>421312.40517307364</v>
      </c>
      <c r="N17" s="50">
        <f t="shared" si="7"/>
        <v>165346.42129888944</v>
      </c>
      <c r="O17" s="49">
        <f t="shared" si="8"/>
        <v>53111.04917764313</v>
      </c>
      <c r="P17" s="48">
        <f t="shared" si="9"/>
        <v>639769.87564960623</v>
      </c>
      <c r="Q17" s="47">
        <f t="shared" si="10"/>
        <v>1.5916254297412287E-2</v>
      </c>
      <c r="S17" s="33"/>
      <c r="T17" s="33"/>
      <c r="U17" s="33"/>
      <c r="V17" s="33"/>
      <c r="W17" s="33"/>
      <c r="X17" s="33"/>
      <c r="Y17" s="33"/>
      <c r="Z17" s="33"/>
    </row>
    <row r="18" spans="1:26">
      <c r="A18" s="52" t="s">
        <v>14</v>
      </c>
      <c r="B18" s="51">
        <v>6492908</v>
      </c>
      <c r="C18" s="50">
        <v>766514</v>
      </c>
      <c r="D18" s="57">
        <f t="shared" si="0"/>
        <v>0.11805403680446419</v>
      </c>
      <c r="E18" s="56">
        <f t="shared" si="1"/>
        <v>7.9256038921527074E-3</v>
      </c>
      <c r="F18" s="50">
        <v>602897</v>
      </c>
      <c r="G18" s="55">
        <f t="shared" si="2"/>
        <v>0.27138466437882425</v>
      </c>
      <c r="H18" s="54">
        <f t="shared" si="3"/>
        <v>0.27138466437882425</v>
      </c>
      <c r="I18" s="47">
        <f t="shared" si="4"/>
        <v>3.4928610750327098E-2</v>
      </c>
      <c r="J18" s="53">
        <f t="shared" si="5"/>
        <v>3.5598809877436023E-4</v>
      </c>
      <c r="L18" s="52" t="s">
        <v>14</v>
      </c>
      <c r="M18" s="51">
        <f t="shared" si="6"/>
        <v>159288.81638172112</v>
      </c>
      <c r="N18" s="50">
        <f t="shared" si="7"/>
        <v>421197.20894350216</v>
      </c>
      <c r="O18" s="49">
        <f t="shared" si="8"/>
        <v>2861.8600511131626</v>
      </c>
      <c r="P18" s="48">
        <f t="shared" si="9"/>
        <v>583347.88537633652</v>
      </c>
      <c r="Q18" s="47">
        <f t="shared" si="10"/>
        <v>1.4512582790929351E-2</v>
      </c>
      <c r="S18" s="33"/>
      <c r="T18" s="33"/>
      <c r="U18" s="33"/>
      <c r="V18" s="33"/>
      <c r="W18" s="33"/>
      <c r="X18" s="33"/>
      <c r="Y18" s="33"/>
      <c r="Z18" s="33"/>
    </row>
    <row r="19" spans="1:26">
      <c r="A19" s="52" t="s">
        <v>15</v>
      </c>
      <c r="B19" s="51">
        <v>1493874</v>
      </c>
      <c r="C19" s="50">
        <v>328496</v>
      </c>
      <c r="D19" s="57">
        <f t="shared" si="0"/>
        <v>0.21989538609012541</v>
      </c>
      <c r="E19" s="56">
        <f t="shared" si="1"/>
        <v>1.4762762672393565E-2</v>
      </c>
      <c r="F19" s="50">
        <v>363371</v>
      </c>
      <c r="G19" s="55">
        <f t="shared" si="2"/>
        <v>-9.5976288696676404E-2</v>
      </c>
      <c r="H19" s="54">
        <f t="shared" si="3"/>
        <v>0</v>
      </c>
      <c r="I19" s="47">
        <f t="shared" si="4"/>
        <v>0</v>
      </c>
      <c r="J19" s="53">
        <f t="shared" si="5"/>
        <v>1.525616837983158E-4</v>
      </c>
      <c r="L19" s="52" t="s">
        <v>15</v>
      </c>
      <c r="M19" s="51">
        <f t="shared" si="6"/>
        <v>296702.05887252744</v>
      </c>
      <c r="N19" s="50">
        <f t="shared" si="7"/>
        <v>0</v>
      </c>
      <c r="O19" s="49">
        <f t="shared" si="8"/>
        <v>1226.4741144329646</v>
      </c>
      <c r="P19" s="48">
        <f t="shared" si="9"/>
        <v>297928.53298696043</v>
      </c>
      <c r="Q19" s="47">
        <f t="shared" si="10"/>
        <v>7.4118936729564442E-3</v>
      </c>
      <c r="S19" s="33"/>
      <c r="T19" s="33"/>
      <c r="U19" s="33"/>
      <c r="V19" s="33"/>
      <c r="W19" s="33"/>
      <c r="X19" s="33"/>
      <c r="Y19" s="33"/>
      <c r="Z19" s="33"/>
    </row>
    <row r="20" spans="1:26">
      <c r="A20" s="52" t="s">
        <v>16</v>
      </c>
      <c r="B20" s="51">
        <v>2353237</v>
      </c>
      <c r="C20" s="50">
        <v>704192</v>
      </c>
      <c r="D20" s="57">
        <f t="shared" si="0"/>
        <v>0.29924397755092241</v>
      </c>
      <c r="E20" s="56">
        <f t="shared" si="1"/>
        <v>2.0089861366698838E-2</v>
      </c>
      <c r="F20" s="50">
        <v>531178</v>
      </c>
      <c r="G20" s="55">
        <f t="shared" si="2"/>
        <v>0.32571755607348196</v>
      </c>
      <c r="H20" s="54">
        <f t="shared" si="3"/>
        <v>0.32571755607348196</v>
      </c>
      <c r="I20" s="47">
        <f t="shared" si="4"/>
        <v>4.1921535089976925E-2</v>
      </c>
      <c r="J20" s="53">
        <f t="shared" si="5"/>
        <v>3.2704421739474329E-4</v>
      </c>
      <c r="L20" s="52" t="s">
        <v>16</v>
      </c>
      <c r="M20" s="51">
        <f t="shared" si="6"/>
        <v>403766.10816278553</v>
      </c>
      <c r="N20" s="50">
        <f t="shared" si="7"/>
        <v>505523.50051196961</v>
      </c>
      <c r="O20" s="49">
        <f t="shared" si="8"/>
        <v>2629.1743570417243</v>
      </c>
      <c r="P20" s="48">
        <f t="shared" si="9"/>
        <v>911918.7830317968</v>
      </c>
      <c r="Q20" s="47">
        <f t="shared" si="10"/>
        <v>2.2686800053821433E-2</v>
      </c>
      <c r="S20" s="33"/>
      <c r="T20" s="33"/>
      <c r="U20" s="33"/>
      <c r="V20" s="33"/>
      <c r="W20" s="33"/>
      <c r="X20" s="33"/>
      <c r="Y20" s="33"/>
      <c r="Z20" s="33"/>
    </row>
    <row r="21" spans="1:26">
      <c r="A21" s="52" t="s">
        <v>17</v>
      </c>
      <c r="B21" s="51">
        <v>9897478</v>
      </c>
      <c r="C21" s="50">
        <v>1253081</v>
      </c>
      <c r="D21" s="57">
        <f t="shared" si="0"/>
        <v>0.12660609096579958</v>
      </c>
      <c r="E21" s="56">
        <f t="shared" si="1"/>
        <v>8.4997493901101083E-3</v>
      </c>
      <c r="F21" s="50">
        <v>1058773</v>
      </c>
      <c r="G21" s="55">
        <f t="shared" si="2"/>
        <v>0.18352186918253488</v>
      </c>
      <c r="H21" s="54">
        <f t="shared" si="3"/>
        <v>0.18352186918253488</v>
      </c>
      <c r="I21" s="47">
        <f t="shared" si="4"/>
        <v>2.3620214309167085E-2</v>
      </c>
      <c r="J21" s="53">
        <f t="shared" si="5"/>
        <v>5.8196187258194114E-4</v>
      </c>
      <c r="L21" s="52" t="s">
        <v>17</v>
      </c>
      <c r="M21" s="51">
        <f t="shared" si="6"/>
        <v>170827.99472636177</v>
      </c>
      <c r="N21" s="50">
        <f t="shared" si="7"/>
        <v>284831.49280637736</v>
      </c>
      <c r="O21" s="49">
        <f t="shared" si="8"/>
        <v>4678.5087483189254</v>
      </c>
      <c r="P21" s="48">
        <f t="shared" si="9"/>
        <v>460337.99628105806</v>
      </c>
      <c r="Q21" s="47">
        <f t="shared" si="10"/>
        <v>1.1452331362321563E-2</v>
      </c>
      <c r="S21" s="33"/>
      <c r="T21" s="33"/>
      <c r="U21" s="33"/>
      <c r="V21" s="33"/>
      <c r="W21" s="33"/>
      <c r="X21" s="33"/>
      <c r="Y21" s="33"/>
      <c r="Z21" s="33"/>
    </row>
    <row r="22" spans="1:26">
      <c r="A22" s="52" t="s">
        <v>18</v>
      </c>
      <c r="B22" s="51">
        <v>377012210</v>
      </c>
      <c r="C22" s="50">
        <v>89654721.319999993</v>
      </c>
      <c r="D22" s="57">
        <f t="shared" si="0"/>
        <v>0.23780323008636775</v>
      </c>
      <c r="E22" s="56">
        <f t="shared" si="1"/>
        <v>1.5965012776824682E-2</v>
      </c>
      <c r="F22" s="50">
        <v>84817135</v>
      </c>
      <c r="G22" s="55">
        <f t="shared" si="2"/>
        <v>5.7035483690883737E-2</v>
      </c>
      <c r="H22" s="54">
        <f t="shared" si="3"/>
        <v>5.7035483690883737E-2</v>
      </c>
      <c r="I22" s="47">
        <f t="shared" si="4"/>
        <v>7.34076191576783E-3</v>
      </c>
      <c r="J22" s="53">
        <f t="shared" si="5"/>
        <v>4.1637874570917027E-2</v>
      </c>
      <c r="L22" s="52" t="s">
        <v>18</v>
      </c>
      <c r="M22" s="51">
        <f t="shared" si="6"/>
        <v>320864.88592463965</v>
      </c>
      <c r="N22" s="50">
        <f t="shared" si="7"/>
        <v>88520.796104414505</v>
      </c>
      <c r="O22" s="49">
        <f t="shared" si="8"/>
        <v>334735.26294287061</v>
      </c>
      <c r="P22" s="48">
        <f t="shared" si="9"/>
        <v>744120.94497192476</v>
      </c>
      <c r="Q22" s="47">
        <f t="shared" si="10"/>
        <v>1.8512309877326091E-2</v>
      </c>
      <c r="S22" s="33"/>
      <c r="T22" s="33"/>
      <c r="U22" s="33"/>
      <c r="V22" s="33"/>
      <c r="W22" s="33"/>
      <c r="X22" s="33"/>
      <c r="Y22" s="33"/>
      <c r="Z22" s="33"/>
    </row>
    <row r="23" spans="1:26">
      <c r="A23" s="52" t="s">
        <v>19</v>
      </c>
      <c r="B23" s="51">
        <v>4942797</v>
      </c>
      <c r="C23" s="50">
        <v>1101010</v>
      </c>
      <c r="D23" s="57">
        <f t="shared" si="0"/>
        <v>0.22275039820571227</v>
      </c>
      <c r="E23" s="56">
        <f t="shared" si="1"/>
        <v>1.4954435026409864E-2</v>
      </c>
      <c r="F23" s="50">
        <v>1347671</v>
      </c>
      <c r="G23" s="55">
        <f t="shared" si="2"/>
        <v>-0.18302760837029219</v>
      </c>
      <c r="H23" s="54">
        <f t="shared" si="3"/>
        <v>0</v>
      </c>
      <c r="I23" s="47">
        <f t="shared" si="4"/>
        <v>0</v>
      </c>
      <c r="J23" s="53">
        <f t="shared" si="5"/>
        <v>5.1133633127582582E-4</v>
      </c>
      <c r="L23" s="52" t="s">
        <v>19</v>
      </c>
      <c r="M23" s="51">
        <f t="shared" si="6"/>
        <v>300554.29055352072</v>
      </c>
      <c r="N23" s="50">
        <f t="shared" si="7"/>
        <v>0</v>
      </c>
      <c r="O23" s="49">
        <f t="shared" si="8"/>
        <v>4110.7357920091526</v>
      </c>
      <c r="P23" s="48">
        <f t="shared" si="9"/>
        <v>304665.02634552988</v>
      </c>
      <c r="Q23" s="47">
        <f t="shared" si="10"/>
        <v>7.5794847794600946E-3</v>
      </c>
      <c r="S23" s="33"/>
      <c r="T23" s="33"/>
      <c r="U23" s="33"/>
      <c r="V23" s="33"/>
      <c r="W23" s="33"/>
      <c r="X23" s="33"/>
      <c r="Y23" s="33"/>
      <c r="Z23" s="33"/>
    </row>
    <row r="24" spans="1:26">
      <c r="A24" s="52" t="s">
        <v>20</v>
      </c>
      <c r="B24" s="51">
        <v>437682929</v>
      </c>
      <c r="C24" s="50">
        <v>149244141.31999999</v>
      </c>
      <c r="D24" s="57">
        <f t="shared" si="0"/>
        <v>0.34098689126621157</v>
      </c>
      <c r="E24" s="56">
        <f t="shared" si="1"/>
        <v>2.2892288190608852E-2</v>
      </c>
      <c r="F24" s="50">
        <v>139338983</v>
      </c>
      <c r="G24" s="55">
        <f t="shared" si="2"/>
        <v>7.1086770598863813E-2</v>
      </c>
      <c r="H24" s="54">
        <f t="shared" si="3"/>
        <v>7.1086770598863813E-2</v>
      </c>
      <c r="I24" s="47">
        <f t="shared" si="4"/>
        <v>9.1492352577430772E-3</v>
      </c>
      <c r="J24" s="53">
        <f t="shared" si="5"/>
        <v>6.9312678074658435E-2</v>
      </c>
      <c r="L24" s="52" t="s">
        <v>20</v>
      </c>
      <c r="M24" s="51">
        <f t="shared" si="6"/>
        <v>460089.29285020055</v>
      </c>
      <c r="N24" s="50">
        <f t="shared" si="7"/>
        <v>110328.8184598862</v>
      </c>
      <c r="O24" s="49">
        <f t="shared" si="8"/>
        <v>557218.58427425369</v>
      </c>
      <c r="P24" s="48">
        <f t="shared" si="9"/>
        <v>1127636.6955843405</v>
      </c>
      <c r="Q24" s="47">
        <f t="shared" si="10"/>
        <v>2.8053450287559029E-2</v>
      </c>
      <c r="S24" s="33"/>
      <c r="T24" s="33"/>
      <c r="U24" s="33"/>
      <c r="V24" s="33"/>
      <c r="W24" s="33"/>
      <c r="X24" s="33"/>
      <c r="Y24" s="33"/>
      <c r="Z24" s="33"/>
    </row>
    <row r="25" spans="1:26">
      <c r="A25" s="52" t="s">
        <v>21</v>
      </c>
      <c r="B25" s="51">
        <v>11203821</v>
      </c>
      <c r="C25" s="50">
        <v>4417747</v>
      </c>
      <c r="D25" s="57">
        <f t="shared" si="0"/>
        <v>0.39430717431133538</v>
      </c>
      <c r="E25" s="56">
        <f t="shared" si="1"/>
        <v>2.6471966228498164E-2</v>
      </c>
      <c r="F25" s="50">
        <v>3647488</v>
      </c>
      <c r="G25" s="55">
        <f t="shared" si="2"/>
        <v>0.21117519783478378</v>
      </c>
      <c r="H25" s="54">
        <f t="shared" si="3"/>
        <v>0.21117519783478378</v>
      </c>
      <c r="I25" s="47">
        <f t="shared" si="4"/>
        <v>2.717934081565599E-2</v>
      </c>
      <c r="J25" s="53">
        <f t="shared" si="5"/>
        <v>2.051711195615649E-3</v>
      </c>
      <c r="L25" s="52" t="s">
        <v>21</v>
      </c>
      <c r="M25" s="51">
        <f t="shared" si="6"/>
        <v>532033.67531518836</v>
      </c>
      <c r="N25" s="50">
        <f t="shared" si="7"/>
        <v>327750.29543284385</v>
      </c>
      <c r="O25" s="49">
        <f t="shared" si="8"/>
        <v>16494.119683691388</v>
      </c>
      <c r="P25" s="48">
        <f t="shared" si="9"/>
        <v>876278.09043172363</v>
      </c>
      <c r="Q25" s="47">
        <f t="shared" si="10"/>
        <v>2.1800127598069003E-2</v>
      </c>
      <c r="S25" s="33"/>
      <c r="T25" s="33"/>
      <c r="U25" s="33"/>
      <c r="V25" s="33"/>
      <c r="W25" s="33"/>
      <c r="X25" s="33"/>
      <c r="Y25" s="33"/>
      <c r="Z25" s="33"/>
    </row>
    <row r="26" spans="1:26">
      <c r="A26" s="52" t="s">
        <v>22</v>
      </c>
      <c r="B26" s="51">
        <v>822645</v>
      </c>
      <c r="C26" s="50">
        <v>320606.25</v>
      </c>
      <c r="D26" s="57">
        <f t="shared" si="0"/>
        <v>0.38972612730886347</v>
      </c>
      <c r="E26" s="56">
        <f t="shared" si="1"/>
        <v>2.6164415847878288E-2</v>
      </c>
      <c r="F26" s="50">
        <v>228955</v>
      </c>
      <c r="G26" s="55">
        <f t="shared" si="2"/>
        <v>0.40030246118232848</v>
      </c>
      <c r="H26" s="54">
        <f t="shared" si="3"/>
        <v>0.40030246118232848</v>
      </c>
      <c r="I26" s="47">
        <f t="shared" si="4"/>
        <v>5.1520998362376405E-2</v>
      </c>
      <c r="J26" s="53">
        <f t="shared" si="5"/>
        <v>1.4889748835986976E-4</v>
      </c>
      <c r="L26" s="52" t="s">
        <v>22</v>
      </c>
      <c r="M26" s="51">
        <f t="shared" si="6"/>
        <v>525852.5266262925</v>
      </c>
      <c r="N26" s="50">
        <f t="shared" si="7"/>
        <v>621281.5295556084</v>
      </c>
      <c r="O26" s="49">
        <f t="shared" si="8"/>
        <v>1197.0169090351897</v>
      </c>
      <c r="P26" s="48">
        <f t="shared" si="9"/>
        <v>1148331.0730909361</v>
      </c>
      <c r="Q26" s="47">
        <f t="shared" si="10"/>
        <v>2.8568286930324028E-2</v>
      </c>
      <c r="S26" s="33"/>
      <c r="T26" s="33"/>
      <c r="U26" s="33"/>
      <c r="V26" s="33"/>
      <c r="W26" s="33"/>
      <c r="X26" s="33"/>
      <c r="Y26" s="33"/>
      <c r="Z26" s="33"/>
    </row>
    <row r="27" spans="1:26">
      <c r="A27" s="52" t="s">
        <v>23</v>
      </c>
      <c r="B27" s="51">
        <v>0</v>
      </c>
      <c r="C27" s="50">
        <v>0</v>
      </c>
      <c r="D27" s="57">
        <f t="shared" si="0"/>
        <v>0</v>
      </c>
      <c r="E27" s="56">
        <f t="shared" si="1"/>
        <v>0</v>
      </c>
      <c r="F27" s="50">
        <v>0</v>
      </c>
      <c r="G27" s="55">
        <f t="shared" si="2"/>
        <v>0</v>
      </c>
      <c r="H27" s="54">
        <f t="shared" si="3"/>
        <v>0</v>
      </c>
      <c r="I27" s="47">
        <f t="shared" si="4"/>
        <v>0</v>
      </c>
      <c r="J27" s="53">
        <f t="shared" si="5"/>
        <v>0</v>
      </c>
      <c r="L27" s="52" t="s">
        <v>23</v>
      </c>
      <c r="M27" s="51">
        <f t="shared" si="6"/>
        <v>0</v>
      </c>
      <c r="N27" s="50">
        <f t="shared" si="7"/>
        <v>0</v>
      </c>
      <c r="O27" s="49">
        <f t="shared" si="8"/>
        <v>0</v>
      </c>
      <c r="P27" s="48">
        <f t="shared" si="9"/>
        <v>0</v>
      </c>
      <c r="Q27" s="47">
        <f t="shared" si="10"/>
        <v>0</v>
      </c>
      <c r="S27" s="33"/>
      <c r="T27" s="33"/>
      <c r="U27" s="33"/>
      <c r="V27" s="33"/>
      <c r="W27" s="33"/>
      <c r="X27" s="33"/>
      <c r="Y27" s="33"/>
      <c r="Z27" s="33"/>
    </row>
    <row r="28" spans="1:26">
      <c r="A28" s="52" t="s">
        <v>24</v>
      </c>
      <c r="B28" s="51">
        <v>59610291</v>
      </c>
      <c r="C28" s="50">
        <v>7133102</v>
      </c>
      <c r="D28" s="57">
        <f t="shared" si="0"/>
        <v>0.11966225764608329</v>
      </c>
      <c r="E28" s="56">
        <f t="shared" si="1"/>
        <v>8.033572426789851E-3</v>
      </c>
      <c r="F28" s="50">
        <v>11872386</v>
      </c>
      <c r="G28" s="55">
        <f t="shared" si="2"/>
        <v>-0.39918547122709791</v>
      </c>
      <c r="H28" s="54">
        <f t="shared" si="3"/>
        <v>0</v>
      </c>
      <c r="I28" s="47">
        <f t="shared" si="4"/>
        <v>0</v>
      </c>
      <c r="J28" s="53">
        <f t="shared" si="5"/>
        <v>3.3127893545892005E-3</v>
      </c>
      <c r="L28" s="52" t="s">
        <v>24</v>
      </c>
      <c r="M28" s="51">
        <f t="shared" si="6"/>
        <v>161458.76839078477</v>
      </c>
      <c r="N28" s="50">
        <f t="shared" si="7"/>
        <v>0</v>
      </c>
      <c r="O28" s="49">
        <f t="shared" si="8"/>
        <v>26632.181087775829</v>
      </c>
      <c r="P28" s="48">
        <f t="shared" si="9"/>
        <v>188090.94947856059</v>
      </c>
      <c r="Q28" s="47">
        <f t="shared" si="10"/>
        <v>4.6793440843127636E-3</v>
      </c>
      <c r="S28" s="33"/>
      <c r="T28" s="33"/>
      <c r="U28" s="33"/>
      <c r="V28" s="33"/>
      <c r="W28" s="33"/>
      <c r="X28" s="33"/>
      <c r="Y28" s="33"/>
      <c r="Z28" s="33"/>
    </row>
    <row r="29" spans="1:26">
      <c r="A29" s="52" t="s">
        <v>25</v>
      </c>
      <c r="B29" s="51">
        <v>542535324</v>
      </c>
      <c r="C29" s="50">
        <v>259353547.03</v>
      </c>
      <c r="D29" s="57">
        <f t="shared" si="0"/>
        <v>0.47803992764533798</v>
      </c>
      <c r="E29" s="56">
        <f t="shared" si="1"/>
        <v>3.2093397343334371E-2</v>
      </c>
      <c r="F29" s="50">
        <v>252087113.56999999</v>
      </c>
      <c r="G29" s="55">
        <f t="shared" si="2"/>
        <v>2.8825088903174922E-2</v>
      </c>
      <c r="H29" s="54">
        <f t="shared" si="3"/>
        <v>2.8825088903174922E-2</v>
      </c>
      <c r="I29" s="47">
        <f t="shared" si="4"/>
        <v>3.7099381147681779E-3</v>
      </c>
      <c r="J29" s="53">
        <f t="shared" si="5"/>
        <v>0.12045021502229093</v>
      </c>
      <c r="L29" s="52" t="s">
        <v>25</v>
      </c>
      <c r="M29" s="51">
        <f t="shared" si="6"/>
        <v>645013.21868351416</v>
      </c>
      <c r="N29" s="50">
        <f t="shared" si="7"/>
        <v>44737.409983557423</v>
      </c>
      <c r="O29" s="49">
        <f t="shared" si="8"/>
        <v>968323.54707109823</v>
      </c>
      <c r="P29" s="48">
        <f t="shared" si="9"/>
        <v>1658074.1757381698</v>
      </c>
      <c r="Q29" s="47">
        <f t="shared" si="10"/>
        <v>4.1249723110555817E-2</v>
      </c>
      <c r="S29" s="33"/>
      <c r="T29" s="33"/>
      <c r="U29" s="33"/>
      <c r="V29" s="33"/>
      <c r="W29" s="33"/>
      <c r="X29" s="33"/>
      <c r="Y29" s="33"/>
      <c r="Z29" s="33"/>
    </row>
    <row r="30" spans="1:26">
      <c r="A30" s="52" t="s">
        <v>26</v>
      </c>
      <c r="B30" s="51">
        <v>1019354</v>
      </c>
      <c r="C30" s="50">
        <v>294751</v>
      </c>
      <c r="D30" s="57">
        <f t="shared" si="0"/>
        <v>0.28915469993741133</v>
      </c>
      <c r="E30" s="56">
        <f t="shared" si="1"/>
        <v>1.941251377158781E-2</v>
      </c>
      <c r="F30" s="50">
        <v>228664</v>
      </c>
      <c r="G30" s="55">
        <f t="shared" si="2"/>
        <v>0.28901357450232656</v>
      </c>
      <c r="H30" s="54">
        <f t="shared" si="3"/>
        <v>0.28901357450232656</v>
      </c>
      <c r="I30" s="47">
        <f t="shared" si="4"/>
        <v>3.7197542714724266E-2</v>
      </c>
      <c r="J30" s="53">
        <f t="shared" si="5"/>
        <v>1.368896694670175E-4</v>
      </c>
      <c r="L30" s="52" t="s">
        <v>26</v>
      </c>
      <c r="M30" s="51">
        <f t="shared" si="6"/>
        <v>390152.77368728031</v>
      </c>
      <c r="N30" s="50">
        <f t="shared" si="7"/>
        <v>448557.81075838639</v>
      </c>
      <c r="O30" s="49">
        <f t="shared" si="8"/>
        <v>1100.4836336005028</v>
      </c>
      <c r="P30" s="48">
        <f t="shared" si="9"/>
        <v>839811.06807926728</v>
      </c>
      <c r="Q30" s="47">
        <f t="shared" si="10"/>
        <v>2.0892897634104582E-2</v>
      </c>
      <c r="S30" s="33"/>
      <c r="T30" s="33"/>
      <c r="U30" s="33"/>
      <c r="V30" s="33"/>
      <c r="W30" s="33"/>
      <c r="X30" s="33"/>
      <c r="Y30" s="33"/>
      <c r="Z30" s="33"/>
    </row>
    <row r="31" spans="1:26">
      <c r="A31" s="52" t="s">
        <v>27</v>
      </c>
      <c r="B31" s="51">
        <v>2430155</v>
      </c>
      <c r="C31" s="50">
        <v>501704</v>
      </c>
      <c r="D31" s="57">
        <f t="shared" si="0"/>
        <v>0.20644938285829506</v>
      </c>
      <c r="E31" s="56">
        <f t="shared" si="1"/>
        <v>1.3860059991208651E-2</v>
      </c>
      <c r="F31" s="50">
        <v>558660</v>
      </c>
      <c r="G31" s="55">
        <f t="shared" si="2"/>
        <v>-0.10195109726846385</v>
      </c>
      <c r="H31" s="54">
        <f t="shared" si="3"/>
        <v>0</v>
      </c>
      <c r="I31" s="47">
        <f t="shared" si="4"/>
        <v>0</v>
      </c>
      <c r="J31" s="53">
        <f t="shared" si="5"/>
        <v>2.3300377176084405E-4</v>
      </c>
      <c r="L31" s="52" t="s">
        <v>27</v>
      </c>
      <c r="M31" s="51">
        <f t="shared" si="6"/>
        <v>278559.53704237129</v>
      </c>
      <c r="N31" s="50">
        <f t="shared" si="7"/>
        <v>0</v>
      </c>
      <c r="O31" s="49">
        <f t="shared" si="8"/>
        <v>1873.164267167564</v>
      </c>
      <c r="P31" s="48">
        <f t="shared" si="9"/>
        <v>280432.70130953885</v>
      </c>
      <c r="Q31" s="47">
        <f t="shared" si="10"/>
        <v>6.976630749956492E-3</v>
      </c>
      <c r="S31" s="33"/>
      <c r="T31" s="33"/>
      <c r="U31" s="33"/>
      <c r="V31" s="33"/>
      <c r="W31" s="33"/>
      <c r="X31" s="33"/>
      <c r="Y31" s="33"/>
      <c r="Z31" s="33"/>
    </row>
    <row r="32" spans="1:26">
      <c r="A32" s="52" t="s">
        <v>28</v>
      </c>
      <c r="B32" s="51">
        <v>721085</v>
      </c>
      <c r="C32" s="50">
        <v>314751</v>
      </c>
      <c r="D32" s="57">
        <f t="shared" si="0"/>
        <v>0.436496390855447</v>
      </c>
      <c r="E32" s="56">
        <f t="shared" si="1"/>
        <v>2.9304355767220319E-2</v>
      </c>
      <c r="F32" s="50">
        <v>282361</v>
      </c>
      <c r="G32" s="55">
        <f t="shared" si="2"/>
        <v>0.11471130928138096</v>
      </c>
      <c r="H32" s="54">
        <f t="shared" si="3"/>
        <v>0.11471130928138096</v>
      </c>
      <c r="I32" s="47">
        <f t="shared" si="4"/>
        <v>1.476393914785399E-2</v>
      </c>
      <c r="J32" s="53">
        <f t="shared" si="5"/>
        <v>1.4617816514418347E-4</v>
      </c>
      <c r="L32" s="52" t="s">
        <v>28</v>
      </c>
      <c r="M32" s="51">
        <f t="shared" si="6"/>
        <v>588959.05075588264</v>
      </c>
      <c r="N32" s="50">
        <f t="shared" si="7"/>
        <v>178035.42220841328</v>
      </c>
      <c r="O32" s="49">
        <f t="shared" si="8"/>
        <v>1175.1557218105854</v>
      </c>
      <c r="P32" s="48">
        <f t="shared" si="9"/>
        <v>768169.62868610641</v>
      </c>
      <c r="Q32" s="47">
        <f t="shared" si="10"/>
        <v>1.9110595260995181E-2</v>
      </c>
      <c r="S32" s="33"/>
      <c r="T32" s="33"/>
      <c r="U32" s="33"/>
      <c r="V32" s="33"/>
      <c r="W32" s="33"/>
      <c r="X32" s="33"/>
      <c r="Y32" s="33"/>
      <c r="Z32" s="33"/>
    </row>
    <row r="33" spans="1:26">
      <c r="A33" s="52" t="s">
        <v>29</v>
      </c>
      <c r="B33" s="51">
        <v>1890448</v>
      </c>
      <c r="C33" s="50">
        <v>586273</v>
      </c>
      <c r="D33" s="57">
        <f t="shared" si="0"/>
        <v>0.31012384366033874</v>
      </c>
      <c r="E33" s="56">
        <f t="shared" si="1"/>
        <v>2.0820285429416104E-2</v>
      </c>
      <c r="F33" s="50">
        <v>494360</v>
      </c>
      <c r="G33" s="55">
        <f t="shared" si="2"/>
        <v>0.18592321385225352</v>
      </c>
      <c r="H33" s="54">
        <f t="shared" si="3"/>
        <v>0.18592321385225352</v>
      </c>
      <c r="I33" s="47">
        <f t="shared" si="4"/>
        <v>2.3929279795376332E-2</v>
      </c>
      <c r="J33" s="53">
        <f t="shared" si="5"/>
        <v>2.7227971130695653E-4</v>
      </c>
      <c r="L33" s="52" t="s">
        <v>29</v>
      </c>
      <c r="M33" s="51">
        <f t="shared" si="6"/>
        <v>418446.17368084152</v>
      </c>
      <c r="N33" s="50">
        <f t="shared" si="7"/>
        <v>288558.45237836329</v>
      </c>
      <c r="O33" s="49">
        <f t="shared" si="8"/>
        <v>2188.9114585594875</v>
      </c>
      <c r="P33" s="48">
        <f t="shared" si="9"/>
        <v>709193.53751776426</v>
      </c>
      <c r="Q33" s="47">
        <f t="shared" si="10"/>
        <v>1.7643382595582336E-2</v>
      </c>
      <c r="S33" s="33"/>
      <c r="T33" s="33"/>
      <c r="U33" s="33"/>
      <c r="V33" s="33"/>
      <c r="W33" s="33"/>
      <c r="X33" s="33"/>
      <c r="Y33" s="33"/>
      <c r="Z33" s="33"/>
    </row>
    <row r="34" spans="1:26">
      <c r="A34" s="52" t="s">
        <v>30</v>
      </c>
      <c r="B34" s="51">
        <v>574456</v>
      </c>
      <c r="C34" s="50">
        <v>107675</v>
      </c>
      <c r="D34" s="57">
        <f t="shared" si="0"/>
        <v>0.18743820240366538</v>
      </c>
      <c r="E34" s="56">
        <f t="shared" si="1"/>
        <v>1.2583736962499372E-2</v>
      </c>
      <c r="F34" s="50">
        <v>111314</v>
      </c>
      <c r="G34" s="55">
        <f t="shared" si="2"/>
        <v>-3.2691305675835891E-2</v>
      </c>
      <c r="H34" s="54">
        <f t="shared" si="3"/>
        <v>0</v>
      </c>
      <c r="I34" s="47">
        <f t="shared" si="4"/>
        <v>0</v>
      </c>
      <c r="J34" s="53">
        <f t="shared" si="5"/>
        <v>5.0006938601942346E-5</v>
      </c>
      <c r="L34" s="52" t="s">
        <v>30</v>
      </c>
      <c r="M34" s="51">
        <f t="shared" si="6"/>
        <v>252907.99208374298</v>
      </c>
      <c r="N34" s="50">
        <f t="shared" si="7"/>
        <v>0</v>
      </c>
      <c r="O34" s="49">
        <f t="shared" si="8"/>
        <v>402.01585490103218</v>
      </c>
      <c r="P34" s="48">
        <f t="shared" si="9"/>
        <v>253310.007938644</v>
      </c>
      <c r="Q34" s="47">
        <f t="shared" si="10"/>
        <v>6.301869868970072E-3</v>
      </c>
      <c r="S34" s="33"/>
      <c r="T34" s="33"/>
      <c r="U34" s="33"/>
      <c r="V34" s="33"/>
      <c r="W34" s="33"/>
      <c r="X34" s="33"/>
      <c r="Y34" s="33"/>
      <c r="Z34" s="33"/>
    </row>
    <row r="35" spans="1:26">
      <c r="A35" s="52" t="s">
        <v>31</v>
      </c>
      <c r="B35" s="51">
        <v>0</v>
      </c>
      <c r="C35" s="50">
        <v>0</v>
      </c>
      <c r="D35" s="57">
        <f t="shared" si="0"/>
        <v>0</v>
      </c>
      <c r="E35" s="56">
        <f t="shared" si="1"/>
        <v>0</v>
      </c>
      <c r="F35" s="50">
        <v>0</v>
      </c>
      <c r="G35" s="55">
        <f t="shared" si="2"/>
        <v>0</v>
      </c>
      <c r="H35" s="54">
        <f t="shared" si="3"/>
        <v>0</v>
      </c>
      <c r="I35" s="47">
        <f t="shared" si="4"/>
        <v>0</v>
      </c>
      <c r="J35" s="53">
        <f t="shared" si="5"/>
        <v>0</v>
      </c>
      <c r="L35" s="52" t="s">
        <v>31</v>
      </c>
      <c r="M35" s="51">
        <f t="shared" si="6"/>
        <v>0</v>
      </c>
      <c r="N35" s="50">
        <f t="shared" si="7"/>
        <v>0</v>
      </c>
      <c r="O35" s="49">
        <f t="shared" si="8"/>
        <v>0</v>
      </c>
      <c r="P35" s="48">
        <f t="shared" si="9"/>
        <v>0</v>
      </c>
      <c r="Q35" s="47">
        <f t="shared" si="10"/>
        <v>0</v>
      </c>
      <c r="S35" s="33"/>
      <c r="T35" s="33"/>
      <c r="U35" s="33"/>
      <c r="V35" s="33"/>
      <c r="W35" s="33"/>
      <c r="X35" s="33"/>
      <c r="Y35" s="33"/>
      <c r="Z35" s="33"/>
    </row>
    <row r="36" spans="1:26">
      <c r="A36" s="52" t="s">
        <v>32</v>
      </c>
      <c r="B36" s="51">
        <v>3808697</v>
      </c>
      <c r="C36" s="50">
        <v>1383880</v>
      </c>
      <c r="D36" s="57">
        <f t="shared" si="0"/>
        <v>0.36334736000264656</v>
      </c>
      <c r="E36" s="56">
        <f t="shared" si="1"/>
        <v>2.439346699689891E-2</v>
      </c>
      <c r="F36" s="50">
        <v>1144646</v>
      </c>
      <c r="G36" s="55">
        <f t="shared" si="2"/>
        <v>0.20900260866678422</v>
      </c>
      <c r="H36" s="54">
        <f t="shared" si="3"/>
        <v>0.20900260866678422</v>
      </c>
      <c r="I36" s="47">
        <f t="shared" si="4"/>
        <v>2.6899717346352266E-2</v>
      </c>
      <c r="J36" s="53">
        <f t="shared" si="5"/>
        <v>6.4270816988582283E-4</v>
      </c>
      <c r="L36" s="52" t="s">
        <v>32</v>
      </c>
      <c r="M36" s="51">
        <f t="shared" si="6"/>
        <v>490259.99005953578</v>
      </c>
      <c r="N36" s="50">
        <f t="shared" si="7"/>
        <v>324378.37131975201</v>
      </c>
      <c r="O36" s="49">
        <f t="shared" si="8"/>
        <v>5166.8604716084556</v>
      </c>
      <c r="P36" s="48">
        <f t="shared" si="9"/>
        <v>819805.22185089625</v>
      </c>
      <c r="Q36" s="47">
        <f t="shared" si="10"/>
        <v>2.0395190336332292E-2</v>
      </c>
      <c r="S36" s="33"/>
      <c r="T36" s="33"/>
      <c r="U36" s="33"/>
      <c r="V36" s="33"/>
      <c r="W36" s="33"/>
      <c r="X36" s="33"/>
      <c r="Y36" s="33"/>
      <c r="Z36" s="33"/>
    </row>
    <row r="37" spans="1:26">
      <c r="A37" s="52" t="s">
        <v>33</v>
      </c>
      <c r="B37" s="51">
        <v>39439786</v>
      </c>
      <c r="C37" s="50">
        <v>10865396</v>
      </c>
      <c r="D37" s="57">
        <f t="shared" ref="D37:D55" si="11">IFERROR(C37/B37,0)</f>
        <v>0.27549327980633564</v>
      </c>
      <c r="E37" s="56">
        <f t="shared" ref="E37:E55" si="12">IFERROR(D37/$D$56,0)</f>
        <v>1.8495348992694859E-2</v>
      </c>
      <c r="F37" s="50">
        <v>10001944</v>
      </c>
      <c r="G37" s="55">
        <f t="shared" ref="G37:G55" si="13">IFERROR((C37/F37)-1,0)</f>
        <v>8.6328417755588305E-2</v>
      </c>
      <c r="H37" s="54">
        <f t="shared" ref="H37:H55" si="14">IF(G37&lt;0,0,G37)</f>
        <v>8.6328417755588305E-2</v>
      </c>
      <c r="I37" s="47">
        <f t="shared" ref="I37:I55" si="15">IFERROR(H37/$H$56,0)</f>
        <v>1.111091412397381E-2</v>
      </c>
      <c r="J37" s="53">
        <f t="shared" ref="J37:J55" si="16">IFERROR(C37/$C$56,0)</f>
        <v>5.0461591888348268E-3</v>
      </c>
      <c r="L37" s="52" t="s">
        <v>33</v>
      </c>
      <c r="M37" s="51">
        <f t="shared" ref="M37:M55" si="17">IFERROR($M$3*E37,0)</f>
        <v>371719.59256381891</v>
      </c>
      <c r="N37" s="50">
        <f t="shared" ref="N37:N55" si="18">IFERROR($N$3*I37,0)</f>
        <v>133984.31593174316</v>
      </c>
      <c r="O37" s="49">
        <f t="shared" ref="O37:O55" si="19">IFERROR($O$3*J37,0)</f>
        <v>40567.09042747393</v>
      </c>
      <c r="P37" s="48">
        <f t="shared" ref="P37:P55" si="20">IFERROR(SUM(M37:O37),0)</f>
        <v>546270.99892303592</v>
      </c>
      <c r="Q37" s="47">
        <f t="shared" ref="Q37:Q55" si="21">IFERROR(P37/$P$56,0)</f>
        <v>1.359018057130653E-2</v>
      </c>
      <c r="S37" s="33"/>
      <c r="T37" s="33"/>
      <c r="U37" s="33"/>
      <c r="V37" s="33"/>
      <c r="W37" s="33"/>
      <c r="X37" s="33"/>
      <c r="Y37" s="33"/>
      <c r="Z37" s="33"/>
    </row>
    <row r="38" spans="1:26">
      <c r="A38" s="52" t="s">
        <v>34</v>
      </c>
      <c r="B38" s="51">
        <v>2142351</v>
      </c>
      <c r="C38" s="50">
        <v>1126052</v>
      </c>
      <c r="D38" s="57">
        <f t="shared" si="11"/>
        <v>0.52561508361608344</v>
      </c>
      <c r="E38" s="56">
        <f t="shared" si="12"/>
        <v>3.5287374030095617E-2</v>
      </c>
      <c r="F38" s="50">
        <v>491980</v>
      </c>
      <c r="G38" s="55">
        <f t="shared" si="13"/>
        <v>1.28881661856173</v>
      </c>
      <c r="H38" s="54">
        <f t="shared" si="14"/>
        <v>1.28881661856173</v>
      </c>
      <c r="I38" s="47">
        <f t="shared" si="15"/>
        <v>0.16587736857325544</v>
      </c>
      <c r="J38" s="53">
        <f t="shared" si="16"/>
        <v>5.2296645671320527E-4</v>
      </c>
      <c r="L38" s="52" t="s">
        <v>34</v>
      </c>
      <c r="M38" s="51">
        <f t="shared" si="17"/>
        <v>709205.77396485338</v>
      </c>
      <c r="N38" s="50">
        <f t="shared" si="18"/>
        <v>2000282.3808070724</v>
      </c>
      <c r="O38" s="49">
        <f t="shared" si="19"/>
        <v>4204.2327136569957</v>
      </c>
      <c r="P38" s="48">
        <f t="shared" si="20"/>
        <v>2713692.3874855828</v>
      </c>
      <c r="Q38" s="47">
        <f t="shared" si="21"/>
        <v>6.7511490878367053E-2</v>
      </c>
      <c r="S38" s="33"/>
      <c r="T38" s="33"/>
      <c r="U38" s="33"/>
      <c r="V38" s="33"/>
      <c r="W38" s="33"/>
      <c r="X38" s="33"/>
      <c r="Y38" s="33"/>
      <c r="Z38" s="33"/>
    </row>
    <row r="39" spans="1:26">
      <c r="A39" s="52" t="s">
        <v>35</v>
      </c>
      <c r="B39" s="51">
        <v>758867</v>
      </c>
      <c r="C39" s="50">
        <v>319251</v>
      </c>
      <c r="D39" s="57">
        <f t="shared" si="11"/>
        <v>0.42069427185527897</v>
      </c>
      <c r="E39" s="56">
        <f t="shared" si="12"/>
        <v>2.8243474333242483E-2</v>
      </c>
      <c r="F39" s="50">
        <v>296444</v>
      </c>
      <c r="G39" s="55">
        <f t="shared" si="13"/>
        <v>7.6935272766525786E-2</v>
      </c>
      <c r="H39" s="54">
        <f t="shared" si="14"/>
        <v>7.6935272766525786E-2</v>
      </c>
      <c r="I39" s="47">
        <f t="shared" si="15"/>
        <v>9.9019677533477516E-3</v>
      </c>
      <c r="J39" s="53">
        <f t="shared" si="16"/>
        <v>1.4826807667154581E-4</v>
      </c>
      <c r="L39" s="52" t="s">
        <v>35</v>
      </c>
      <c r="M39" s="51">
        <f t="shared" si="17"/>
        <v>567637.4517661843</v>
      </c>
      <c r="N39" s="50">
        <f t="shared" si="18"/>
        <v>119405.87075080207</v>
      </c>
      <c r="O39" s="49">
        <f t="shared" si="19"/>
        <v>1191.9569416578538</v>
      </c>
      <c r="P39" s="48">
        <f t="shared" si="20"/>
        <v>688235.27945864422</v>
      </c>
      <c r="Q39" s="47">
        <f t="shared" si="21"/>
        <v>1.7121981107959868E-2</v>
      </c>
      <c r="S39" s="33"/>
      <c r="T39" s="33"/>
      <c r="U39" s="33"/>
      <c r="V39" s="33"/>
      <c r="W39" s="33"/>
      <c r="X39" s="33"/>
      <c r="Y39" s="33"/>
      <c r="Z39" s="33"/>
    </row>
    <row r="40" spans="1:26">
      <c r="A40" s="52" t="s">
        <v>36</v>
      </c>
      <c r="B40" s="51">
        <v>746282</v>
      </c>
      <c r="C40" s="50">
        <v>69817</v>
      </c>
      <c r="D40" s="57">
        <f t="shared" si="11"/>
        <v>9.3553107270441999E-2</v>
      </c>
      <c r="E40" s="56">
        <f t="shared" si="12"/>
        <v>6.2807244138012941E-3</v>
      </c>
      <c r="F40" s="50">
        <v>94052</v>
      </c>
      <c r="G40" s="55">
        <f t="shared" si="13"/>
        <v>-0.25767660443159102</v>
      </c>
      <c r="H40" s="54">
        <f t="shared" si="14"/>
        <v>0</v>
      </c>
      <c r="I40" s="47">
        <f t="shared" si="15"/>
        <v>0</v>
      </c>
      <c r="J40" s="53">
        <f t="shared" si="16"/>
        <v>3.2424745134634862E-5</v>
      </c>
      <c r="L40" s="52" t="s">
        <v>36</v>
      </c>
      <c r="M40" s="51">
        <f t="shared" si="17"/>
        <v>126230.02253301496</v>
      </c>
      <c r="N40" s="50">
        <f t="shared" si="18"/>
        <v>0</v>
      </c>
      <c r="O40" s="49">
        <f t="shared" si="19"/>
        <v>260.66905912816685</v>
      </c>
      <c r="P40" s="48">
        <f t="shared" si="20"/>
        <v>126490.69159214312</v>
      </c>
      <c r="Q40" s="47">
        <f t="shared" si="21"/>
        <v>3.1468471559275729E-3</v>
      </c>
      <c r="S40" s="33"/>
      <c r="T40" s="33"/>
      <c r="U40" s="33"/>
      <c r="V40" s="33"/>
      <c r="W40" s="33"/>
      <c r="X40" s="33"/>
      <c r="Y40" s="33"/>
      <c r="Z40" s="33"/>
    </row>
    <row r="41" spans="1:26">
      <c r="A41" s="52" t="s">
        <v>37</v>
      </c>
      <c r="B41" s="51">
        <v>4564482</v>
      </c>
      <c r="C41" s="50">
        <v>875732</v>
      </c>
      <c r="D41" s="57">
        <f t="shared" si="11"/>
        <v>0.19185791509310365</v>
      </c>
      <c r="E41" s="56">
        <f t="shared" si="12"/>
        <v>1.2880456100970069E-2</v>
      </c>
      <c r="F41" s="50">
        <v>601205</v>
      </c>
      <c r="G41" s="55">
        <f t="shared" si="13"/>
        <v>0.45662793888939723</v>
      </c>
      <c r="H41" s="54">
        <f t="shared" si="14"/>
        <v>0.45662793888939723</v>
      </c>
      <c r="I41" s="47">
        <f t="shared" si="15"/>
        <v>5.8770378833670055E-2</v>
      </c>
      <c r="J41" s="53">
        <f t="shared" si="16"/>
        <v>4.0671164481779592E-4</v>
      </c>
      <c r="L41" s="52" t="s">
        <v>37</v>
      </c>
      <c r="M41" s="51">
        <f t="shared" si="17"/>
        <v>258871.45442780465</v>
      </c>
      <c r="N41" s="50">
        <f t="shared" si="18"/>
        <v>708700.37489430606</v>
      </c>
      <c r="O41" s="49">
        <f t="shared" si="19"/>
        <v>3269.6368576196028</v>
      </c>
      <c r="P41" s="48">
        <f t="shared" si="20"/>
        <v>970841.46617973037</v>
      </c>
      <c r="Q41" s="47">
        <f t="shared" si="21"/>
        <v>2.4152684029549603E-2</v>
      </c>
      <c r="S41" s="33"/>
      <c r="T41" s="33"/>
      <c r="U41" s="33"/>
      <c r="V41" s="33"/>
      <c r="W41" s="33"/>
      <c r="X41" s="33"/>
      <c r="Y41" s="33"/>
      <c r="Z41" s="33"/>
    </row>
    <row r="42" spans="1:26">
      <c r="A42" s="52" t="s">
        <v>38</v>
      </c>
      <c r="B42" s="51">
        <v>56486259</v>
      </c>
      <c r="C42" s="50">
        <v>15135193.17</v>
      </c>
      <c r="D42" s="57">
        <f t="shared" si="11"/>
        <v>0.26794469022988404</v>
      </c>
      <c r="E42" s="56">
        <f t="shared" si="12"/>
        <v>1.7988571481761612E-2</v>
      </c>
      <c r="F42" s="50">
        <v>16720965.199999999</v>
      </c>
      <c r="G42" s="55">
        <f t="shared" si="13"/>
        <v>-9.4837350059193914E-2</v>
      </c>
      <c r="H42" s="54">
        <f t="shared" si="14"/>
        <v>0</v>
      </c>
      <c r="I42" s="47">
        <f t="shared" si="15"/>
        <v>0</v>
      </c>
      <c r="J42" s="53">
        <f t="shared" si="16"/>
        <v>7.029158816630853E-3</v>
      </c>
      <c r="L42" s="52" t="s">
        <v>38</v>
      </c>
      <c r="M42" s="51">
        <f t="shared" si="17"/>
        <v>361534.37627192755</v>
      </c>
      <c r="N42" s="50">
        <f t="shared" si="18"/>
        <v>0</v>
      </c>
      <c r="O42" s="49">
        <f t="shared" si="19"/>
        <v>56508.823973343977</v>
      </c>
      <c r="P42" s="48">
        <f t="shared" si="20"/>
        <v>418043.20024527155</v>
      </c>
      <c r="Q42" s="47">
        <f t="shared" si="21"/>
        <v>1.0400117504206973E-2</v>
      </c>
      <c r="S42" s="33"/>
      <c r="T42" s="33"/>
      <c r="U42" s="33"/>
      <c r="V42" s="33"/>
      <c r="W42" s="33"/>
      <c r="X42" s="33"/>
      <c r="Y42" s="33"/>
      <c r="Z42" s="33"/>
    </row>
    <row r="43" spans="1:26">
      <c r="A43" s="52" t="s">
        <v>39</v>
      </c>
      <c r="B43" s="51">
        <v>0</v>
      </c>
      <c r="C43" s="50">
        <v>0</v>
      </c>
      <c r="D43" s="57">
        <f t="shared" si="11"/>
        <v>0</v>
      </c>
      <c r="E43" s="56">
        <f t="shared" si="12"/>
        <v>0</v>
      </c>
      <c r="F43" s="50">
        <v>0</v>
      </c>
      <c r="G43" s="55">
        <f t="shared" si="13"/>
        <v>0</v>
      </c>
      <c r="H43" s="54">
        <f t="shared" si="14"/>
        <v>0</v>
      </c>
      <c r="I43" s="47">
        <f t="shared" si="15"/>
        <v>0</v>
      </c>
      <c r="J43" s="53">
        <f t="shared" si="16"/>
        <v>0</v>
      </c>
      <c r="L43" s="52" t="s">
        <v>39</v>
      </c>
      <c r="M43" s="51">
        <f t="shared" si="17"/>
        <v>0</v>
      </c>
      <c r="N43" s="50">
        <f t="shared" si="18"/>
        <v>0</v>
      </c>
      <c r="O43" s="49">
        <f t="shared" si="19"/>
        <v>0</v>
      </c>
      <c r="P43" s="48">
        <f t="shared" si="20"/>
        <v>0</v>
      </c>
      <c r="Q43" s="47">
        <f t="shared" si="21"/>
        <v>0</v>
      </c>
      <c r="S43" s="33"/>
      <c r="T43" s="33"/>
      <c r="U43" s="33"/>
      <c r="V43" s="33"/>
      <c r="W43" s="33"/>
      <c r="X43" s="33"/>
      <c r="Y43" s="33"/>
      <c r="Z43" s="33"/>
    </row>
    <row r="44" spans="1:26">
      <c r="A44" s="52" t="s">
        <v>40</v>
      </c>
      <c r="B44" s="51">
        <v>1354101</v>
      </c>
      <c r="C44" s="50">
        <v>468889</v>
      </c>
      <c r="D44" s="57">
        <f t="shared" si="11"/>
        <v>0.34627328389832074</v>
      </c>
      <c r="E44" s="56">
        <f t="shared" si="12"/>
        <v>2.324719222569821E-2</v>
      </c>
      <c r="F44" s="50">
        <v>476354</v>
      </c>
      <c r="G44" s="55">
        <f t="shared" si="13"/>
        <v>-1.5671118537894047E-2</v>
      </c>
      <c r="H44" s="54">
        <f t="shared" si="14"/>
        <v>0</v>
      </c>
      <c r="I44" s="47">
        <f t="shared" si="15"/>
        <v>0</v>
      </c>
      <c r="J44" s="53">
        <f t="shared" si="16"/>
        <v>2.1776367247853395E-4</v>
      </c>
      <c r="L44" s="52" t="s">
        <v>40</v>
      </c>
      <c r="M44" s="51">
        <f t="shared" si="17"/>
        <v>467222.15546202677</v>
      </c>
      <c r="N44" s="50">
        <f t="shared" si="18"/>
        <v>0</v>
      </c>
      <c r="O44" s="49">
        <f t="shared" si="19"/>
        <v>1750.6460384368709</v>
      </c>
      <c r="P44" s="48">
        <f t="shared" si="20"/>
        <v>468972.80150046363</v>
      </c>
      <c r="Q44" s="47">
        <f t="shared" si="21"/>
        <v>1.1667148847344806E-2</v>
      </c>
      <c r="S44" s="33"/>
      <c r="T44" s="33"/>
      <c r="U44" s="33"/>
      <c r="V44" s="33"/>
      <c r="W44" s="33"/>
      <c r="X44" s="33"/>
      <c r="Y44" s="33"/>
      <c r="Z44" s="33"/>
    </row>
    <row r="45" spans="1:26">
      <c r="A45" s="52" t="s">
        <v>41</v>
      </c>
      <c r="B45" s="51">
        <v>81632998</v>
      </c>
      <c r="C45" s="50">
        <v>15857010</v>
      </c>
      <c r="D45" s="57">
        <f t="shared" si="11"/>
        <v>0.19424755170697025</v>
      </c>
      <c r="E45" s="56">
        <f t="shared" si="12"/>
        <v>1.3040885288826317E-2</v>
      </c>
      <c r="F45" s="50">
        <v>16886302</v>
      </c>
      <c r="G45" s="55">
        <f t="shared" si="13"/>
        <v>-6.0954257480412277E-2</v>
      </c>
      <c r="H45" s="54">
        <f t="shared" si="14"/>
        <v>0</v>
      </c>
      <c r="I45" s="47">
        <f t="shared" si="15"/>
        <v>0</v>
      </c>
      <c r="J45" s="53">
        <f t="shared" si="16"/>
        <v>7.3643884418888861E-3</v>
      </c>
      <c r="L45" s="52" t="s">
        <v>41</v>
      </c>
      <c r="M45" s="51">
        <f t="shared" si="17"/>
        <v>262095.76083958542</v>
      </c>
      <c r="N45" s="50">
        <f t="shared" si="18"/>
        <v>0</v>
      </c>
      <c r="O45" s="49">
        <f t="shared" si="19"/>
        <v>59203.80247340809</v>
      </c>
      <c r="P45" s="48">
        <f t="shared" si="20"/>
        <v>321299.5633129935</v>
      </c>
      <c r="Q45" s="47">
        <f t="shared" si="21"/>
        <v>7.9933203327909319E-3</v>
      </c>
      <c r="S45" s="33"/>
      <c r="T45" s="33"/>
      <c r="U45" s="33"/>
      <c r="V45" s="33"/>
      <c r="W45" s="33"/>
      <c r="X45" s="33"/>
      <c r="Y45" s="33"/>
      <c r="Z45" s="33"/>
    </row>
    <row r="46" spans="1:26">
      <c r="A46" s="52" t="s">
        <v>42</v>
      </c>
      <c r="B46" s="51">
        <v>7103115</v>
      </c>
      <c r="C46" s="50">
        <v>1139783</v>
      </c>
      <c r="D46" s="57">
        <f t="shared" si="11"/>
        <v>0.16046241684106199</v>
      </c>
      <c r="E46" s="56">
        <f t="shared" si="12"/>
        <v>1.0772707057584156E-2</v>
      </c>
      <c r="F46" s="50">
        <v>704593</v>
      </c>
      <c r="G46" s="55">
        <f t="shared" si="13"/>
        <v>0.61764735102392443</v>
      </c>
      <c r="H46" s="54">
        <f t="shared" si="14"/>
        <v>0.61764735102392443</v>
      </c>
      <c r="I46" s="47">
        <f t="shared" si="15"/>
        <v>7.9494410468127594E-2</v>
      </c>
      <c r="J46" s="53">
        <f t="shared" si="16"/>
        <v>5.2934347342036361E-4</v>
      </c>
      <c r="L46" s="52" t="s">
        <v>42</v>
      </c>
      <c r="M46" s="51">
        <f t="shared" si="17"/>
        <v>216509.90634651956</v>
      </c>
      <c r="N46" s="50">
        <f t="shared" si="18"/>
        <v>958607.37362624437</v>
      </c>
      <c r="O46" s="49">
        <f t="shared" si="19"/>
        <v>4255.4988358176288</v>
      </c>
      <c r="P46" s="48">
        <f t="shared" si="20"/>
        <v>1179372.7788085816</v>
      </c>
      <c r="Q46" s="47">
        <f t="shared" si="21"/>
        <v>2.9340545363914419E-2</v>
      </c>
      <c r="S46" s="33"/>
      <c r="T46" s="33"/>
      <c r="U46" s="33"/>
      <c r="V46" s="33"/>
      <c r="W46" s="33"/>
      <c r="X46" s="33"/>
      <c r="Y46" s="33"/>
      <c r="Z46" s="33"/>
    </row>
    <row r="47" spans="1:26">
      <c r="A47" s="52" t="s">
        <v>43</v>
      </c>
      <c r="B47" s="51">
        <v>939947</v>
      </c>
      <c r="C47" s="50">
        <v>622808</v>
      </c>
      <c r="D47" s="57">
        <f t="shared" si="11"/>
        <v>0.66259906143644265</v>
      </c>
      <c r="E47" s="56">
        <f t="shared" si="12"/>
        <v>4.448384690949269E-2</v>
      </c>
      <c r="F47" s="50">
        <v>625255</v>
      </c>
      <c r="G47" s="55">
        <f t="shared" si="13"/>
        <v>-3.9136032498739981E-3</v>
      </c>
      <c r="H47" s="54">
        <f t="shared" si="14"/>
        <v>0</v>
      </c>
      <c r="I47" s="47">
        <f t="shared" si="15"/>
        <v>0</v>
      </c>
      <c r="J47" s="53">
        <f t="shared" si="16"/>
        <v>2.8924747078521947E-4</v>
      </c>
      <c r="L47" s="52" t="s">
        <v>43</v>
      </c>
      <c r="M47" s="51">
        <f t="shared" si="17"/>
        <v>894036.51995963859</v>
      </c>
      <c r="N47" s="50">
        <f t="shared" si="18"/>
        <v>0</v>
      </c>
      <c r="O47" s="49">
        <f t="shared" si="19"/>
        <v>2325.3186956972559</v>
      </c>
      <c r="P47" s="48">
        <f t="shared" si="20"/>
        <v>896361.83865533583</v>
      </c>
      <c r="Q47" s="47">
        <f t="shared" si="21"/>
        <v>2.2299772948903378E-2</v>
      </c>
      <c r="S47" s="33"/>
      <c r="T47" s="33"/>
      <c r="U47" s="33"/>
      <c r="V47" s="33"/>
      <c r="W47" s="33"/>
      <c r="X47" s="33"/>
      <c r="Y47" s="33"/>
      <c r="Z47" s="33"/>
    </row>
    <row r="48" spans="1:26">
      <c r="A48" s="52" t="s">
        <v>44</v>
      </c>
      <c r="B48" s="51">
        <v>19089007</v>
      </c>
      <c r="C48" s="50">
        <v>9313018</v>
      </c>
      <c r="D48" s="57">
        <f t="shared" si="11"/>
        <v>0.48787336083013644</v>
      </c>
      <c r="E48" s="56">
        <f t="shared" si="12"/>
        <v>3.2753568722748948E-2</v>
      </c>
      <c r="F48" s="50">
        <v>6249012</v>
      </c>
      <c r="G48" s="55">
        <f t="shared" si="13"/>
        <v>0.49031846954366554</v>
      </c>
      <c r="H48" s="54">
        <f t="shared" si="14"/>
        <v>0.49031846954366554</v>
      </c>
      <c r="I48" s="47">
        <f t="shared" si="15"/>
        <v>6.3106524480987344E-2</v>
      </c>
      <c r="J48" s="53">
        <f t="shared" si="16"/>
        <v>4.3251963717184485E-3</v>
      </c>
      <c r="L48" s="52" t="s">
        <v>44</v>
      </c>
      <c r="M48" s="51">
        <f t="shared" si="17"/>
        <v>658281.3455123296</v>
      </c>
      <c r="N48" s="50">
        <f t="shared" si="18"/>
        <v>760989.09766308824</v>
      </c>
      <c r="O48" s="49">
        <f t="shared" si="19"/>
        <v>34771.125079904356</v>
      </c>
      <c r="P48" s="48">
        <f t="shared" si="20"/>
        <v>1454041.5682553223</v>
      </c>
      <c r="Q48" s="47">
        <f t="shared" si="21"/>
        <v>3.6173780980014357E-2</v>
      </c>
      <c r="S48" s="33"/>
      <c r="T48" s="33"/>
      <c r="U48" s="33"/>
      <c r="V48" s="33"/>
      <c r="W48" s="33"/>
      <c r="X48" s="33"/>
      <c r="Y48" s="33"/>
      <c r="Z48" s="33"/>
    </row>
    <row r="49" spans="1:26">
      <c r="A49" s="52" t="s">
        <v>45</v>
      </c>
      <c r="B49" s="51">
        <v>119215481</v>
      </c>
      <c r="C49" s="50">
        <v>20380807</v>
      </c>
      <c r="D49" s="57">
        <f t="shared" si="11"/>
        <v>0.17095772150598462</v>
      </c>
      <c r="E49" s="56">
        <f t="shared" si="12"/>
        <v>1.1477313437452511E-2</v>
      </c>
      <c r="F49" s="50">
        <v>19718538</v>
      </c>
      <c r="G49" s="55">
        <f t="shared" si="13"/>
        <v>3.3586110694413529E-2</v>
      </c>
      <c r="H49" s="54">
        <f t="shared" si="14"/>
        <v>3.3586110694413529E-2</v>
      </c>
      <c r="I49" s="47">
        <f t="shared" si="15"/>
        <v>4.3227062580994714E-3</v>
      </c>
      <c r="J49" s="53">
        <f t="shared" si="16"/>
        <v>9.4653518858327079E-3</v>
      </c>
      <c r="L49" s="52" t="s">
        <v>45</v>
      </c>
      <c r="M49" s="51">
        <f t="shared" si="17"/>
        <v>230671.08797904686</v>
      </c>
      <c r="N49" s="50">
        <f t="shared" si="18"/>
        <v>52126.659832213823</v>
      </c>
      <c r="O49" s="49">
        <f t="shared" si="19"/>
        <v>76093.870904833442</v>
      </c>
      <c r="P49" s="48">
        <f t="shared" si="20"/>
        <v>358891.61871609412</v>
      </c>
      <c r="Q49" s="47">
        <f t="shared" si="21"/>
        <v>8.9285389733226358E-3</v>
      </c>
      <c r="S49" s="33"/>
      <c r="T49" s="33"/>
      <c r="U49" s="33"/>
      <c r="V49" s="33"/>
      <c r="W49" s="33"/>
      <c r="X49" s="33"/>
      <c r="Y49" s="33"/>
      <c r="Z49" s="33"/>
    </row>
    <row r="50" spans="1:26">
      <c r="A50" s="52" t="s">
        <v>46</v>
      </c>
      <c r="B50" s="51">
        <v>642295900</v>
      </c>
      <c r="C50" s="50">
        <v>291911120</v>
      </c>
      <c r="D50" s="57">
        <f t="shared" si="11"/>
        <v>0.4544807463351393</v>
      </c>
      <c r="E50" s="56">
        <f t="shared" si="12"/>
        <v>3.051174249999079E-2</v>
      </c>
      <c r="F50" s="50">
        <v>290272983.67000002</v>
      </c>
      <c r="G50" s="55">
        <f t="shared" si="13"/>
        <v>5.6434336716031375E-3</v>
      </c>
      <c r="H50" s="54">
        <f t="shared" si="14"/>
        <v>5.6434336716031375E-3</v>
      </c>
      <c r="I50" s="47">
        <f t="shared" si="15"/>
        <v>7.2633911891042003E-4</v>
      </c>
      <c r="J50" s="53">
        <f t="shared" si="16"/>
        <v>0.13557075881183397</v>
      </c>
      <c r="L50" s="52" t="s">
        <v>46</v>
      </c>
      <c r="M50" s="51">
        <f t="shared" si="17"/>
        <v>613225.11378338584</v>
      </c>
      <c r="N50" s="50">
        <f t="shared" si="18"/>
        <v>8758.7797813769757</v>
      </c>
      <c r="O50" s="49">
        <f t="shared" si="19"/>
        <v>1089880.6451072001</v>
      </c>
      <c r="P50" s="48">
        <f t="shared" si="20"/>
        <v>1711864.5386719629</v>
      </c>
      <c r="Q50" s="47">
        <f t="shared" si="21"/>
        <v>4.25879247480353E-2</v>
      </c>
      <c r="S50" s="33"/>
      <c r="T50" s="33"/>
      <c r="U50" s="33"/>
      <c r="V50" s="33"/>
      <c r="W50" s="33"/>
      <c r="X50" s="33"/>
      <c r="Y50" s="33"/>
      <c r="Z50" s="33"/>
    </row>
    <row r="51" spans="1:26">
      <c r="A51" s="52" t="s">
        <v>47</v>
      </c>
      <c r="B51" s="51">
        <v>1119704293</v>
      </c>
      <c r="C51" s="50">
        <v>707374780.13</v>
      </c>
      <c r="D51" s="57">
        <f t="shared" si="11"/>
        <v>0.63175142272139162</v>
      </c>
      <c r="E51" s="56">
        <f t="shared" si="12"/>
        <v>4.2412878630206506E-2</v>
      </c>
      <c r="F51" s="50">
        <v>691961660.51999998</v>
      </c>
      <c r="G51" s="55">
        <f t="shared" si="13"/>
        <v>2.227452832923893E-2</v>
      </c>
      <c r="H51" s="54">
        <f t="shared" si="14"/>
        <v>2.227452832923893E-2</v>
      </c>
      <c r="I51" s="47">
        <f t="shared" si="15"/>
        <v>2.8668470690484159E-3</v>
      </c>
      <c r="J51" s="53">
        <f t="shared" si="16"/>
        <v>0.32852237936868706</v>
      </c>
      <c r="L51" s="52" t="s">
        <v>47</v>
      </c>
      <c r="M51" s="51">
        <f t="shared" si="17"/>
        <v>852414.1918114695</v>
      </c>
      <c r="N51" s="50">
        <f t="shared" si="18"/>
        <v>34570.741807695413</v>
      </c>
      <c r="O51" s="49">
        <f t="shared" si="19"/>
        <v>2641057.5989727573</v>
      </c>
      <c r="P51" s="48">
        <f t="shared" si="20"/>
        <v>3528042.5325919222</v>
      </c>
      <c r="Q51" s="47">
        <f t="shared" si="21"/>
        <v>8.7770969309555164E-2</v>
      </c>
      <c r="S51" s="33"/>
      <c r="T51" s="33"/>
      <c r="U51" s="33"/>
      <c r="V51" s="33"/>
      <c r="W51" s="33"/>
      <c r="X51" s="33"/>
      <c r="Y51" s="33"/>
      <c r="Z51" s="33"/>
    </row>
    <row r="52" spans="1:26">
      <c r="A52" s="52" t="s">
        <v>48</v>
      </c>
      <c r="B52" s="51">
        <v>274755070</v>
      </c>
      <c r="C52" s="50">
        <v>114179634.2</v>
      </c>
      <c r="D52" s="57">
        <f t="shared" si="11"/>
        <v>0.41556879805712049</v>
      </c>
      <c r="E52" s="56">
        <f t="shared" si="12"/>
        <v>2.789937364695172E-2</v>
      </c>
      <c r="F52" s="50">
        <v>108456329.03999999</v>
      </c>
      <c r="G52" s="55">
        <f t="shared" si="13"/>
        <v>5.2770596337344156E-2</v>
      </c>
      <c r="H52" s="54">
        <f t="shared" si="14"/>
        <v>5.2770596337344156E-2</v>
      </c>
      <c r="I52" s="47">
        <f t="shared" si="15"/>
        <v>6.7918488421173781E-3</v>
      </c>
      <c r="J52" s="53">
        <f t="shared" si="16"/>
        <v>5.302785193435465E-2</v>
      </c>
      <c r="L52" s="52" t="s">
        <v>48</v>
      </c>
      <c r="M52" s="51">
        <f t="shared" si="17"/>
        <v>560721.71489852888</v>
      </c>
      <c r="N52" s="50">
        <f t="shared" si="18"/>
        <v>81901.561911940822</v>
      </c>
      <c r="O52" s="49">
        <f t="shared" si="19"/>
        <v>426301.58583886822</v>
      </c>
      <c r="P52" s="48">
        <f t="shared" si="20"/>
        <v>1068924.8626493379</v>
      </c>
      <c r="Q52" s="47">
        <f t="shared" si="21"/>
        <v>2.6592811862981992E-2</v>
      </c>
      <c r="S52" s="33"/>
      <c r="T52" s="33"/>
      <c r="U52" s="33"/>
      <c r="V52" s="33"/>
      <c r="W52" s="33"/>
      <c r="X52" s="33"/>
      <c r="Y52" s="33"/>
      <c r="Z52" s="33"/>
    </row>
    <row r="53" spans="1:26">
      <c r="A53" s="52" t="s">
        <v>49</v>
      </c>
      <c r="B53" s="51">
        <v>175563518</v>
      </c>
      <c r="C53" s="50">
        <v>77757928.799999997</v>
      </c>
      <c r="D53" s="57">
        <f t="shared" si="11"/>
        <v>0.4429048226294941</v>
      </c>
      <c r="E53" s="56">
        <f t="shared" si="12"/>
        <v>2.9734588338556345E-2</v>
      </c>
      <c r="F53" s="50">
        <v>65213950.950000003</v>
      </c>
      <c r="G53" s="55">
        <f t="shared" si="13"/>
        <v>0.19235114062660541</v>
      </c>
      <c r="H53" s="54">
        <f t="shared" si="14"/>
        <v>0.19235114062660541</v>
      </c>
      <c r="I53" s="47">
        <f t="shared" si="15"/>
        <v>2.4756587236446543E-2</v>
      </c>
      <c r="J53" s="53">
        <f t="shared" si="16"/>
        <v>3.6112709276209E-2</v>
      </c>
      <c r="L53" s="52" t="s">
        <v>49</v>
      </c>
      <c r="M53" s="51">
        <f t="shared" si="17"/>
        <v>597605.86656821892</v>
      </c>
      <c r="N53" s="50">
        <f t="shared" si="18"/>
        <v>298534.78918739886</v>
      </c>
      <c r="O53" s="49">
        <f t="shared" si="19"/>
        <v>290317.34591934609</v>
      </c>
      <c r="P53" s="48">
        <f t="shared" si="20"/>
        <v>1186458.0016749639</v>
      </c>
      <c r="Q53" s="47">
        <f t="shared" si="21"/>
        <v>2.9516812195453924E-2</v>
      </c>
      <c r="S53" s="33"/>
      <c r="T53" s="33"/>
      <c r="U53" s="33"/>
      <c r="V53" s="33"/>
      <c r="W53" s="33"/>
      <c r="X53" s="33"/>
      <c r="Y53" s="33"/>
      <c r="Z53" s="33"/>
    </row>
    <row r="54" spans="1:26">
      <c r="A54" s="52" t="s">
        <v>50</v>
      </c>
      <c r="B54" s="51">
        <v>4524382</v>
      </c>
      <c r="C54" s="50">
        <v>1324391</v>
      </c>
      <c r="D54" s="57">
        <f t="shared" si="11"/>
        <v>0.29272307245497836</v>
      </c>
      <c r="E54" s="56">
        <f t="shared" si="12"/>
        <v>1.9652077854946715E-2</v>
      </c>
      <c r="F54" s="50">
        <v>1227159</v>
      </c>
      <c r="G54" s="55">
        <f t="shared" si="13"/>
        <v>7.9233416370657839E-2</v>
      </c>
      <c r="H54" s="54">
        <f t="shared" si="14"/>
        <v>7.9233416370657839E-2</v>
      </c>
      <c r="I54" s="47">
        <f t="shared" si="15"/>
        <v>1.0197750728339413E-2</v>
      </c>
      <c r="J54" s="53">
        <f t="shared" si="16"/>
        <v>6.1508000391887645E-4</v>
      </c>
      <c r="L54" s="52" t="s">
        <v>50</v>
      </c>
      <c r="M54" s="51">
        <f t="shared" si="17"/>
        <v>394967.5335219971</v>
      </c>
      <c r="N54" s="50">
        <f t="shared" si="18"/>
        <v>122972.65914699751</v>
      </c>
      <c r="O54" s="49">
        <f t="shared" si="19"/>
        <v>4944.7520788319744</v>
      </c>
      <c r="P54" s="48">
        <f t="shared" si="20"/>
        <v>522884.94474782655</v>
      </c>
      <c r="Q54" s="47">
        <f t="shared" si="21"/>
        <v>1.300838014675895E-2</v>
      </c>
      <c r="S54" s="33"/>
      <c r="T54" s="33"/>
      <c r="U54" s="33"/>
      <c r="V54" s="33"/>
      <c r="W54" s="33"/>
      <c r="X54" s="33"/>
      <c r="Y54" s="33"/>
      <c r="Z54" s="33"/>
    </row>
    <row r="55" spans="1:26">
      <c r="A55" s="52" t="s">
        <v>51</v>
      </c>
      <c r="B55" s="51">
        <v>2896776</v>
      </c>
      <c r="C55" s="50">
        <v>606247</v>
      </c>
      <c r="D55" s="57">
        <f t="shared" si="11"/>
        <v>0.20928335501260711</v>
      </c>
      <c r="E55" s="56">
        <f t="shared" si="12"/>
        <v>1.4050319819203102E-2</v>
      </c>
      <c r="F55" s="50">
        <v>442199</v>
      </c>
      <c r="G55" s="55">
        <f t="shared" si="13"/>
        <v>0.37098229530143678</v>
      </c>
      <c r="H55" s="54">
        <f t="shared" si="14"/>
        <v>0.37098229530143678</v>
      </c>
      <c r="I55" s="47">
        <f t="shared" si="15"/>
        <v>4.7747341278499569E-2</v>
      </c>
      <c r="J55" s="53">
        <f t="shared" si="16"/>
        <v>2.815561319397422E-4</v>
      </c>
      <c r="L55" s="52" t="s">
        <v>51</v>
      </c>
      <c r="M55" s="51">
        <f t="shared" si="17"/>
        <v>282383.37977014534</v>
      </c>
      <c r="N55" s="50">
        <f t="shared" si="18"/>
        <v>575775.74512575066</v>
      </c>
      <c r="O55" s="49">
        <f t="shared" si="19"/>
        <v>2263.486473054897</v>
      </c>
      <c r="P55" s="48">
        <f t="shared" si="20"/>
        <v>860422.61136895092</v>
      </c>
      <c r="Q55" s="47">
        <f t="shared" si="21"/>
        <v>2.1405673519539363E-2</v>
      </c>
      <c r="S55" s="33"/>
      <c r="T55" s="33"/>
      <c r="U55" s="33"/>
      <c r="V55" s="33"/>
      <c r="W55" s="33"/>
      <c r="X55" s="33"/>
      <c r="Y55" s="33"/>
      <c r="Z55" s="33"/>
    </row>
    <row r="56" spans="1:26" ht="13.5" thickBot="1">
      <c r="A56" s="39" t="s">
        <v>52</v>
      </c>
      <c r="B56" s="46">
        <f>SUM(B5:B55)</f>
        <v>4925400302</v>
      </c>
      <c r="C56" s="45">
        <f>SUM(C5:C55)</f>
        <v>2153201195.8800001</v>
      </c>
      <c r="D56" s="44">
        <f>SUM(D5:D55)</f>
        <v>14.895273396308863</v>
      </c>
      <c r="E56" s="43">
        <f>SUM(E5:E55)</f>
        <v>1</v>
      </c>
      <c r="F56" s="37">
        <f>SUM(F5:F55)</f>
        <v>2063222036.5599999</v>
      </c>
      <c r="G56" s="42"/>
      <c r="H56" s="41">
        <f>SUM(H5:H55)</f>
        <v>7.7696953457068947</v>
      </c>
      <c r="I56" s="34">
        <f>SUM(I5:I55)</f>
        <v>0.99999999999999978</v>
      </c>
      <c r="J56" s="40">
        <f>SUM(J5:J55)</f>
        <v>1</v>
      </c>
      <c r="L56" s="39" t="s">
        <v>52</v>
      </c>
      <c r="M56" s="38">
        <f>SUM(M5:M55)</f>
        <v>20098003.704100844</v>
      </c>
      <c r="N56" s="37">
        <f>SUM(N5:N55)</f>
        <v>12058802.222460501</v>
      </c>
      <c r="O56" s="36">
        <f>SUM(O5:O55)</f>
        <v>8039201.4816403352</v>
      </c>
      <c r="P56" s="35">
        <f>SUM(P5:P55)</f>
        <v>40196007.408201687</v>
      </c>
      <c r="Q56" s="34">
        <f>SUM(Q5:Q55)</f>
        <v>0.99999999999999956</v>
      </c>
      <c r="S56" s="33"/>
      <c r="T56" s="33"/>
      <c r="U56" s="33"/>
      <c r="V56" s="33"/>
      <c r="W56" s="33"/>
      <c r="X56" s="33"/>
      <c r="Y56" s="33"/>
      <c r="Z56" s="33"/>
    </row>
    <row r="57" spans="1:26" ht="13.5" thickTop="1"/>
    <row r="59" spans="1:26">
      <c r="L59" s="410" t="s">
        <v>160</v>
      </c>
      <c r="M59" s="410"/>
      <c r="N59" s="410"/>
      <c r="O59" s="410"/>
      <c r="P59" s="410"/>
      <c r="Q59" s="410"/>
    </row>
    <row r="60" spans="1:26">
      <c r="L60" s="410"/>
      <c r="M60" s="410"/>
      <c r="N60" s="410"/>
      <c r="O60" s="410"/>
      <c r="P60" s="410"/>
      <c r="Q60" s="410"/>
    </row>
    <row r="61" spans="1:26">
      <c r="L61" s="410"/>
      <c r="M61" s="410"/>
      <c r="N61" s="410"/>
      <c r="O61" s="410"/>
      <c r="P61" s="410"/>
      <c r="Q61" s="410"/>
    </row>
    <row r="62" spans="1:26">
      <c r="L62" s="410"/>
      <c r="M62" s="410"/>
      <c r="N62" s="410"/>
      <c r="O62" s="410"/>
      <c r="P62" s="410"/>
      <c r="Q62" s="410"/>
    </row>
    <row r="63" spans="1:26">
      <c r="L63" s="410"/>
      <c r="M63" s="410"/>
      <c r="N63" s="410"/>
      <c r="O63" s="410"/>
      <c r="P63" s="410"/>
      <c r="Q63" s="410"/>
    </row>
    <row r="64" spans="1:26">
      <c r="A64" s="240"/>
      <c r="B64" s="240"/>
      <c r="C64" s="240"/>
      <c r="D64" s="240"/>
      <c r="E64" s="240"/>
      <c r="F64" s="240"/>
      <c r="G64" s="240"/>
      <c r="H64" s="240"/>
      <c r="I64" s="240"/>
      <c r="J64" s="240"/>
      <c r="K64" s="240"/>
      <c r="L64" s="240"/>
      <c r="M64" s="240"/>
      <c r="N64" s="240"/>
      <c r="O64" s="240"/>
      <c r="P64" s="240"/>
      <c r="Q64" s="240"/>
      <c r="R64" s="240"/>
      <c r="S64" s="240"/>
      <c r="T64" s="240"/>
      <c r="U64" s="240"/>
      <c r="V64" s="240"/>
    </row>
    <row r="65" spans="1:22">
      <c r="A65" s="240"/>
      <c r="B65" s="240"/>
      <c r="C65" s="240"/>
      <c r="D65" s="240"/>
      <c r="E65" s="240"/>
      <c r="F65" s="240"/>
      <c r="G65" s="240"/>
      <c r="H65" s="240"/>
      <c r="I65" s="240"/>
      <c r="J65" s="240"/>
      <c r="K65" s="240"/>
      <c r="L65" s="240"/>
      <c r="M65" s="240"/>
      <c r="N65" s="240"/>
      <c r="O65" s="240"/>
      <c r="P65" s="240"/>
      <c r="Q65" s="240"/>
      <c r="R65" s="240"/>
      <c r="S65" s="240"/>
      <c r="T65" s="240"/>
      <c r="U65" s="240"/>
      <c r="V65" s="240"/>
    </row>
    <row r="66" spans="1:22">
      <c r="A66" s="240"/>
      <c r="B66" s="240"/>
      <c r="C66" s="240"/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240"/>
      <c r="R66" s="240"/>
      <c r="S66" s="240"/>
      <c r="T66" s="240"/>
      <c r="U66" s="240"/>
      <c r="V66" s="240"/>
    </row>
    <row r="67" spans="1:22">
      <c r="A67" s="240"/>
      <c r="B67" s="240"/>
      <c r="C67" s="240"/>
      <c r="D67" s="240"/>
      <c r="E67" s="240"/>
      <c r="F67" s="240"/>
      <c r="G67" s="240"/>
      <c r="H67" s="240"/>
      <c r="I67" s="240"/>
      <c r="J67" s="240"/>
      <c r="K67" s="240"/>
      <c r="L67" s="240"/>
      <c r="M67" s="240"/>
      <c r="N67" s="240"/>
      <c r="O67" s="240"/>
      <c r="P67" s="240"/>
      <c r="Q67" s="240"/>
      <c r="R67" s="240"/>
      <c r="S67" s="240"/>
      <c r="T67" s="240"/>
      <c r="U67" s="240"/>
      <c r="V67" s="240"/>
    </row>
    <row r="68" spans="1:22">
      <c r="A68" s="241"/>
      <c r="B68" s="411"/>
      <c r="C68" s="411"/>
      <c r="D68" s="411"/>
      <c r="E68" s="411"/>
      <c r="F68" s="411"/>
      <c r="G68" s="411"/>
      <c r="H68" s="411"/>
      <c r="I68" s="411"/>
      <c r="J68" s="242"/>
      <c r="K68" s="240"/>
      <c r="L68" s="412"/>
      <c r="M68" s="412"/>
      <c r="N68" s="412"/>
      <c r="O68" s="412"/>
      <c r="P68" s="412"/>
      <c r="Q68" s="412"/>
      <c r="R68" s="240"/>
      <c r="S68" s="240"/>
      <c r="T68" s="240"/>
      <c r="U68" s="240"/>
      <c r="V68" s="240"/>
    </row>
    <row r="69" spans="1:22">
      <c r="A69" s="243"/>
      <c r="B69" s="242"/>
      <c r="C69" s="242"/>
      <c r="D69" s="242"/>
      <c r="E69" s="242"/>
      <c r="F69" s="242"/>
      <c r="G69" s="242"/>
      <c r="H69" s="242"/>
      <c r="I69" s="242"/>
      <c r="J69" s="242"/>
      <c r="K69" s="240"/>
      <c r="L69" s="243"/>
      <c r="M69" s="242"/>
      <c r="N69" s="242"/>
      <c r="O69" s="242"/>
      <c r="P69" s="242"/>
      <c r="Q69" s="242"/>
      <c r="R69" s="240"/>
      <c r="S69" s="240"/>
      <c r="T69" s="240"/>
      <c r="U69" s="240"/>
      <c r="V69" s="240"/>
    </row>
    <row r="70" spans="1:22">
      <c r="A70" s="241"/>
      <c r="B70" s="244"/>
      <c r="C70" s="244"/>
      <c r="D70" s="244"/>
      <c r="E70" s="244"/>
      <c r="F70" s="244"/>
      <c r="G70" s="244"/>
      <c r="H70" s="244"/>
      <c r="I70" s="244"/>
      <c r="J70" s="244"/>
      <c r="K70" s="240"/>
      <c r="L70" s="240"/>
      <c r="M70" s="245"/>
      <c r="N70" s="245"/>
      <c r="O70" s="245"/>
      <c r="P70" s="245"/>
      <c r="Q70" s="240"/>
      <c r="R70" s="240"/>
      <c r="S70" s="240"/>
      <c r="T70" s="240"/>
      <c r="U70" s="240"/>
      <c r="V70" s="240"/>
    </row>
    <row r="71" spans="1:22">
      <c r="A71" s="240"/>
      <c r="B71" s="240"/>
      <c r="C71" s="240"/>
      <c r="D71" s="240"/>
      <c r="E71" s="240"/>
      <c r="F71" s="246"/>
      <c r="G71" s="241"/>
      <c r="H71" s="241"/>
      <c r="I71" s="241"/>
      <c r="J71" s="240"/>
      <c r="K71" s="240"/>
      <c r="L71" s="240"/>
      <c r="M71" s="247"/>
      <c r="N71" s="247"/>
      <c r="O71" s="247"/>
      <c r="P71" s="248"/>
      <c r="Q71" s="248"/>
      <c r="R71" s="240"/>
      <c r="S71" s="240"/>
      <c r="T71" s="240"/>
      <c r="U71" s="240"/>
      <c r="V71" s="240"/>
    </row>
    <row r="72" spans="1:22">
      <c r="A72" s="241"/>
      <c r="B72" s="50"/>
      <c r="C72" s="50"/>
      <c r="D72" s="57"/>
      <c r="E72" s="54"/>
      <c r="F72" s="50"/>
      <c r="G72" s="55"/>
      <c r="H72" s="54"/>
      <c r="I72" s="249"/>
      <c r="J72" s="250"/>
      <c r="K72" s="240"/>
      <c r="L72" s="241"/>
      <c r="M72" s="108"/>
      <c r="N72" s="108"/>
      <c r="O72" s="108"/>
      <c r="P72" s="108"/>
      <c r="Q72" s="251"/>
      <c r="R72" s="240"/>
      <c r="S72" s="240"/>
      <c r="T72" s="240"/>
      <c r="U72" s="240"/>
      <c r="V72" s="240"/>
    </row>
    <row r="73" spans="1:22">
      <c r="A73" s="241"/>
      <c r="B73" s="50"/>
      <c r="C73" s="50"/>
      <c r="D73" s="57"/>
      <c r="E73" s="54"/>
      <c r="F73" s="50"/>
      <c r="G73" s="55"/>
      <c r="H73" s="54"/>
      <c r="I73" s="249"/>
      <c r="J73" s="250"/>
      <c r="K73" s="240"/>
      <c r="L73" s="241"/>
      <c r="M73" s="108"/>
      <c r="N73" s="108"/>
      <c r="O73" s="108"/>
      <c r="P73" s="251"/>
      <c r="Q73" s="251"/>
      <c r="R73" s="240"/>
      <c r="S73" s="240"/>
      <c r="T73" s="240"/>
      <c r="U73" s="240"/>
      <c r="V73" s="240"/>
    </row>
    <row r="74" spans="1:22">
      <c r="A74" s="241"/>
      <c r="B74" s="50"/>
      <c r="C74" s="50"/>
      <c r="D74" s="57"/>
      <c r="E74" s="54"/>
      <c r="F74" s="50"/>
      <c r="G74" s="55"/>
      <c r="H74" s="54"/>
      <c r="I74" s="249"/>
      <c r="J74" s="250"/>
      <c r="K74" s="240"/>
      <c r="L74" s="241"/>
      <c r="M74" s="108"/>
      <c r="N74" s="108"/>
      <c r="O74" s="108"/>
      <c r="P74" s="251"/>
      <c r="Q74" s="251"/>
      <c r="R74" s="240"/>
      <c r="S74" s="240"/>
      <c r="T74" s="240"/>
      <c r="U74" s="240"/>
      <c r="V74" s="240"/>
    </row>
    <row r="75" spans="1:22">
      <c r="A75" s="241"/>
      <c r="B75" s="50"/>
      <c r="C75" s="50"/>
      <c r="D75" s="57"/>
      <c r="E75" s="54"/>
      <c r="F75" s="50"/>
      <c r="G75" s="55"/>
      <c r="H75" s="54"/>
      <c r="I75" s="249"/>
      <c r="J75" s="250"/>
      <c r="K75" s="240"/>
      <c r="L75" s="241"/>
      <c r="M75" s="108"/>
      <c r="N75" s="108"/>
      <c r="O75" s="108"/>
      <c r="P75" s="251"/>
      <c r="Q75" s="251"/>
      <c r="R75" s="240"/>
      <c r="S75" s="240"/>
      <c r="T75" s="240"/>
      <c r="U75" s="240"/>
      <c r="V75" s="240"/>
    </row>
    <row r="76" spans="1:22">
      <c r="A76" s="241"/>
      <c r="B76" s="50"/>
      <c r="C76" s="50"/>
      <c r="D76" s="57"/>
      <c r="E76" s="54"/>
      <c r="F76" s="50"/>
      <c r="G76" s="55"/>
      <c r="H76" s="54"/>
      <c r="I76" s="249"/>
      <c r="J76" s="250"/>
      <c r="K76" s="240"/>
      <c r="L76" s="241"/>
      <c r="M76" s="108"/>
      <c r="N76" s="108"/>
      <c r="O76" s="108"/>
      <c r="P76" s="251"/>
      <c r="Q76" s="251"/>
      <c r="R76" s="240"/>
      <c r="S76" s="240"/>
      <c r="T76" s="240"/>
      <c r="U76" s="240"/>
      <c r="V76" s="240"/>
    </row>
    <row r="77" spans="1:22">
      <c r="A77" s="241"/>
      <c r="B77" s="50"/>
      <c r="C77" s="50"/>
      <c r="D77" s="57"/>
      <c r="E77" s="54"/>
      <c r="F77" s="50"/>
      <c r="G77" s="55"/>
      <c r="H77" s="54"/>
      <c r="I77" s="249"/>
      <c r="J77" s="250"/>
      <c r="K77" s="240"/>
      <c r="L77" s="241"/>
      <c r="M77" s="108"/>
      <c r="N77" s="108"/>
      <c r="O77" s="108"/>
      <c r="P77" s="251"/>
      <c r="Q77" s="251"/>
      <c r="R77" s="240"/>
      <c r="S77" s="240"/>
      <c r="T77" s="240"/>
      <c r="U77" s="240"/>
      <c r="V77" s="240"/>
    </row>
    <row r="78" spans="1:22">
      <c r="A78" s="241"/>
      <c r="B78" s="50"/>
      <c r="C78" s="50"/>
      <c r="D78" s="57"/>
      <c r="E78" s="54"/>
      <c r="F78" s="50"/>
      <c r="G78" s="55"/>
      <c r="H78" s="54"/>
      <c r="I78" s="249"/>
      <c r="J78" s="250"/>
      <c r="K78" s="240"/>
      <c r="L78" s="241"/>
      <c r="M78" s="108"/>
      <c r="N78" s="108"/>
      <c r="O78" s="108"/>
      <c r="P78" s="251"/>
      <c r="Q78" s="251"/>
      <c r="R78" s="240"/>
      <c r="S78" s="240"/>
      <c r="T78" s="240"/>
      <c r="U78" s="240"/>
      <c r="V78" s="240"/>
    </row>
    <row r="79" spans="1:22">
      <c r="A79" s="241"/>
      <c r="B79" s="50"/>
      <c r="C79" s="50"/>
      <c r="D79" s="57"/>
      <c r="E79" s="54"/>
      <c r="F79" s="50"/>
      <c r="G79" s="55"/>
      <c r="H79" s="54"/>
      <c r="I79" s="249"/>
      <c r="J79" s="250"/>
      <c r="K79" s="240"/>
      <c r="L79" s="241"/>
      <c r="M79" s="108"/>
      <c r="N79" s="108"/>
      <c r="O79" s="108"/>
      <c r="P79" s="251"/>
      <c r="Q79" s="251"/>
      <c r="R79" s="240"/>
      <c r="S79" s="240"/>
      <c r="T79" s="240"/>
      <c r="U79" s="240"/>
      <c r="V79" s="240"/>
    </row>
    <row r="80" spans="1:22">
      <c r="A80" s="241"/>
      <c r="B80" s="50"/>
      <c r="C80" s="50"/>
      <c r="D80" s="57"/>
      <c r="E80" s="54"/>
      <c r="F80" s="50"/>
      <c r="G80" s="55"/>
      <c r="H80" s="54"/>
      <c r="I80" s="249"/>
      <c r="J80" s="250"/>
      <c r="K80" s="240"/>
      <c r="L80" s="241"/>
      <c r="M80" s="108"/>
      <c r="N80" s="108"/>
      <c r="O80" s="108"/>
      <c r="P80" s="251"/>
      <c r="Q80" s="251"/>
      <c r="R80" s="240"/>
      <c r="S80" s="240"/>
      <c r="T80" s="240"/>
      <c r="U80" s="240"/>
      <c r="V80" s="240"/>
    </row>
    <row r="81" spans="1:22">
      <c r="A81" s="241"/>
      <c r="B81" s="50"/>
      <c r="C81" s="50"/>
      <c r="D81" s="57"/>
      <c r="E81" s="54"/>
      <c r="F81" s="50"/>
      <c r="G81" s="55"/>
      <c r="H81" s="54"/>
      <c r="I81" s="249"/>
      <c r="J81" s="250"/>
      <c r="K81" s="240"/>
      <c r="L81" s="241"/>
      <c r="M81" s="108"/>
      <c r="N81" s="108"/>
      <c r="O81" s="108"/>
      <c r="P81" s="251"/>
      <c r="Q81" s="251"/>
      <c r="R81" s="240"/>
      <c r="S81" s="240"/>
      <c r="T81" s="240"/>
      <c r="U81" s="240"/>
      <c r="V81" s="240"/>
    </row>
    <row r="82" spans="1:22">
      <c r="A82" s="241"/>
      <c r="B82" s="50"/>
      <c r="C82" s="50"/>
      <c r="D82" s="57"/>
      <c r="E82" s="54"/>
      <c r="F82" s="50"/>
      <c r="G82" s="55"/>
      <c r="H82" s="54"/>
      <c r="I82" s="249"/>
      <c r="J82" s="250"/>
      <c r="K82" s="240"/>
      <c r="L82" s="241"/>
      <c r="M82" s="108"/>
      <c r="N82" s="108"/>
      <c r="O82" s="108"/>
      <c r="P82" s="251"/>
      <c r="Q82" s="251"/>
      <c r="R82" s="240"/>
      <c r="S82" s="240"/>
      <c r="T82" s="240"/>
      <c r="U82" s="240"/>
      <c r="V82" s="240"/>
    </row>
    <row r="83" spans="1:22">
      <c r="A83" s="241"/>
      <c r="B83" s="50"/>
      <c r="C83" s="50"/>
      <c r="D83" s="57"/>
      <c r="E83" s="54"/>
      <c r="F83" s="50"/>
      <c r="G83" s="55"/>
      <c r="H83" s="54"/>
      <c r="I83" s="249"/>
      <c r="J83" s="250"/>
      <c r="K83" s="240"/>
      <c r="L83" s="241"/>
      <c r="M83" s="108"/>
      <c r="N83" s="108"/>
      <c r="O83" s="108"/>
      <c r="P83" s="251"/>
      <c r="Q83" s="251"/>
      <c r="R83" s="240"/>
      <c r="S83" s="240"/>
      <c r="T83" s="240"/>
      <c r="U83" s="240"/>
      <c r="V83" s="240"/>
    </row>
    <row r="84" spans="1:22">
      <c r="A84" s="241"/>
      <c r="B84" s="50"/>
      <c r="C84" s="50"/>
      <c r="D84" s="57"/>
      <c r="E84" s="54"/>
      <c r="F84" s="50"/>
      <c r="G84" s="55"/>
      <c r="H84" s="54"/>
      <c r="I84" s="249"/>
      <c r="J84" s="250"/>
      <c r="K84" s="240"/>
      <c r="L84" s="241"/>
      <c r="M84" s="108"/>
      <c r="N84" s="108"/>
      <c r="O84" s="108"/>
      <c r="P84" s="251"/>
      <c r="Q84" s="251"/>
      <c r="R84" s="240"/>
      <c r="S84" s="240"/>
      <c r="T84" s="240"/>
      <c r="U84" s="240"/>
      <c r="V84" s="240"/>
    </row>
    <row r="85" spans="1:22">
      <c r="A85" s="241"/>
      <c r="B85" s="50"/>
      <c r="C85" s="50"/>
      <c r="D85" s="57"/>
      <c r="E85" s="54"/>
      <c r="F85" s="50"/>
      <c r="G85" s="55"/>
      <c r="H85" s="54"/>
      <c r="I85" s="249"/>
      <c r="J85" s="250"/>
      <c r="K85" s="240"/>
      <c r="L85" s="241"/>
      <c r="M85" s="108"/>
      <c r="N85" s="108"/>
      <c r="O85" s="108"/>
      <c r="P85" s="251"/>
      <c r="Q85" s="251"/>
      <c r="R85" s="240"/>
      <c r="S85" s="240"/>
      <c r="T85" s="240"/>
      <c r="U85" s="240"/>
      <c r="V85" s="240"/>
    </row>
    <row r="86" spans="1:22">
      <c r="A86" s="241"/>
      <c r="B86" s="50"/>
      <c r="C86" s="50"/>
      <c r="D86" s="57"/>
      <c r="E86" s="54"/>
      <c r="F86" s="50"/>
      <c r="G86" s="55"/>
      <c r="H86" s="54"/>
      <c r="I86" s="249"/>
      <c r="J86" s="250"/>
      <c r="K86" s="240"/>
      <c r="L86" s="241"/>
      <c r="M86" s="108"/>
      <c r="N86" s="108"/>
      <c r="O86" s="108"/>
      <c r="P86" s="251"/>
      <c r="Q86" s="251"/>
      <c r="R86" s="240"/>
      <c r="S86" s="240"/>
      <c r="T86" s="240"/>
      <c r="U86" s="240"/>
      <c r="V86" s="240"/>
    </row>
    <row r="87" spans="1:22">
      <c r="A87" s="241"/>
      <c r="B87" s="50"/>
      <c r="C87" s="50"/>
      <c r="D87" s="57"/>
      <c r="E87" s="54"/>
      <c r="F87" s="50"/>
      <c r="G87" s="55"/>
      <c r="H87" s="54"/>
      <c r="I87" s="249"/>
      <c r="J87" s="250"/>
      <c r="K87" s="240"/>
      <c r="L87" s="241"/>
      <c r="M87" s="108"/>
      <c r="N87" s="108"/>
      <c r="O87" s="108"/>
      <c r="P87" s="251"/>
      <c r="Q87" s="251"/>
      <c r="R87" s="240"/>
      <c r="S87" s="240"/>
      <c r="T87" s="240"/>
      <c r="U87" s="240"/>
      <c r="V87" s="240"/>
    </row>
    <row r="88" spans="1:22">
      <c r="A88" s="241"/>
      <c r="B88" s="50"/>
      <c r="C88" s="50"/>
      <c r="D88" s="57"/>
      <c r="E88" s="54"/>
      <c r="F88" s="50"/>
      <c r="G88" s="55"/>
      <c r="H88" s="54"/>
      <c r="I88" s="249"/>
      <c r="J88" s="250"/>
      <c r="K88" s="240"/>
      <c r="L88" s="241"/>
      <c r="M88" s="108"/>
      <c r="N88" s="108"/>
      <c r="O88" s="108"/>
      <c r="P88" s="251"/>
      <c r="Q88" s="251"/>
      <c r="R88" s="240"/>
      <c r="S88" s="240"/>
      <c r="T88" s="240"/>
      <c r="U88" s="240"/>
      <c r="V88" s="240"/>
    </row>
    <row r="89" spans="1:22">
      <c r="A89" s="241"/>
      <c r="B89" s="50"/>
      <c r="C89" s="50"/>
      <c r="D89" s="57"/>
      <c r="E89" s="54"/>
      <c r="F89" s="50"/>
      <c r="G89" s="55"/>
      <c r="H89" s="54"/>
      <c r="I89" s="249"/>
      <c r="J89" s="250"/>
      <c r="K89" s="240"/>
      <c r="L89" s="241"/>
      <c r="M89" s="108"/>
      <c r="N89" s="108"/>
      <c r="O89" s="108"/>
      <c r="P89" s="251"/>
      <c r="Q89" s="251"/>
      <c r="R89" s="240"/>
      <c r="S89" s="240"/>
      <c r="T89" s="240"/>
      <c r="U89" s="240"/>
      <c r="V89" s="240"/>
    </row>
    <row r="90" spans="1:22">
      <c r="A90" s="241"/>
      <c r="B90" s="50"/>
      <c r="C90" s="50"/>
      <c r="D90" s="57"/>
      <c r="E90" s="54"/>
      <c r="F90" s="50"/>
      <c r="G90" s="55"/>
      <c r="H90" s="54"/>
      <c r="I90" s="249"/>
      <c r="J90" s="250"/>
      <c r="K90" s="240"/>
      <c r="L90" s="241"/>
      <c r="M90" s="108"/>
      <c r="N90" s="108"/>
      <c r="O90" s="108"/>
      <c r="P90" s="251"/>
      <c r="Q90" s="251"/>
      <c r="R90" s="240"/>
      <c r="S90" s="240"/>
      <c r="T90" s="240"/>
      <c r="U90" s="240"/>
      <c r="V90" s="240"/>
    </row>
    <row r="91" spans="1:22">
      <c r="A91" s="241"/>
      <c r="B91" s="50"/>
      <c r="C91" s="50"/>
      <c r="D91" s="57"/>
      <c r="E91" s="54"/>
      <c r="F91" s="50"/>
      <c r="G91" s="55"/>
      <c r="H91" s="54"/>
      <c r="I91" s="249"/>
      <c r="J91" s="250"/>
      <c r="K91" s="240"/>
      <c r="L91" s="241"/>
      <c r="M91" s="108"/>
      <c r="N91" s="108"/>
      <c r="O91" s="108"/>
      <c r="P91" s="251"/>
      <c r="Q91" s="251"/>
      <c r="R91" s="240"/>
      <c r="S91" s="240"/>
      <c r="T91" s="240"/>
      <c r="U91" s="240"/>
      <c r="V91" s="240"/>
    </row>
    <row r="92" spans="1:22">
      <c r="A92" s="241"/>
      <c r="B92" s="50"/>
      <c r="C92" s="50"/>
      <c r="D92" s="57"/>
      <c r="E92" s="54"/>
      <c r="F92" s="50"/>
      <c r="G92" s="55"/>
      <c r="H92" s="54"/>
      <c r="I92" s="249"/>
      <c r="J92" s="250"/>
      <c r="K92" s="240"/>
      <c r="L92" s="241"/>
      <c r="M92" s="108"/>
      <c r="N92" s="108"/>
      <c r="O92" s="108"/>
      <c r="P92" s="251"/>
      <c r="Q92" s="251"/>
      <c r="R92" s="240"/>
      <c r="S92" s="240"/>
      <c r="T92" s="240"/>
      <c r="U92" s="240"/>
      <c r="V92" s="240"/>
    </row>
    <row r="93" spans="1:22">
      <c r="A93" s="241"/>
      <c r="B93" s="50"/>
      <c r="C93" s="50"/>
      <c r="D93" s="57"/>
      <c r="E93" s="54"/>
      <c r="F93" s="50"/>
      <c r="G93" s="55"/>
      <c r="H93" s="54"/>
      <c r="I93" s="249"/>
      <c r="J93" s="250"/>
      <c r="K93" s="240"/>
      <c r="L93" s="241"/>
      <c r="M93" s="108"/>
      <c r="N93" s="108"/>
      <c r="O93" s="108"/>
      <c r="P93" s="251"/>
      <c r="Q93" s="251"/>
      <c r="R93" s="240"/>
      <c r="S93" s="240"/>
      <c r="T93" s="240"/>
      <c r="U93" s="240"/>
      <c r="V93" s="240"/>
    </row>
    <row r="94" spans="1:22">
      <c r="A94" s="241"/>
      <c r="B94" s="50"/>
      <c r="C94" s="50"/>
      <c r="D94" s="57"/>
      <c r="E94" s="54"/>
      <c r="F94" s="50"/>
      <c r="G94" s="55"/>
      <c r="H94" s="54"/>
      <c r="I94" s="249"/>
      <c r="J94" s="250"/>
      <c r="K94" s="240"/>
      <c r="L94" s="241"/>
      <c r="M94" s="108"/>
      <c r="N94" s="108"/>
      <c r="O94" s="108"/>
      <c r="P94" s="251"/>
      <c r="Q94" s="251"/>
      <c r="R94" s="240"/>
      <c r="S94" s="240"/>
      <c r="T94" s="240"/>
      <c r="U94" s="240"/>
      <c r="V94" s="240"/>
    </row>
    <row r="95" spans="1:22">
      <c r="A95" s="241"/>
      <c r="B95" s="50"/>
      <c r="C95" s="50"/>
      <c r="D95" s="57"/>
      <c r="E95" s="54"/>
      <c r="F95" s="50"/>
      <c r="G95" s="55"/>
      <c r="H95" s="54"/>
      <c r="I95" s="249"/>
      <c r="J95" s="250"/>
      <c r="K95" s="240"/>
      <c r="L95" s="241"/>
      <c r="M95" s="108"/>
      <c r="N95" s="108"/>
      <c r="O95" s="108"/>
      <c r="P95" s="251"/>
      <c r="Q95" s="251"/>
      <c r="R95" s="240"/>
      <c r="S95" s="240"/>
      <c r="T95" s="240"/>
      <c r="U95" s="240"/>
      <c r="V95" s="240"/>
    </row>
    <row r="96" spans="1:22">
      <c r="A96" s="241"/>
      <c r="B96" s="50"/>
      <c r="C96" s="50"/>
      <c r="D96" s="57"/>
      <c r="E96" s="54"/>
      <c r="F96" s="50"/>
      <c r="G96" s="55"/>
      <c r="H96" s="54"/>
      <c r="I96" s="249"/>
      <c r="J96" s="250"/>
      <c r="K96" s="240"/>
      <c r="L96" s="241"/>
      <c r="M96" s="108"/>
      <c r="N96" s="108"/>
      <c r="O96" s="108"/>
      <c r="P96" s="251"/>
      <c r="Q96" s="251"/>
      <c r="R96" s="240"/>
      <c r="S96" s="240"/>
      <c r="T96" s="240"/>
      <c r="U96" s="240"/>
      <c r="V96" s="240"/>
    </row>
    <row r="97" spans="1:22">
      <c r="A97" s="241"/>
      <c r="B97" s="50"/>
      <c r="C97" s="50"/>
      <c r="D97" s="57"/>
      <c r="E97" s="54"/>
      <c r="F97" s="50"/>
      <c r="G97" s="55"/>
      <c r="H97" s="54"/>
      <c r="I97" s="249"/>
      <c r="J97" s="250"/>
      <c r="K97" s="240"/>
      <c r="L97" s="241"/>
      <c r="M97" s="108"/>
      <c r="N97" s="108"/>
      <c r="O97" s="108"/>
      <c r="P97" s="251"/>
      <c r="Q97" s="251"/>
      <c r="R97" s="240"/>
      <c r="S97" s="240"/>
      <c r="T97" s="240"/>
      <c r="U97" s="240"/>
      <c r="V97" s="240"/>
    </row>
    <row r="98" spans="1:22">
      <c r="A98" s="241"/>
      <c r="B98" s="50"/>
      <c r="C98" s="50"/>
      <c r="D98" s="57"/>
      <c r="E98" s="54"/>
      <c r="F98" s="50"/>
      <c r="G98" s="55"/>
      <c r="H98" s="54"/>
      <c r="I98" s="249"/>
      <c r="J98" s="250"/>
      <c r="K98" s="240"/>
      <c r="L98" s="241"/>
      <c r="M98" s="108"/>
      <c r="N98" s="108"/>
      <c r="O98" s="108"/>
      <c r="P98" s="251"/>
      <c r="Q98" s="251"/>
      <c r="R98" s="240"/>
      <c r="S98" s="240"/>
      <c r="T98" s="240"/>
      <c r="U98" s="240"/>
      <c r="V98" s="240"/>
    </row>
    <row r="99" spans="1:22">
      <c r="A99" s="241"/>
      <c r="B99" s="50"/>
      <c r="C99" s="50"/>
      <c r="D99" s="57"/>
      <c r="E99" s="54"/>
      <c r="F99" s="50"/>
      <c r="G99" s="55"/>
      <c r="H99" s="54"/>
      <c r="I99" s="249"/>
      <c r="J99" s="250"/>
      <c r="K99" s="240"/>
      <c r="L99" s="241"/>
      <c r="M99" s="108"/>
      <c r="N99" s="108"/>
      <c r="O99" s="108"/>
      <c r="P99" s="251"/>
      <c r="Q99" s="251"/>
      <c r="R99" s="240"/>
      <c r="S99" s="240"/>
      <c r="T99" s="240"/>
      <c r="U99" s="240"/>
      <c r="V99" s="240"/>
    </row>
    <row r="100" spans="1:22">
      <c r="A100" s="241"/>
      <c r="B100" s="50"/>
      <c r="C100" s="50"/>
      <c r="D100" s="57"/>
      <c r="E100" s="54"/>
      <c r="F100" s="50"/>
      <c r="G100" s="55"/>
      <c r="H100" s="54"/>
      <c r="I100" s="249"/>
      <c r="J100" s="250"/>
      <c r="K100" s="240"/>
      <c r="L100" s="241"/>
      <c r="M100" s="108"/>
      <c r="N100" s="108"/>
      <c r="O100" s="108"/>
      <c r="P100" s="251"/>
      <c r="Q100" s="251"/>
      <c r="R100" s="240"/>
      <c r="S100" s="240"/>
      <c r="T100" s="240"/>
      <c r="U100" s="240"/>
      <c r="V100" s="240"/>
    </row>
    <row r="101" spans="1:22">
      <c r="A101" s="241"/>
      <c r="B101" s="50"/>
      <c r="C101" s="50"/>
      <c r="D101" s="57"/>
      <c r="E101" s="54"/>
      <c r="F101" s="50"/>
      <c r="G101" s="55"/>
      <c r="H101" s="54"/>
      <c r="I101" s="249"/>
      <c r="J101" s="250"/>
      <c r="K101" s="240"/>
      <c r="L101" s="241"/>
      <c r="M101" s="108"/>
      <c r="N101" s="108"/>
      <c r="O101" s="108"/>
      <c r="P101" s="251"/>
      <c r="Q101" s="251"/>
      <c r="R101" s="240"/>
      <c r="S101" s="240"/>
      <c r="T101" s="240"/>
      <c r="U101" s="240"/>
      <c r="V101" s="240"/>
    </row>
    <row r="102" spans="1:22">
      <c r="A102" s="241"/>
      <c r="B102" s="50"/>
      <c r="C102" s="50"/>
      <c r="D102" s="57"/>
      <c r="E102" s="54"/>
      <c r="F102" s="50"/>
      <c r="G102" s="55"/>
      <c r="H102" s="54"/>
      <c r="I102" s="249"/>
      <c r="J102" s="250"/>
      <c r="K102" s="240"/>
      <c r="L102" s="241"/>
      <c r="M102" s="108"/>
      <c r="N102" s="108"/>
      <c r="O102" s="108"/>
      <c r="P102" s="251"/>
      <c r="Q102" s="251"/>
      <c r="R102" s="240"/>
      <c r="S102" s="240"/>
      <c r="T102" s="240"/>
      <c r="U102" s="240"/>
      <c r="V102" s="240"/>
    </row>
    <row r="103" spans="1:22">
      <c r="A103" s="241"/>
      <c r="B103" s="50"/>
      <c r="C103" s="50"/>
      <c r="D103" s="57"/>
      <c r="E103" s="54"/>
      <c r="F103" s="50"/>
      <c r="G103" s="55"/>
      <c r="H103" s="54"/>
      <c r="I103" s="249"/>
      <c r="J103" s="250"/>
      <c r="K103" s="240"/>
      <c r="L103" s="241"/>
      <c r="M103" s="108"/>
      <c r="N103" s="108"/>
      <c r="O103" s="108"/>
      <c r="P103" s="251"/>
      <c r="Q103" s="251"/>
      <c r="R103" s="240"/>
      <c r="S103" s="240"/>
      <c r="T103" s="240"/>
      <c r="U103" s="240"/>
      <c r="V103" s="240"/>
    </row>
    <row r="104" spans="1:22">
      <c r="A104" s="241"/>
      <c r="B104" s="50"/>
      <c r="C104" s="50"/>
      <c r="D104" s="57"/>
      <c r="E104" s="54"/>
      <c r="F104" s="50"/>
      <c r="G104" s="55"/>
      <c r="H104" s="54"/>
      <c r="I104" s="249"/>
      <c r="J104" s="250"/>
      <c r="K104" s="240"/>
      <c r="L104" s="241"/>
      <c r="M104" s="108"/>
      <c r="N104" s="108"/>
      <c r="O104" s="108"/>
      <c r="P104" s="251"/>
      <c r="Q104" s="251"/>
      <c r="R104" s="240"/>
      <c r="S104" s="240"/>
      <c r="T104" s="240"/>
      <c r="U104" s="240"/>
      <c r="V104" s="240"/>
    </row>
    <row r="105" spans="1:22">
      <c r="A105" s="241"/>
      <c r="B105" s="50"/>
      <c r="C105" s="50"/>
      <c r="D105" s="57"/>
      <c r="E105" s="54"/>
      <c r="F105" s="50"/>
      <c r="G105" s="55"/>
      <c r="H105" s="54"/>
      <c r="I105" s="249"/>
      <c r="J105" s="250"/>
      <c r="K105" s="240"/>
      <c r="L105" s="241"/>
      <c r="M105" s="108"/>
      <c r="N105" s="108"/>
      <c r="O105" s="108"/>
      <c r="P105" s="251"/>
      <c r="Q105" s="251"/>
      <c r="R105" s="240"/>
      <c r="S105" s="240"/>
      <c r="T105" s="240"/>
      <c r="U105" s="240"/>
      <c r="V105" s="240"/>
    </row>
    <row r="106" spans="1:22">
      <c r="A106" s="241"/>
      <c r="B106" s="50"/>
      <c r="C106" s="50"/>
      <c r="D106" s="57"/>
      <c r="E106" s="54"/>
      <c r="F106" s="50"/>
      <c r="G106" s="55"/>
      <c r="H106" s="54"/>
      <c r="I106" s="249"/>
      <c r="J106" s="250"/>
      <c r="K106" s="240"/>
      <c r="L106" s="241"/>
      <c r="M106" s="108"/>
      <c r="N106" s="108"/>
      <c r="O106" s="108"/>
      <c r="P106" s="251"/>
      <c r="Q106" s="251"/>
      <c r="R106" s="240"/>
      <c r="S106" s="240"/>
      <c r="T106" s="240"/>
      <c r="U106" s="240"/>
      <c r="V106" s="240"/>
    </row>
    <row r="107" spans="1:22">
      <c r="A107" s="241"/>
      <c r="B107" s="50"/>
      <c r="C107" s="50"/>
      <c r="D107" s="57"/>
      <c r="E107" s="54"/>
      <c r="F107" s="50"/>
      <c r="G107" s="55"/>
      <c r="H107" s="54"/>
      <c r="I107" s="249"/>
      <c r="J107" s="250"/>
      <c r="K107" s="240"/>
      <c r="L107" s="241"/>
      <c r="M107" s="108"/>
      <c r="N107" s="108"/>
      <c r="O107" s="108"/>
      <c r="P107" s="251"/>
      <c r="Q107" s="251"/>
      <c r="R107" s="240"/>
      <c r="S107" s="240"/>
      <c r="T107" s="240"/>
      <c r="U107" s="240"/>
      <c r="V107" s="240"/>
    </row>
    <row r="108" spans="1:22">
      <c r="A108" s="241"/>
      <c r="B108" s="50"/>
      <c r="C108" s="50"/>
      <c r="D108" s="57"/>
      <c r="E108" s="54"/>
      <c r="F108" s="50"/>
      <c r="G108" s="55"/>
      <c r="H108" s="54"/>
      <c r="I108" s="249"/>
      <c r="J108" s="250"/>
      <c r="K108" s="240"/>
      <c r="L108" s="241"/>
      <c r="M108" s="108"/>
      <c r="N108" s="108"/>
      <c r="O108" s="108"/>
      <c r="P108" s="251"/>
      <c r="Q108" s="251"/>
      <c r="R108" s="240"/>
      <c r="S108" s="240"/>
      <c r="T108" s="240"/>
      <c r="U108" s="240"/>
      <c r="V108" s="240"/>
    </row>
    <row r="109" spans="1:22">
      <c r="A109" s="241"/>
      <c r="B109" s="50"/>
      <c r="C109" s="50"/>
      <c r="D109" s="57"/>
      <c r="E109" s="54"/>
      <c r="F109" s="50"/>
      <c r="G109" s="55"/>
      <c r="H109" s="54"/>
      <c r="I109" s="249"/>
      <c r="J109" s="250"/>
      <c r="K109" s="240"/>
      <c r="L109" s="241"/>
      <c r="M109" s="108"/>
      <c r="N109" s="108"/>
      <c r="O109" s="108"/>
      <c r="P109" s="251"/>
      <c r="Q109" s="251"/>
      <c r="R109" s="240"/>
      <c r="S109" s="240"/>
      <c r="T109" s="240"/>
      <c r="U109" s="240"/>
      <c r="V109" s="240"/>
    </row>
    <row r="110" spans="1:22">
      <c r="A110" s="241"/>
      <c r="B110" s="50"/>
      <c r="C110" s="50"/>
      <c r="D110" s="57"/>
      <c r="E110" s="54"/>
      <c r="F110" s="50"/>
      <c r="G110" s="55"/>
      <c r="H110" s="54"/>
      <c r="I110" s="249"/>
      <c r="J110" s="250"/>
      <c r="K110" s="240"/>
      <c r="L110" s="241"/>
      <c r="M110" s="108"/>
      <c r="N110" s="108"/>
      <c r="O110" s="108"/>
      <c r="P110" s="251"/>
      <c r="Q110" s="251"/>
      <c r="R110" s="240"/>
      <c r="S110" s="240"/>
      <c r="T110" s="240"/>
      <c r="U110" s="240"/>
      <c r="V110" s="240"/>
    </row>
    <row r="111" spans="1:22">
      <c r="A111" s="241"/>
      <c r="B111" s="50"/>
      <c r="C111" s="50"/>
      <c r="D111" s="57"/>
      <c r="E111" s="54"/>
      <c r="F111" s="50"/>
      <c r="G111" s="55"/>
      <c r="H111" s="54"/>
      <c r="I111" s="249"/>
      <c r="J111" s="250"/>
      <c r="K111" s="240"/>
      <c r="L111" s="241"/>
      <c r="M111" s="108"/>
      <c r="N111" s="108"/>
      <c r="O111" s="108"/>
      <c r="P111" s="251"/>
      <c r="Q111" s="251"/>
      <c r="R111" s="240"/>
      <c r="S111" s="240"/>
      <c r="T111" s="240"/>
      <c r="U111" s="240"/>
      <c r="V111" s="240"/>
    </row>
    <row r="112" spans="1:22">
      <c r="A112" s="241"/>
      <c r="B112" s="50"/>
      <c r="C112" s="50"/>
      <c r="D112" s="57"/>
      <c r="E112" s="54"/>
      <c r="F112" s="50"/>
      <c r="G112" s="55"/>
      <c r="H112" s="54"/>
      <c r="I112" s="249"/>
      <c r="J112" s="250"/>
      <c r="K112" s="240"/>
      <c r="L112" s="241"/>
      <c r="M112" s="108"/>
      <c r="N112" s="108"/>
      <c r="O112" s="108"/>
      <c r="P112" s="251"/>
      <c r="Q112" s="251"/>
      <c r="R112" s="240"/>
      <c r="S112" s="240"/>
      <c r="T112" s="240"/>
      <c r="U112" s="240"/>
      <c r="V112" s="240"/>
    </row>
    <row r="113" spans="1:22">
      <c r="A113" s="241"/>
      <c r="B113" s="50"/>
      <c r="C113" s="50"/>
      <c r="D113" s="57"/>
      <c r="E113" s="54"/>
      <c r="F113" s="50"/>
      <c r="G113" s="55"/>
      <c r="H113" s="54"/>
      <c r="I113" s="249"/>
      <c r="J113" s="250"/>
      <c r="K113" s="240"/>
      <c r="L113" s="241"/>
      <c r="M113" s="108"/>
      <c r="N113" s="108"/>
      <c r="O113" s="108"/>
      <c r="P113" s="251"/>
      <c r="Q113" s="251"/>
      <c r="R113" s="240"/>
      <c r="S113" s="240"/>
      <c r="T113" s="240"/>
      <c r="U113" s="240"/>
      <c r="V113" s="240"/>
    </row>
    <row r="114" spans="1:22">
      <c r="A114" s="241"/>
      <c r="B114" s="50"/>
      <c r="C114" s="50"/>
      <c r="D114" s="57"/>
      <c r="E114" s="54"/>
      <c r="F114" s="50"/>
      <c r="G114" s="55"/>
      <c r="H114" s="54"/>
      <c r="I114" s="249"/>
      <c r="J114" s="250"/>
      <c r="K114" s="240"/>
      <c r="L114" s="241"/>
      <c r="M114" s="108"/>
      <c r="N114" s="108"/>
      <c r="O114" s="108"/>
      <c r="P114" s="251"/>
      <c r="Q114" s="251"/>
      <c r="R114" s="240"/>
      <c r="S114" s="240"/>
      <c r="T114" s="240"/>
      <c r="U114" s="240"/>
      <c r="V114" s="240"/>
    </row>
    <row r="115" spans="1:22">
      <c r="A115" s="241"/>
      <c r="B115" s="50"/>
      <c r="C115" s="50"/>
      <c r="D115" s="57"/>
      <c r="E115" s="54"/>
      <c r="F115" s="50"/>
      <c r="G115" s="55"/>
      <c r="H115" s="54"/>
      <c r="I115" s="249"/>
      <c r="J115" s="250"/>
      <c r="K115" s="240"/>
      <c r="L115" s="241"/>
      <c r="M115" s="108"/>
      <c r="N115" s="108"/>
      <c r="O115" s="108"/>
      <c r="P115" s="251"/>
      <c r="Q115" s="251"/>
      <c r="R115" s="240"/>
      <c r="S115" s="240"/>
      <c r="T115" s="240"/>
      <c r="U115" s="240"/>
      <c r="V115" s="240"/>
    </row>
    <row r="116" spans="1:22">
      <c r="A116" s="241"/>
      <c r="B116" s="50"/>
      <c r="C116" s="50"/>
      <c r="D116" s="57"/>
      <c r="E116" s="54"/>
      <c r="F116" s="50"/>
      <c r="G116" s="55"/>
      <c r="H116" s="54"/>
      <c r="I116" s="249"/>
      <c r="J116" s="250"/>
      <c r="K116" s="240"/>
      <c r="L116" s="241"/>
      <c r="M116" s="108"/>
      <c r="N116" s="108"/>
      <c r="O116" s="108"/>
      <c r="P116" s="251"/>
      <c r="Q116" s="251"/>
      <c r="R116" s="240"/>
      <c r="S116" s="240"/>
      <c r="T116" s="240"/>
      <c r="U116" s="240"/>
      <c r="V116" s="240"/>
    </row>
    <row r="117" spans="1:22">
      <c r="A117" s="241"/>
      <c r="B117" s="50"/>
      <c r="C117" s="50"/>
      <c r="D117" s="57"/>
      <c r="E117" s="54"/>
      <c r="F117" s="50"/>
      <c r="G117" s="55"/>
      <c r="H117" s="54"/>
      <c r="I117" s="249"/>
      <c r="J117" s="250"/>
      <c r="K117" s="240"/>
      <c r="L117" s="241"/>
      <c r="M117" s="108"/>
      <c r="N117" s="108"/>
      <c r="O117" s="108"/>
      <c r="P117" s="251"/>
      <c r="Q117" s="251"/>
      <c r="R117" s="240"/>
      <c r="S117" s="240"/>
      <c r="T117" s="240"/>
      <c r="U117" s="240"/>
      <c r="V117" s="240"/>
    </row>
    <row r="118" spans="1:22">
      <c r="A118" s="241"/>
      <c r="B118" s="50"/>
      <c r="C118" s="50"/>
      <c r="D118" s="57"/>
      <c r="E118" s="54"/>
      <c r="F118" s="50"/>
      <c r="G118" s="55"/>
      <c r="H118" s="54"/>
      <c r="I118" s="249"/>
      <c r="J118" s="250"/>
      <c r="K118" s="240"/>
      <c r="L118" s="241"/>
      <c r="M118" s="108"/>
      <c r="N118" s="108"/>
      <c r="O118" s="108"/>
      <c r="P118" s="251"/>
      <c r="Q118" s="251"/>
      <c r="R118" s="240"/>
      <c r="S118" s="240"/>
      <c r="T118" s="240"/>
      <c r="U118" s="240"/>
      <c r="V118" s="240"/>
    </row>
    <row r="119" spans="1:22">
      <c r="A119" s="241"/>
      <c r="B119" s="50"/>
      <c r="C119" s="50"/>
      <c r="D119" s="57"/>
      <c r="E119" s="54"/>
      <c r="F119" s="50"/>
      <c r="G119" s="55"/>
      <c r="H119" s="54"/>
      <c r="I119" s="249"/>
      <c r="J119" s="250"/>
      <c r="K119" s="240"/>
      <c r="L119" s="241"/>
      <c r="M119" s="108"/>
      <c r="N119" s="108"/>
      <c r="O119" s="108"/>
      <c r="P119" s="251"/>
      <c r="Q119" s="251"/>
      <c r="R119" s="240"/>
      <c r="S119" s="240"/>
      <c r="T119" s="240"/>
      <c r="U119" s="240"/>
      <c r="V119" s="240"/>
    </row>
    <row r="120" spans="1:22">
      <c r="A120" s="241"/>
      <c r="B120" s="50"/>
      <c r="C120" s="50"/>
      <c r="D120" s="57"/>
      <c r="E120" s="54"/>
      <c r="F120" s="50"/>
      <c r="G120" s="55"/>
      <c r="H120" s="54"/>
      <c r="I120" s="249"/>
      <c r="J120" s="250"/>
      <c r="K120" s="240"/>
      <c r="L120" s="241"/>
      <c r="M120" s="108"/>
      <c r="N120" s="108"/>
      <c r="O120" s="108"/>
      <c r="P120" s="251"/>
      <c r="Q120" s="251"/>
      <c r="R120" s="240"/>
      <c r="S120" s="240"/>
      <c r="T120" s="240"/>
      <c r="U120" s="240"/>
      <c r="V120" s="240"/>
    </row>
    <row r="121" spans="1:22">
      <c r="A121" s="241"/>
      <c r="B121" s="50"/>
      <c r="C121" s="50"/>
      <c r="D121" s="57"/>
      <c r="E121" s="54"/>
      <c r="F121" s="50"/>
      <c r="G121" s="55"/>
      <c r="H121" s="54"/>
      <c r="I121" s="249"/>
      <c r="J121" s="250"/>
      <c r="K121" s="240"/>
      <c r="L121" s="241"/>
      <c r="M121" s="108"/>
      <c r="N121" s="108"/>
      <c r="O121" s="108"/>
      <c r="P121" s="251"/>
      <c r="Q121" s="251"/>
      <c r="R121" s="240"/>
      <c r="S121" s="240"/>
      <c r="T121" s="240"/>
      <c r="U121" s="240"/>
      <c r="V121" s="240"/>
    </row>
    <row r="122" spans="1:22">
      <c r="A122" s="241"/>
      <c r="B122" s="50"/>
      <c r="C122" s="50"/>
      <c r="D122" s="57"/>
      <c r="E122" s="54"/>
      <c r="F122" s="50"/>
      <c r="G122" s="55"/>
      <c r="H122" s="54"/>
      <c r="I122" s="249"/>
      <c r="J122" s="250"/>
      <c r="K122" s="240"/>
      <c r="L122" s="241"/>
      <c r="M122" s="108"/>
      <c r="N122" s="108"/>
      <c r="O122" s="108"/>
      <c r="P122" s="251"/>
      <c r="Q122" s="251"/>
      <c r="R122" s="240"/>
      <c r="S122" s="240"/>
      <c r="T122" s="240"/>
      <c r="U122" s="240"/>
      <c r="V122" s="240"/>
    </row>
    <row r="123" spans="1:22">
      <c r="A123" s="241"/>
      <c r="B123" s="252"/>
      <c r="C123" s="252"/>
      <c r="D123" s="253"/>
      <c r="E123" s="254"/>
      <c r="F123" s="255"/>
      <c r="G123" s="256"/>
      <c r="H123" s="254"/>
      <c r="I123" s="257"/>
      <c r="J123" s="258"/>
      <c r="K123" s="240"/>
      <c r="L123" s="241"/>
      <c r="M123" s="259"/>
      <c r="N123" s="259"/>
      <c r="O123" s="259"/>
      <c r="P123" s="260"/>
      <c r="Q123" s="259"/>
      <c r="R123" s="240"/>
      <c r="S123" s="240"/>
      <c r="T123" s="240"/>
      <c r="U123" s="240"/>
      <c r="V123" s="240"/>
    </row>
    <row r="124" spans="1:22">
      <c r="A124" s="240"/>
      <c r="B124" s="240"/>
      <c r="C124" s="240"/>
      <c r="D124" s="240"/>
      <c r="E124" s="240"/>
      <c r="F124" s="240"/>
      <c r="G124" s="240"/>
      <c r="H124" s="240"/>
      <c r="I124" s="240"/>
      <c r="J124" s="240"/>
      <c r="K124" s="240"/>
      <c r="L124" s="240"/>
      <c r="M124" s="240"/>
      <c r="N124" s="240"/>
      <c r="O124" s="240"/>
      <c r="P124" s="240"/>
      <c r="Q124" s="240"/>
      <c r="R124" s="240"/>
      <c r="S124" s="240"/>
      <c r="T124" s="240"/>
      <c r="U124" s="240"/>
      <c r="V124" s="240"/>
    </row>
    <row r="125" spans="1:22">
      <c r="A125" s="240"/>
      <c r="B125" s="240"/>
      <c r="C125" s="240"/>
      <c r="D125" s="240"/>
      <c r="E125" s="240"/>
      <c r="F125" s="240"/>
      <c r="G125" s="240"/>
      <c r="H125" s="240"/>
      <c r="I125" s="240"/>
      <c r="J125" s="240"/>
      <c r="K125" s="240"/>
      <c r="L125" s="240"/>
      <c r="M125" s="240"/>
      <c r="N125" s="240"/>
      <c r="O125" s="240"/>
      <c r="P125" s="240"/>
      <c r="Q125" s="240"/>
      <c r="R125" s="240"/>
      <c r="S125" s="240"/>
      <c r="T125" s="240"/>
      <c r="U125" s="240"/>
      <c r="V125" s="240"/>
    </row>
    <row r="126" spans="1:22">
      <c r="A126" s="240"/>
      <c r="B126" s="240"/>
      <c r="C126" s="240"/>
      <c r="D126" s="240"/>
      <c r="E126" s="240"/>
      <c r="F126" s="240"/>
      <c r="G126" s="240"/>
      <c r="H126" s="240"/>
      <c r="I126" s="240"/>
      <c r="J126" s="240"/>
      <c r="K126" s="240"/>
      <c r="L126" s="407"/>
      <c r="M126" s="407"/>
      <c r="N126" s="407"/>
      <c r="O126" s="407"/>
      <c r="P126" s="407"/>
      <c r="Q126" s="407"/>
      <c r="R126" s="240"/>
      <c r="S126" s="240"/>
      <c r="T126" s="240"/>
      <c r="U126" s="240"/>
      <c r="V126" s="240"/>
    </row>
    <row r="127" spans="1:22">
      <c r="A127" s="240"/>
      <c r="B127" s="240"/>
      <c r="C127" s="240"/>
      <c r="D127" s="240"/>
      <c r="E127" s="240"/>
      <c r="F127" s="240"/>
      <c r="G127" s="240"/>
      <c r="H127" s="240"/>
      <c r="I127" s="240"/>
      <c r="J127" s="240"/>
      <c r="K127" s="240"/>
      <c r="L127" s="407"/>
      <c r="M127" s="407"/>
      <c r="N127" s="407"/>
      <c r="O127" s="407"/>
      <c r="P127" s="407"/>
      <c r="Q127" s="407"/>
      <c r="R127" s="240"/>
      <c r="S127" s="240"/>
      <c r="T127" s="240"/>
      <c r="U127" s="240"/>
      <c r="V127" s="240"/>
    </row>
    <row r="128" spans="1:22">
      <c r="A128" s="240"/>
      <c r="B128" s="240"/>
      <c r="C128" s="240"/>
      <c r="D128" s="240"/>
      <c r="E128" s="240"/>
      <c r="F128" s="240"/>
      <c r="G128" s="240"/>
      <c r="H128" s="240"/>
      <c r="I128" s="240"/>
      <c r="J128" s="240"/>
      <c r="K128" s="240"/>
      <c r="L128" s="407"/>
      <c r="M128" s="407"/>
      <c r="N128" s="407"/>
      <c r="O128" s="407"/>
      <c r="P128" s="407"/>
      <c r="Q128" s="407"/>
      <c r="R128" s="240"/>
      <c r="S128" s="240"/>
      <c r="T128" s="240"/>
      <c r="U128" s="240"/>
      <c r="V128" s="240"/>
    </row>
    <row r="129" spans="1:22">
      <c r="A129" s="240"/>
      <c r="B129" s="240"/>
      <c r="C129" s="240"/>
      <c r="D129" s="240"/>
      <c r="E129" s="240"/>
      <c r="F129" s="240"/>
      <c r="G129" s="240"/>
      <c r="H129" s="240"/>
      <c r="I129" s="240"/>
      <c r="J129" s="240"/>
      <c r="K129" s="240"/>
      <c r="L129" s="407"/>
      <c r="M129" s="407"/>
      <c r="N129" s="407"/>
      <c r="O129" s="407"/>
      <c r="P129" s="407"/>
      <c r="Q129" s="407"/>
      <c r="R129" s="240"/>
      <c r="S129" s="240"/>
      <c r="T129" s="240"/>
      <c r="U129" s="240"/>
      <c r="V129" s="240"/>
    </row>
    <row r="130" spans="1:22">
      <c r="A130" s="240"/>
      <c r="B130" s="240"/>
      <c r="C130" s="240"/>
      <c r="D130" s="240"/>
      <c r="E130" s="240"/>
      <c r="F130" s="240"/>
      <c r="G130" s="240"/>
      <c r="H130" s="240"/>
      <c r="I130" s="240"/>
      <c r="J130" s="240"/>
      <c r="K130" s="240"/>
      <c r="L130" s="407"/>
      <c r="M130" s="407"/>
      <c r="N130" s="407"/>
      <c r="O130" s="407"/>
      <c r="P130" s="407"/>
      <c r="Q130" s="407"/>
      <c r="R130" s="240"/>
      <c r="S130" s="240"/>
      <c r="T130" s="240"/>
      <c r="U130" s="240"/>
      <c r="V130" s="240"/>
    </row>
    <row r="131" spans="1:22">
      <c r="A131" s="240"/>
      <c r="B131" s="240"/>
      <c r="C131" s="240"/>
      <c r="D131" s="240"/>
      <c r="E131" s="240"/>
      <c r="F131" s="240"/>
      <c r="G131" s="240"/>
      <c r="H131" s="240"/>
      <c r="I131" s="240"/>
      <c r="J131" s="240"/>
      <c r="K131" s="240"/>
      <c r="L131" s="243"/>
      <c r="M131" s="242"/>
      <c r="N131" s="242"/>
      <c r="O131" s="242"/>
      <c r="P131" s="242"/>
      <c r="Q131" s="242"/>
      <c r="R131" s="240"/>
      <c r="S131" s="240"/>
      <c r="T131" s="240"/>
      <c r="U131" s="240"/>
      <c r="V131" s="240"/>
    </row>
    <row r="132" spans="1:22">
      <c r="A132" s="240"/>
      <c r="B132" s="240"/>
      <c r="C132" s="240"/>
      <c r="D132" s="240"/>
      <c r="E132" s="240"/>
      <c r="F132" s="240"/>
      <c r="G132" s="240"/>
      <c r="H132" s="240"/>
      <c r="I132" s="240"/>
      <c r="J132" s="240"/>
      <c r="K132" s="240"/>
      <c r="L132" s="240"/>
      <c r="M132" s="245"/>
      <c r="N132" s="245"/>
      <c r="O132" s="245"/>
      <c r="P132" s="245"/>
      <c r="Q132" s="240"/>
      <c r="R132" s="240"/>
      <c r="S132" s="240"/>
      <c r="T132" s="240"/>
      <c r="U132" s="240"/>
      <c r="V132" s="240"/>
    </row>
    <row r="133" spans="1:22">
      <c r="A133" s="240"/>
      <c r="B133" s="240"/>
      <c r="C133" s="240"/>
      <c r="D133" s="240"/>
      <c r="E133" s="240"/>
      <c r="F133" s="240"/>
      <c r="G133" s="240"/>
      <c r="H133" s="240"/>
      <c r="I133" s="240"/>
      <c r="J133" s="240"/>
      <c r="K133" s="240"/>
      <c r="L133" s="240"/>
      <c r="M133" s="247"/>
      <c r="N133" s="247"/>
      <c r="O133" s="247"/>
      <c r="P133" s="248"/>
      <c r="Q133" s="248"/>
      <c r="R133" s="240"/>
      <c r="S133" s="240"/>
      <c r="T133" s="240"/>
      <c r="U133" s="240"/>
      <c r="V133" s="240"/>
    </row>
    <row r="134" spans="1:22">
      <c r="A134" s="240"/>
      <c r="B134" s="240"/>
      <c r="C134" s="240"/>
      <c r="D134" s="240"/>
      <c r="E134" s="240"/>
      <c r="F134" s="240"/>
      <c r="G134" s="240"/>
      <c r="H134" s="240"/>
      <c r="I134" s="240"/>
      <c r="J134" s="240"/>
      <c r="K134" s="240"/>
      <c r="L134" s="241"/>
      <c r="M134" s="108"/>
      <c r="N134" s="108"/>
      <c r="O134" s="108"/>
      <c r="P134" s="261"/>
      <c r="Q134" s="251"/>
      <c r="R134" s="240"/>
      <c r="S134" s="240"/>
      <c r="T134" s="240"/>
      <c r="U134" s="240"/>
      <c r="V134" s="240"/>
    </row>
    <row r="135" spans="1:22">
      <c r="A135" s="240"/>
      <c r="B135" s="240"/>
      <c r="C135" s="240"/>
      <c r="D135" s="240"/>
      <c r="E135" s="240"/>
      <c r="F135" s="240"/>
      <c r="G135" s="240"/>
      <c r="H135" s="240"/>
      <c r="I135" s="240"/>
      <c r="J135" s="240"/>
      <c r="K135" s="240"/>
      <c r="L135" s="241"/>
      <c r="M135" s="108"/>
      <c r="N135" s="108"/>
      <c r="O135" s="108"/>
      <c r="P135" s="261"/>
      <c r="Q135" s="251"/>
      <c r="R135" s="240"/>
      <c r="S135" s="240"/>
      <c r="T135" s="240"/>
      <c r="U135" s="240"/>
      <c r="V135" s="240"/>
    </row>
    <row r="136" spans="1:22">
      <c r="A136" s="240"/>
      <c r="B136" s="240"/>
      <c r="C136" s="240"/>
      <c r="D136" s="240"/>
      <c r="E136" s="240"/>
      <c r="F136" s="240"/>
      <c r="G136" s="240"/>
      <c r="H136" s="240"/>
      <c r="I136" s="240"/>
      <c r="J136" s="240"/>
      <c r="K136" s="240"/>
      <c r="L136" s="241"/>
      <c r="M136" s="108"/>
      <c r="N136" s="108"/>
      <c r="O136" s="108"/>
      <c r="P136" s="261"/>
      <c r="Q136" s="251"/>
      <c r="R136" s="240"/>
      <c r="S136" s="240"/>
      <c r="T136" s="240"/>
      <c r="U136" s="240"/>
      <c r="V136" s="240"/>
    </row>
    <row r="137" spans="1:22">
      <c r="A137" s="240"/>
      <c r="B137" s="240"/>
      <c r="C137" s="240"/>
      <c r="D137" s="240"/>
      <c r="E137" s="240"/>
      <c r="F137" s="240"/>
      <c r="G137" s="240"/>
      <c r="H137" s="240"/>
      <c r="I137" s="240"/>
      <c r="J137" s="240"/>
      <c r="K137" s="240"/>
      <c r="L137" s="241"/>
      <c r="M137" s="108"/>
      <c r="N137" s="108"/>
      <c r="O137" s="108"/>
      <c r="P137" s="261"/>
      <c r="Q137" s="251"/>
      <c r="R137" s="240"/>
      <c r="S137" s="240"/>
      <c r="T137" s="240"/>
      <c r="U137" s="240"/>
      <c r="V137" s="240"/>
    </row>
    <row r="138" spans="1:22">
      <c r="A138" s="240"/>
      <c r="B138" s="240"/>
      <c r="C138" s="240"/>
      <c r="D138" s="240"/>
      <c r="E138" s="240"/>
      <c r="F138" s="240"/>
      <c r="G138" s="240"/>
      <c r="H138" s="240"/>
      <c r="I138" s="240"/>
      <c r="J138" s="240"/>
      <c r="K138" s="240"/>
      <c r="L138" s="241"/>
      <c r="M138" s="108"/>
      <c r="N138" s="108"/>
      <c r="O138" s="108"/>
      <c r="P138" s="261"/>
      <c r="Q138" s="251"/>
      <c r="R138" s="240"/>
      <c r="S138" s="240"/>
      <c r="T138" s="240"/>
      <c r="U138" s="240"/>
      <c r="V138" s="240"/>
    </row>
    <row r="139" spans="1:22">
      <c r="A139" s="240"/>
      <c r="B139" s="240"/>
      <c r="C139" s="240"/>
      <c r="D139" s="240"/>
      <c r="E139" s="240"/>
      <c r="F139" s="240"/>
      <c r="G139" s="240"/>
      <c r="H139" s="240"/>
      <c r="I139" s="240"/>
      <c r="J139" s="240"/>
      <c r="K139" s="240"/>
      <c r="L139" s="241"/>
      <c r="M139" s="108"/>
      <c r="N139" s="108"/>
      <c r="O139" s="108"/>
      <c r="P139" s="261"/>
      <c r="Q139" s="251"/>
      <c r="R139" s="240"/>
      <c r="S139" s="240"/>
      <c r="T139" s="240"/>
      <c r="U139" s="240"/>
      <c r="V139" s="240"/>
    </row>
    <row r="140" spans="1:22">
      <c r="A140" s="240"/>
      <c r="B140" s="240"/>
      <c r="C140" s="240"/>
      <c r="D140" s="240"/>
      <c r="E140" s="240"/>
      <c r="F140" s="240"/>
      <c r="G140" s="240"/>
      <c r="H140" s="240"/>
      <c r="I140" s="240"/>
      <c r="J140" s="240"/>
      <c r="K140" s="240"/>
      <c r="L140" s="241"/>
      <c r="M140" s="108"/>
      <c r="N140" s="108"/>
      <c r="O140" s="108"/>
      <c r="P140" s="261"/>
      <c r="Q140" s="251"/>
      <c r="R140" s="240"/>
      <c r="S140" s="240"/>
      <c r="T140" s="240"/>
      <c r="U140" s="240"/>
      <c r="V140" s="240"/>
    </row>
    <row r="141" spans="1:22">
      <c r="A141" s="240"/>
      <c r="B141" s="240"/>
      <c r="C141" s="240"/>
      <c r="D141" s="240"/>
      <c r="E141" s="240"/>
      <c r="F141" s="240"/>
      <c r="G141" s="240"/>
      <c r="H141" s="240"/>
      <c r="I141" s="240"/>
      <c r="J141" s="240"/>
      <c r="K141" s="240"/>
      <c r="L141" s="241"/>
      <c r="M141" s="108"/>
      <c r="N141" s="108"/>
      <c r="O141" s="108"/>
      <c r="P141" s="261"/>
      <c r="Q141" s="251"/>
      <c r="R141" s="240"/>
      <c r="S141" s="240"/>
      <c r="T141" s="240"/>
      <c r="U141" s="240"/>
      <c r="V141" s="240"/>
    </row>
    <row r="142" spans="1:22">
      <c r="A142" s="240"/>
      <c r="B142" s="240"/>
      <c r="C142" s="240"/>
      <c r="D142" s="240"/>
      <c r="E142" s="240"/>
      <c r="F142" s="240"/>
      <c r="G142" s="240"/>
      <c r="H142" s="240"/>
      <c r="I142" s="240"/>
      <c r="J142" s="240"/>
      <c r="K142" s="240"/>
      <c r="L142" s="241"/>
      <c r="M142" s="108"/>
      <c r="N142" s="108"/>
      <c r="O142" s="108"/>
      <c r="P142" s="261"/>
      <c r="Q142" s="251"/>
      <c r="R142" s="240"/>
      <c r="S142" s="240"/>
      <c r="T142" s="240"/>
      <c r="U142" s="240"/>
      <c r="V142" s="240"/>
    </row>
    <row r="143" spans="1:22">
      <c r="A143" s="240"/>
      <c r="B143" s="240"/>
      <c r="C143" s="240"/>
      <c r="D143" s="240"/>
      <c r="E143" s="240"/>
      <c r="F143" s="240"/>
      <c r="G143" s="240"/>
      <c r="H143" s="240"/>
      <c r="I143" s="240"/>
      <c r="J143" s="240"/>
      <c r="K143" s="240"/>
      <c r="L143" s="241"/>
      <c r="M143" s="108"/>
      <c r="N143" s="108"/>
      <c r="O143" s="108"/>
      <c r="P143" s="261"/>
      <c r="Q143" s="251"/>
      <c r="R143" s="240"/>
      <c r="S143" s="240"/>
      <c r="T143" s="240"/>
      <c r="U143" s="240"/>
      <c r="V143" s="240"/>
    </row>
    <row r="144" spans="1:22">
      <c r="A144" s="240"/>
      <c r="B144" s="240"/>
      <c r="C144" s="240"/>
      <c r="D144" s="240"/>
      <c r="E144" s="240"/>
      <c r="F144" s="240"/>
      <c r="G144" s="240"/>
      <c r="H144" s="240"/>
      <c r="I144" s="240"/>
      <c r="J144" s="240"/>
      <c r="K144" s="240"/>
      <c r="L144" s="241"/>
      <c r="M144" s="108"/>
      <c r="N144" s="108"/>
      <c r="O144" s="108"/>
      <c r="P144" s="261"/>
      <c r="Q144" s="251"/>
      <c r="R144" s="240"/>
      <c r="S144" s="240"/>
      <c r="T144" s="240"/>
      <c r="U144" s="240"/>
      <c r="V144" s="240"/>
    </row>
    <row r="145" spans="1:22">
      <c r="A145" s="240"/>
      <c r="B145" s="240"/>
      <c r="C145" s="240"/>
      <c r="D145" s="240"/>
      <c r="E145" s="240"/>
      <c r="F145" s="240"/>
      <c r="G145" s="240"/>
      <c r="H145" s="240"/>
      <c r="I145" s="240"/>
      <c r="J145" s="240"/>
      <c r="K145" s="240"/>
      <c r="L145" s="241"/>
      <c r="M145" s="108"/>
      <c r="N145" s="108"/>
      <c r="O145" s="108"/>
      <c r="P145" s="261"/>
      <c r="Q145" s="251"/>
      <c r="R145" s="240"/>
      <c r="S145" s="240"/>
      <c r="T145" s="240"/>
      <c r="U145" s="240"/>
      <c r="V145" s="240"/>
    </row>
    <row r="146" spans="1:22">
      <c r="A146" s="240"/>
      <c r="B146" s="240"/>
      <c r="C146" s="240"/>
      <c r="D146" s="240"/>
      <c r="E146" s="240"/>
      <c r="F146" s="240"/>
      <c r="G146" s="240"/>
      <c r="H146" s="240"/>
      <c r="I146" s="240"/>
      <c r="J146" s="240"/>
      <c r="K146" s="240"/>
      <c r="L146" s="241"/>
      <c r="M146" s="108"/>
      <c r="N146" s="108"/>
      <c r="O146" s="108"/>
      <c r="P146" s="261"/>
      <c r="Q146" s="251"/>
      <c r="R146" s="240"/>
      <c r="S146" s="240"/>
      <c r="T146" s="240"/>
      <c r="U146" s="240"/>
      <c r="V146" s="240"/>
    </row>
    <row r="147" spans="1:22">
      <c r="A147" s="240"/>
      <c r="B147" s="240"/>
      <c r="C147" s="240"/>
      <c r="D147" s="240"/>
      <c r="E147" s="240"/>
      <c r="F147" s="240"/>
      <c r="G147" s="240"/>
      <c r="H147" s="240"/>
      <c r="I147" s="240"/>
      <c r="J147" s="240"/>
      <c r="K147" s="240"/>
      <c r="L147" s="241"/>
      <c r="M147" s="108"/>
      <c r="N147" s="108"/>
      <c r="O147" s="108"/>
      <c r="P147" s="261"/>
      <c r="Q147" s="251"/>
      <c r="R147" s="240"/>
      <c r="S147" s="240"/>
      <c r="T147" s="240"/>
      <c r="U147" s="240"/>
      <c r="V147" s="240"/>
    </row>
    <row r="148" spans="1:22">
      <c r="A148" s="240"/>
      <c r="B148" s="240"/>
      <c r="C148" s="240"/>
      <c r="D148" s="240"/>
      <c r="E148" s="240"/>
      <c r="F148" s="240"/>
      <c r="G148" s="240"/>
      <c r="H148" s="240"/>
      <c r="I148" s="240"/>
      <c r="J148" s="240"/>
      <c r="K148" s="240"/>
      <c r="L148" s="241"/>
      <c r="M148" s="108"/>
      <c r="N148" s="108"/>
      <c r="O148" s="108"/>
      <c r="P148" s="261"/>
      <c r="Q148" s="251"/>
      <c r="R148" s="240"/>
      <c r="S148" s="240"/>
      <c r="T148" s="240"/>
      <c r="U148" s="240"/>
      <c r="V148" s="240"/>
    </row>
    <row r="149" spans="1:22">
      <c r="A149" s="240"/>
      <c r="B149" s="240"/>
      <c r="C149" s="240"/>
      <c r="D149" s="240"/>
      <c r="E149" s="240"/>
      <c r="F149" s="240"/>
      <c r="G149" s="240"/>
      <c r="H149" s="240"/>
      <c r="I149" s="240"/>
      <c r="J149" s="240"/>
      <c r="K149" s="240"/>
      <c r="L149" s="241"/>
      <c r="M149" s="108"/>
      <c r="N149" s="108"/>
      <c r="O149" s="108"/>
      <c r="P149" s="261"/>
      <c r="Q149" s="251"/>
      <c r="R149" s="240"/>
      <c r="S149" s="240"/>
      <c r="T149" s="240"/>
      <c r="U149" s="240"/>
      <c r="V149" s="240"/>
    </row>
    <row r="150" spans="1:22">
      <c r="A150" s="240"/>
      <c r="B150" s="240"/>
      <c r="C150" s="240"/>
      <c r="D150" s="240"/>
      <c r="E150" s="240"/>
      <c r="F150" s="240"/>
      <c r="G150" s="240"/>
      <c r="H150" s="240"/>
      <c r="I150" s="240"/>
      <c r="J150" s="240"/>
      <c r="K150" s="240"/>
      <c r="L150" s="241"/>
      <c r="M150" s="108"/>
      <c r="N150" s="108"/>
      <c r="O150" s="108"/>
      <c r="P150" s="261"/>
      <c r="Q150" s="251"/>
      <c r="R150" s="240"/>
      <c r="S150" s="240"/>
      <c r="T150" s="240"/>
      <c r="U150" s="240"/>
      <c r="V150" s="240"/>
    </row>
    <row r="151" spans="1:22">
      <c r="A151" s="240"/>
      <c r="B151" s="240"/>
      <c r="C151" s="240"/>
      <c r="D151" s="240"/>
      <c r="E151" s="240"/>
      <c r="F151" s="240"/>
      <c r="G151" s="240"/>
      <c r="H151" s="240"/>
      <c r="I151" s="240"/>
      <c r="J151" s="240"/>
      <c r="K151" s="240"/>
      <c r="L151" s="241"/>
      <c r="M151" s="108"/>
      <c r="N151" s="108"/>
      <c r="O151" s="108"/>
      <c r="P151" s="261"/>
      <c r="Q151" s="251"/>
      <c r="R151" s="240"/>
      <c r="S151" s="240"/>
      <c r="T151" s="240"/>
      <c r="U151" s="240"/>
      <c r="V151" s="240"/>
    </row>
    <row r="152" spans="1:22">
      <c r="A152" s="240"/>
      <c r="B152" s="240"/>
      <c r="C152" s="240"/>
      <c r="D152" s="240"/>
      <c r="E152" s="240"/>
      <c r="F152" s="240"/>
      <c r="G152" s="240"/>
      <c r="H152" s="240"/>
      <c r="I152" s="240"/>
      <c r="J152" s="240"/>
      <c r="K152" s="240"/>
      <c r="L152" s="241"/>
      <c r="M152" s="108"/>
      <c r="N152" s="108"/>
      <c r="O152" s="108"/>
      <c r="P152" s="261"/>
      <c r="Q152" s="251"/>
      <c r="R152" s="240"/>
      <c r="S152" s="240"/>
      <c r="T152" s="240"/>
      <c r="U152" s="240"/>
      <c r="V152" s="240"/>
    </row>
    <row r="153" spans="1:22">
      <c r="A153" s="240"/>
      <c r="B153" s="240"/>
      <c r="C153" s="240"/>
      <c r="D153" s="240"/>
      <c r="E153" s="240"/>
      <c r="F153" s="240"/>
      <c r="G153" s="240"/>
      <c r="H153" s="240"/>
      <c r="I153" s="240"/>
      <c r="J153" s="240"/>
      <c r="K153" s="240"/>
      <c r="L153" s="241"/>
      <c r="M153" s="108"/>
      <c r="N153" s="108"/>
      <c r="O153" s="108"/>
      <c r="P153" s="261"/>
      <c r="Q153" s="251"/>
      <c r="R153" s="240"/>
      <c r="S153" s="240"/>
      <c r="T153" s="240"/>
      <c r="U153" s="240"/>
      <c r="V153" s="240"/>
    </row>
    <row r="154" spans="1:22">
      <c r="A154" s="240"/>
      <c r="B154" s="240"/>
      <c r="C154" s="240"/>
      <c r="D154" s="240"/>
      <c r="E154" s="240"/>
      <c r="F154" s="240"/>
      <c r="G154" s="240"/>
      <c r="H154" s="240"/>
      <c r="I154" s="240"/>
      <c r="J154" s="240"/>
      <c r="K154" s="240"/>
      <c r="L154" s="241"/>
      <c r="M154" s="108"/>
      <c r="N154" s="108"/>
      <c r="O154" s="108"/>
      <c r="P154" s="261"/>
      <c r="Q154" s="251"/>
      <c r="R154" s="240"/>
      <c r="S154" s="240"/>
      <c r="T154" s="240"/>
      <c r="U154" s="240"/>
      <c r="V154" s="240"/>
    </row>
    <row r="155" spans="1:22">
      <c r="A155" s="240"/>
      <c r="B155" s="240"/>
      <c r="C155" s="240"/>
      <c r="D155" s="240"/>
      <c r="E155" s="240"/>
      <c r="F155" s="240"/>
      <c r="G155" s="240"/>
      <c r="H155" s="240"/>
      <c r="I155" s="240"/>
      <c r="J155" s="240"/>
      <c r="K155" s="240"/>
      <c r="L155" s="241"/>
      <c r="M155" s="108"/>
      <c r="N155" s="108"/>
      <c r="O155" s="108"/>
      <c r="P155" s="261"/>
      <c r="Q155" s="251"/>
      <c r="R155" s="240"/>
      <c r="S155" s="240"/>
      <c r="T155" s="240"/>
      <c r="U155" s="240"/>
      <c r="V155" s="240"/>
    </row>
    <row r="156" spans="1:22">
      <c r="A156" s="240"/>
      <c r="B156" s="240"/>
      <c r="C156" s="240"/>
      <c r="D156" s="240"/>
      <c r="E156" s="240"/>
      <c r="F156" s="240"/>
      <c r="G156" s="240"/>
      <c r="H156" s="240"/>
      <c r="I156" s="240"/>
      <c r="J156" s="240"/>
      <c r="K156" s="240"/>
      <c r="L156" s="241"/>
      <c r="M156" s="108"/>
      <c r="N156" s="108"/>
      <c r="O156" s="108"/>
      <c r="P156" s="261"/>
      <c r="Q156" s="251"/>
      <c r="R156" s="240"/>
      <c r="S156" s="240"/>
      <c r="T156" s="240"/>
      <c r="U156" s="240"/>
      <c r="V156" s="240"/>
    </row>
    <row r="157" spans="1:22">
      <c r="A157" s="240"/>
      <c r="B157" s="240"/>
      <c r="C157" s="240"/>
      <c r="D157" s="240"/>
      <c r="E157" s="240"/>
      <c r="F157" s="240"/>
      <c r="G157" s="240"/>
      <c r="H157" s="240"/>
      <c r="I157" s="240"/>
      <c r="J157" s="240"/>
      <c r="K157" s="240"/>
      <c r="L157" s="241"/>
      <c r="M157" s="108"/>
      <c r="N157" s="108"/>
      <c r="O157" s="108"/>
      <c r="P157" s="261"/>
      <c r="Q157" s="251"/>
      <c r="R157" s="240"/>
      <c r="S157" s="240"/>
      <c r="T157" s="240"/>
      <c r="U157" s="240"/>
      <c r="V157" s="240"/>
    </row>
    <row r="158" spans="1:22">
      <c r="A158" s="240"/>
      <c r="B158" s="240"/>
      <c r="C158" s="240"/>
      <c r="D158" s="240"/>
      <c r="E158" s="240"/>
      <c r="F158" s="240"/>
      <c r="G158" s="240"/>
      <c r="H158" s="240"/>
      <c r="I158" s="240"/>
      <c r="J158" s="240"/>
      <c r="K158" s="240"/>
      <c r="L158" s="241"/>
      <c r="M158" s="108"/>
      <c r="N158" s="108"/>
      <c r="O158" s="108"/>
      <c r="P158" s="261"/>
      <c r="Q158" s="251"/>
      <c r="R158" s="240"/>
      <c r="S158" s="240"/>
      <c r="T158" s="240"/>
      <c r="U158" s="240"/>
      <c r="V158" s="240"/>
    </row>
    <row r="159" spans="1:22">
      <c r="A159" s="240"/>
      <c r="B159" s="240"/>
      <c r="C159" s="240"/>
      <c r="D159" s="240"/>
      <c r="E159" s="240"/>
      <c r="F159" s="240"/>
      <c r="G159" s="240"/>
      <c r="H159" s="240"/>
      <c r="I159" s="240"/>
      <c r="J159" s="240"/>
      <c r="K159" s="240"/>
      <c r="L159" s="241"/>
      <c r="M159" s="108"/>
      <c r="N159" s="108"/>
      <c r="O159" s="108"/>
      <c r="P159" s="261"/>
      <c r="Q159" s="251"/>
      <c r="R159" s="240"/>
      <c r="S159" s="240"/>
      <c r="T159" s="240"/>
      <c r="U159" s="240"/>
      <c r="V159" s="240"/>
    </row>
    <row r="160" spans="1:22">
      <c r="A160" s="240"/>
      <c r="B160" s="240"/>
      <c r="C160" s="240"/>
      <c r="D160" s="240"/>
      <c r="E160" s="240"/>
      <c r="F160" s="240"/>
      <c r="G160" s="240"/>
      <c r="H160" s="240"/>
      <c r="I160" s="240"/>
      <c r="J160" s="240"/>
      <c r="K160" s="240"/>
      <c r="L160" s="241"/>
      <c r="M160" s="108"/>
      <c r="N160" s="108"/>
      <c r="O160" s="108"/>
      <c r="P160" s="261"/>
      <c r="Q160" s="251"/>
      <c r="R160" s="240"/>
      <c r="S160" s="240"/>
      <c r="T160" s="240"/>
      <c r="U160" s="240"/>
      <c r="V160" s="240"/>
    </row>
    <row r="161" spans="1:22">
      <c r="A161" s="240"/>
      <c r="B161" s="240"/>
      <c r="C161" s="240"/>
      <c r="D161" s="240"/>
      <c r="E161" s="240"/>
      <c r="F161" s="240"/>
      <c r="G161" s="240"/>
      <c r="H161" s="240"/>
      <c r="I161" s="240"/>
      <c r="J161" s="240"/>
      <c r="K161" s="240"/>
      <c r="L161" s="241"/>
      <c r="M161" s="108"/>
      <c r="N161" s="108"/>
      <c r="O161" s="108"/>
      <c r="P161" s="261"/>
      <c r="Q161" s="251"/>
      <c r="R161" s="240"/>
      <c r="S161" s="240"/>
      <c r="T161" s="240"/>
      <c r="U161" s="240"/>
      <c r="V161" s="240"/>
    </row>
    <row r="162" spans="1:22">
      <c r="A162" s="240"/>
      <c r="B162" s="240"/>
      <c r="C162" s="240"/>
      <c r="D162" s="240"/>
      <c r="E162" s="240"/>
      <c r="F162" s="240"/>
      <c r="G162" s="240"/>
      <c r="H162" s="240"/>
      <c r="I162" s="240"/>
      <c r="J162" s="240"/>
      <c r="K162" s="240"/>
      <c r="L162" s="241"/>
      <c r="M162" s="108"/>
      <c r="N162" s="108"/>
      <c r="O162" s="108"/>
      <c r="P162" s="261"/>
      <c r="Q162" s="251"/>
      <c r="R162" s="240"/>
      <c r="S162" s="240"/>
      <c r="T162" s="240"/>
      <c r="U162" s="240"/>
      <c r="V162" s="240"/>
    </row>
    <row r="163" spans="1:22">
      <c r="A163" s="240"/>
      <c r="B163" s="240"/>
      <c r="C163" s="240"/>
      <c r="D163" s="240"/>
      <c r="E163" s="240"/>
      <c r="F163" s="240"/>
      <c r="G163" s="240"/>
      <c r="H163" s="240"/>
      <c r="I163" s="240"/>
      <c r="J163" s="240"/>
      <c r="K163" s="240"/>
      <c r="L163" s="241"/>
      <c r="M163" s="108"/>
      <c r="N163" s="108"/>
      <c r="O163" s="108"/>
      <c r="P163" s="261"/>
      <c r="Q163" s="251"/>
      <c r="R163" s="240"/>
      <c r="S163" s="240"/>
      <c r="T163" s="240"/>
      <c r="U163" s="240"/>
      <c r="V163" s="240"/>
    </row>
    <row r="164" spans="1:22">
      <c r="A164" s="240"/>
      <c r="B164" s="240"/>
      <c r="C164" s="240"/>
      <c r="D164" s="240"/>
      <c r="E164" s="240"/>
      <c r="F164" s="240"/>
      <c r="G164" s="240"/>
      <c r="H164" s="240"/>
      <c r="I164" s="240"/>
      <c r="J164" s="240"/>
      <c r="K164" s="240"/>
      <c r="L164" s="241"/>
      <c r="M164" s="108"/>
      <c r="N164" s="108"/>
      <c r="O164" s="108"/>
      <c r="P164" s="261"/>
      <c r="Q164" s="251"/>
      <c r="R164" s="240"/>
      <c r="S164" s="240"/>
      <c r="T164" s="240"/>
      <c r="U164" s="240"/>
      <c r="V164" s="240"/>
    </row>
    <row r="165" spans="1:22">
      <c r="A165" s="240"/>
      <c r="B165" s="240"/>
      <c r="C165" s="240"/>
      <c r="D165" s="240"/>
      <c r="E165" s="240"/>
      <c r="F165" s="240"/>
      <c r="G165" s="240"/>
      <c r="H165" s="240"/>
      <c r="I165" s="240"/>
      <c r="J165" s="240"/>
      <c r="K165" s="240"/>
      <c r="L165" s="241"/>
      <c r="M165" s="108"/>
      <c r="N165" s="108"/>
      <c r="O165" s="108"/>
      <c r="P165" s="261"/>
      <c r="Q165" s="251"/>
      <c r="R165" s="240"/>
      <c r="S165" s="240"/>
      <c r="T165" s="240"/>
      <c r="U165" s="240"/>
      <c r="V165" s="240"/>
    </row>
    <row r="166" spans="1:22">
      <c r="A166" s="240"/>
      <c r="B166" s="240"/>
      <c r="C166" s="240"/>
      <c r="D166" s="240"/>
      <c r="E166" s="240"/>
      <c r="F166" s="240"/>
      <c r="G166" s="240"/>
      <c r="H166" s="240"/>
      <c r="I166" s="240"/>
      <c r="J166" s="240"/>
      <c r="K166" s="240"/>
      <c r="L166" s="241"/>
      <c r="M166" s="108"/>
      <c r="N166" s="108"/>
      <c r="O166" s="108"/>
      <c r="P166" s="261"/>
      <c r="Q166" s="251"/>
      <c r="R166" s="240"/>
      <c r="S166" s="240"/>
      <c r="T166" s="240"/>
      <c r="U166" s="240"/>
      <c r="V166" s="240"/>
    </row>
    <row r="167" spans="1:22">
      <c r="A167" s="240"/>
      <c r="B167" s="240"/>
      <c r="C167" s="240"/>
      <c r="D167" s="240"/>
      <c r="E167" s="240"/>
      <c r="F167" s="240"/>
      <c r="G167" s="240"/>
      <c r="H167" s="240"/>
      <c r="I167" s="240"/>
      <c r="J167" s="240"/>
      <c r="K167" s="240"/>
      <c r="L167" s="241"/>
      <c r="M167" s="108"/>
      <c r="N167" s="108"/>
      <c r="O167" s="108"/>
      <c r="P167" s="261"/>
      <c r="Q167" s="251"/>
      <c r="R167" s="240"/>
      <c r="S167" s="240"/>
      <c r="T167" s="240"/>
      <c r="U167" s="240"/>
      <c r="V167" s="240"/>
    </row>
    <row r="168" spans="1:22">
      <c r="A168" s="240"/>
      <c r="B168" s="240"/>
      <c r="C168" s="240"/>
      <c r="D168" s="240"/>
      <c r="E168" s="240"/>
      <c r="F168" s="240"/>
      <c r="G168" s="240"/>
      <c r="H168" s="240"/>
      <c r="I168" s="240"/>
      <c r="J168" s="240"/>
      <c r="K168" s="240"/>
      <c r="L168" s="241"/>
      <c r="M168" s="108"/>
      <c r="N168" s="108"/>
      <c r="O168" s="108"/>
      <c r="P168" s="261"/>
      <c r="Q168" s="251"/>
      <c r="R168" s="240"/>
      <c r="S168" s="240"/>
      <c r="T168" s="240"/>
      <c r="U168" s="240"/>
      <c r="V168" s="240"/>
    </row>
    <row r="169" spans="1:22">
      <c r="A169" s="240"/>
      <c r="B169" s="240"/>
      <c r="C169" s="240"/>
      <c r="D169" s="240"/>
      <c r="E169" s="240"/>
      <c r="F169" s="240"/>
      <c r="G169" s="240"/>
      <c r="H169" s="240"/>
      <c r="I169" s="240"/>
      <c r="J169" s="240"/>
      <c r="K169" s="240"/>
      <c r="L169" s="241"/>
      <c r="M169" s="108"/>
      <c r="N169" s="108"/>
      <c r="O169" s="108"/>
      <c r="P169" s="261"/>
      <c r="Q169" s="251"/>
      <c r="R169" s="240"/>
      <c r="S169" s="240"/>
      <c r="T169" s="240"/>
      <c r="U169" s="240"/>
      <c r="V169" s="240"/>
    </row>
    <row r="170" spans="1:22">
      <c r="A170" s="240"/>
      <c r="B170" s="240"/>
      <c r="C170" s="240"/>
      <c r="D170" s="240"/>
      <c r="E170" s="240"/>
      <c r="F170" s="240"/>
      <c r="G170" s="240"/>
      <c r="H170" s="240"/>
      <c r="I170" s="240"/>
      <c r="J170" s="240"/>
      <c r="K170" s="240"/>
      <c r="L170" s="241"/>
      <c r="M170" s="108"/>
      <c r="N170" s="108"/>
      <c r="O170" s="108"/>
      <c r="P170" s="261"/>
      <c r="Q170" s="251"/>
      <c r="R170" s="240"/>
      <c r="S170" s="240"/>
      <c r="T170" s="240"/>
      <c r="U170" s="240"/>
      <c r="V170" s="240"/>
    </row>
    <row r="171" spans="1:22">
      <c r="A171" s="240"/>
      <c r="B171" s="240"/>
      <c r="C171" s="240"/>
      <c r="D171" s="240"/>
      <c r="E171" s="240"/>
      <c r="F171" s="240"/>
      <c r="G171" s="240"/>
      <c r="H171" s="240"/>
      <c r="I171" s="240"/>
      <c r="J171" s="240"/>
      <c r="K171" s="240"/>
      <c r="L171" s="241"/>
      <c r="M171" s="108"/>
      <c r="N171" s="108"/>
      <c r="O171" s="108"/>
      <c r="P171" s="261"/>
      <c r="Q171" s="251"/>
      <c r="R171" s="240"/>
      <c r="S171" s="240"/>
      <c r="T171" s="240"/>
      <c r="U171" s="240"/>
      <c r="V171" s="240"/>
    </row>
    <row r="172" spans="1:22">
      <c r="A172" s="240"/>
      <c r="B172" s="240"/>
      <c r="C172" s="240"/>
      <c r="D172" s="240"/>
      <c r="E172" s="240"/>
      <c r="F172" s="240"/>
      <c r="G172" s="240"/>
      <c r="H172" s="240"/>
      <c r="I172" s="240"/>
      <c r="J172" s="240"/>
      <c r="K172" s="240"/>
      <c r="L172" s="241"/>
      <c r="M172" s="108"/>
      <c r="N172" s="108"/>
      <c r="O172" s="108"/>
      <c r="P172" s="261"/>
      <c r="Q172" s="251"/>
      <c r="R172" s="240"/>
      <c r="S172" s="240"/>
      <c r="T172" s="240"/>
      <c r="U172" s="240"/>
      <c r="V172" s="240"/>
    </row>
    <row r="173" spans="1:22">
      <c r="A173" s="240"/>
      <c r="B173" s="240"/>
      <c r="C173" s="240"/>
      <c r="D173" s="240"/>
      <c r="E173" s="240"/>
      <c r="F173" s="240"/>
      <c r="G173" s="240"/>
      <c r="H173" s="240"/>
      <c r="I173" s="240"/>
      <c r="J173" s="240"/>
      <c r="K173" s="240"/>
      <c r="L173" s="241"/>
      <c r="M173" s="108"/>
      <c r="N173" s="108"/>
      <c r="O173" s="108"/>
      <c r="P173" s="261"/>
      <c r="Q173" s="251"/>
      <c r="R173" s="240"/>
      <c r="S173" s="240"/>
      <c r="T173" s="240"/>
      <c r="U173" s="240"/>
      <c r="V173" s="240"/>
    </row>
    <row r="174" spans="1:22">
      <c r="A174" s="240"/>
      <c r="B174" s="240"/>
      <c r="C174" s="240"/>
      <c r="D174" s="240"/>
      <c r="E174" s="240"/>
      <c r="F174" s="240"/>
      <c r="G174" s="240"/>
      <c r="H174" s="240"/>
      <c r="I174" s="240"/>
      <c r="J174" s="240"/>
      <c r="K174" s="240"/>
      <c r="L174" s="241"/>
      <c r="M174" s="108"/>
      <c r="N174" s="108"/>
      <c r="O174" s="108"/>
      <c r="P174" s="261"/>
      <c r="Q174" s="251"/>
      <c r="R174" s="240"/>
      <c r="S174" s="240"/>
      <c r="T174" s="240"/>
      <c r="U174" s="240"/>
      <c r="V174" s="240"/>
    </row>
    <row r="175" spans="1:22">
      <c r="A175" s="240"/>
      <c r="B175" s="240"/>
      <c r="C175" s="240"/>
      <c r="D175" s="240"/>
      <c r="E175" s="240"/>
      <c r="F175" s="240"/>
      <c r="G175" s="240"/>
      <c r="H175" s="240"/>
      <c r="I175" s="240"/>
      <c r="J175" s="240"/>
      <c r="K175" s="240"/>
      <c r="L175" s="241"/>
      <c r="M175" s="108"/>
      <c r="N175" s="108"/>
      <c r="O175" s="108"/>
      <c r="P175" s="261"/>
      <c r="Q175" s="251"/>
      <c r="R175" s="240"/>
      <c r="S175" s="240"/>
      <c r="T175" s="240"/>
      <c r="U175" s="240"/>
      <c r="V175" s="240"/>
    </row>
    <row r="176" spans="1:22">
      <c r="A176" s="240"/>
      <c r="B176" s="240"/>
      <c r="C176" s="240"/>
      <c r="D176" s="240"/>
      <c r="E176" s="240"/>
      <c r="F176" s="240"/>
      <c r="G176" s="240"/>
      <c r="H176" s="240"/>
      <c r="I176" s="240"/>
      <c r="J176" s="240"/>
      <c r="K176" s="240"/>
      <c r="L176" s="241"/>
      <c r="M176" s="108"/>
      <c r="N176" s="108"/>
      <c r="O176" s="108"/>
      <c r="P176" s="261"/>
      <c r="Q176" s="251"/>
      <c r="R176" s="240"/>
      <c r="S176" s="240"/>
      <c r="T176" s="240"/>
      <c r="U176" s="240"/>
      <c r="V176" s="240"/>
    </row>
    <row r="177" spans="1:22">
      <c r="A177" s="240"/>
      <c r="B177" s="240"/>
      <c r="C177" s="240"/>
      <c r="D177" s="240"/>
      <c r="E177" s="240"/>
      <c r="F177" s="240"/>
      <c r="G177" s="240"/>
      <c r="H177" s="240"/>
      <c r="I177" s="240"/>
      <c r="J177" s="240"/>
      <c r="K177" s="240"/>
      <c r="L177" s="241"/>
      <c r="M177" s="108"/>
      <c r="N177" s="108"/>
      <c r="O177" s="108"/>
      <c r="P177" s="261"/>
      <c r="Q177" s="251"/>
      <c r="R177" s="240"/>
      <c r="S177" s="240"/>
      <c r="T177" s="240"/>
      <c r="U177" s="240"/>
      <c r="V177" s="240"/>
    </row>
    <row r="178" spans="1:22">
      <c r="A178" s="240"/>
      <c r="B178" s="240"/>
      <c r="C178" s="240"/>
      <c r="D178" s="240"/>
      <c r="E178" s="240"/>
      <c r="F178" s="240"/>
      <c r="G178" s="240"/>
      <c r="H178" s="240"/>
      <c r="I178" s="240"/>
      <c r="J178" s="240"/>
      <c r="K178" s="240"/>
      <c r="L178" s="241"/>
      <c r="M178" s="108"/>
      <c r="N178" s="108"/>
      <c r="O178" s="108"/>
      <c r="P178" s="261"/>
      <c r="Q178" s="251"/>
      <c r="R178" s="240"/>
      <c r="S178" s="240"/>
      <c r="T178" s="240"/>
      <c r="U178" s="240"/>
      <c r="V178" s="240"/>
    </row>
    <row r="179" spans="1:22">
      <c r="A179" s="240"/>
      <c r="B179" s="240"/>
      <c r="C179" s="240"/>
      <c r="D179" s="240"/>
      <c r="E179" s="240"/>
      <c r="F179" s="240"/>
      <c r="G179" s="240"/>
      <c r="H179" s="240"/>
      <c r="I179" s="240"/>
      <c r="J179" s="240"/>
      <c r="K179" s="240"/>
      <c r="L179" s="241"/>
      <c r="M179" s="108"/>
      <c r="N179" s="108"/>
      <c r="O179" s="108"/>
      <c r="P179" s="261"/>
      <c r="Q179" s="251"/>
      <c r="R179" s="240"/>
      <c r="S179" s="240"/>
      <c r="T179" s="240"/>
      <c r="U179" s="240"/>
      <c r="V179" s="240"/>
    </row>
    <row r="180" spans="1:22">
      <c r="A180" s="240"/>
      <c r="B180" s="240"/>
      <c r="C180" s="240"/>
      <c r="D180" s="240"/>
      <c r="E180" s="240"/>
      <c r="F180" s="240"/>
      <c r="G180" s="240"/>
      <c r="H180" s="240"/>
      <c r="I180" s="240"/>
      <c r="J180" s="240"/>
      <c r="K180" s="240"/>
      <c r="L180" s="241"/>
      <c r="M180" s="108"/>
      <c r="N180" s="108"/>
      <c r="O180" s="108"/>
      <c r="P180" s="261"/>
      <c r="Q180" s="251"/>
      <c r="R180" s="240"/>
      <c r="S180" s="240"/>
      <c r="T180" s="240"/>
      <c r="U180" s="240"/>
      <c r="V180" s="240"/>
    </row>
    <row r="181" spans="1:22">
      <c r="A181" s="240"/>
      <c r="B181" s="240"/>
      <c r="C181" s="240"/>
      <c r="D181" s="240"/>
      <c r="E181" s="240"/>
      <c r="F181" s="240"/>
      <c r="G181" s="240"/>
      <c r="H181" s="240"/>
      <c r="I181" s="240"/>
      <c r="J181" s="240"/>
      <c r="K181" s="240"/>
      <c r="L181" s="241"/>
      <c r="M181" s="108"/>
      <c r="N181" s="108"/>
      <c r="O181" s="108"/>
      <c r="P181" s="261"/>
      <c r="Q181" s="251"/>
      <c r="R181" s="240"/>
      <c r="S181" s="240"/>
      <c r="T181" s="240"/>
      <c r="U181" s="240"/>
      <c r="V181" s="240"/>
    </row>
    <row r="182" spans="1:22">
      <c r="A182" s="240"/>
      <c r="B182" s="240"/>
      <c r="C182" s="240"/>
      <c r="D182" s="240"/>
      <c r="E182" s="240"/>
      <c r="F182" s="240"/>
      <c r="G182" s="240"/>
      <c r="H182" s="240"/>
      <c r="I182" s="240"/>
      <c r="J182" s="240"/>
      <c r="K182" s="240"/>
      <c r="L182" s="241"/>
      <c r="M182" s="108"/>
      <c r="N182" s="108"/>
      <c r="O182" s="108"/>
      <c r="P182" s="261"/>
      <c r="Q182" s="251"/>
      <c r="R182" s="240"/>
      <c r="S182" s="240"/>
      <c r="T182" s="240"/>
      <c r="U182" s="240"/>
      <c r="V182" s="240"/>
    </row>
    <row r="183" spans="1:22">
      <c r="A183" s="240"/>
      <c r="B183" s="240"/>
      <c r="C183" s="240"/>
      <c r="D183" s="240"/>
      <c r="E183" s="240"/>
      <c r="F183" s="240"/>
      <c r="G183" s="240"/>
      <c r="H183" s="240"/>
      <c r="I183" s="240"/>
      <c r="J183" s="240"/>
      <c r="K183" s="240"/>
      <c r="L183" s="241"/>
      <c r="M183" s="108"/>
      <c r="N183" s="108"/>
      <c r="O183" s="108"/>
      <c r="P183" s="261"/>
      <c r="Q183" s="251"/>
      <c r="R183" s="240"/>
      <c r="S183" s="240"/>
      <c r="T183" s="240"/>
      <c r="U183" s="240"/>
      <c r="V183" s="240"/>
    </row>
    <row r="184" spans="1:22">
      <c r="A184" s="240"/>
      <c r="B184" s="240"/>
      <c r="C184" s="240"/>
      <c r="D184" s="240"/>
      <c r="E184" s="240"/>
      <c r="F184" s="240"/>
      <c r="G184" s="240"/>
      <c r="H184" s="240"/>
      <c r="I184" s="240"/>
      <c r="J184" s="240"/>
      <c r="K184" s="240"/>
      <c r="L184" s="241"/>
      <c r="M184" s="108"/>
      <c r="N184" s="108"/>
      <c r="O184" s="108"/>
      <c r="P184" s="261"/>
      <c r="Q184" s="251"/>
      <c r="R184" s="240"/>
      <c r="S184" s="240"/>
      <c r="T184" s="240"/>
      <c r="U184" s="240"/>
      <c r="V184" s="240"/>
    </row>
    <row r="185" spans="1:22">
      <c r="A185" s="240"/>
      <c r="B185" s="240"/>
      <c r="C185" s="240"/>
      <c r="D185" s="240"/>
      <c r="E185" s="240"/>
      <c r="F185" s="240"/>
      <c r="G185" s="240"/>
      <c r="H185" s="240"/>
      <c r="I185" s="240"/>
      <c r="J185" s="240"/>
      <c r="K185" s="240"/>
      <c r="L185" s="241"/>
      <c r="M185" s="259"/>
      <c r="N185" s="259"/>
      <c r="O185" s="259"/>
      <c r="P185" s="260"/>
      <c r="Q185" s="259"/>
      <c r="R185" s="240"/>
      <c r="S185" s="240"/>
      <c r="T185" s="240"/>
      <c r="U185" s="240"/>
      <c r="V185" s="240"/>
    </row>
    <row r="186" spans="1:22">
      <c r="A186" s="240"/>
      <c r="B186" s="240"/>
      <c r="C186" s="240"/>
      <c r="D186" s="240"/>
      <c r="E186" s="240"/>
      <c r="F186" s="240"/>
      <c r="G186" s="240"/>
      <c r="H186" s="240"/>
      <c r="I186" s="240"/>
      <c r="J186" s="240"/>
      <c r="K186" s="240"/>
      <c r="L186" s="240"/>
      <c r="M186" s="240"/>
      <c r="N186" s="240"/>
      <c r="O186" s="240"/>
      <c r="P186" s="240"/>
      <c r="Q186" s="240"/>
      <c r="R186" s="240"/>
      <c r="S186" s="240"/>
      <c r="T186" s="240"/>
      <c r="U186" s="240"/>
      <c r="V186" s="240"/>
    </row>
    <row r="187" spans="1:22">
      <c r="A187" s="240"/>
      <c r="B187" s="240"/>
      <c r="C187" s="240"/>
      <c r="D187" s="240"/>
      <c r="E187" s="240"/>
      <c r="F187" s="240"/>
      <c r="G187" s="240"/>
      <c r="H187" s="240"/>
      <c r="I187" s="240"/>
      <c r="J187" s="240"/>
      <c r="K187" s="240"/>
      <c r="L187" s="240"/>
      <c r="M187" s="240"/>
      <c r="N187" s="240"/>
      <c r="O187" s="240"/>
      <c r="P187" s="240"/>
      <c r="Q187" s="240"/>
      <c r="R187" s="240"/>
      <c r="S187" s="240"/>
      <c r="T187" s="240"/>
      <c r="U187" s="240"/>
      <c r="V187" s="240"/>
    </row>
    <row r="188" spans="1:22">
      <c r="A188" s="240"/>
      <c r="B188" s="240"/>
      <c r="C188" s="240"/>
      <c r="D188" s="240"/>
      <c r="E188" s="240"/>
      <c r="F188" s="240"/>
      <c r="G188" s="240"/>
      <c r="H188" s="240"/>
      <c r="I188" s="240"/>
      <c r="J188" s="240"/>
      <c r="K188" s="240"/>
      <c r="L188" s="240"/>
      <c r="M188" s="240"/>
      <c r="N188" s="240"/>
      <c r="O188" s="240"/>
      <c r="P188" s="240"/>
      <c r="Q188" s="240"/>
      <c r="R188" s="240"/>
      <c r="S188" s="240"/>
      <c r="T188" s="240"/>
      <c r="U188" s="240"/>
      <c r="V188" s="240"/>
    </row>
    <row r="189" spans="1:22">
      <c r="A189" s="240"/>
      <c r="B189" s="240"/>
      <c r="C189" s="240"/>
      <c r="D189" s="240"/>
      <c r="E189" s="240"/>
      <c r="F189" s="240"/>
      <c r="G189" s="240"/>
      <c r="H189" s="240"/>
      <c r="I189" s="240"/>
      <c r="J189" s="240"/>
      <c r="K189" s="240"/>
      <c r="L189" s="240"/>
      <c r="M189" s="240"/>
      <c r="N189" s="240"/>
      <c r="O189" s="240"/>
      <c r="P189" s="240"/>
      <c r="Q189" s="240"/>
      <c r="R189" s="240"/>
      <c r="S189" s="240"/>
      <c r="T189" s="240"/>
      <c r="U189" s="240"/>
      <c r="V189" s="240"/>
    </row>
    <row r="190" spans="1:22">
      <c r="A190" s="240"/>
      <c r="B190" s="240"/>
      <c r="C190" s="240"/>
      <c r="D190" s="240"/>
      <c r="E190" s="240"/>
      <c r="F190" s="240"/>
      <c r="G190" s="240"/>
      <c r="H190" s="240"/>
      <c r="I190" s="240"/>
      <c r="J190" s="240"/>
      <c r="K190" s="240"/>
      <c r="L190" s="240"/>
      <c r="M190" s="240"/>
      <c r="N190" s="240"/>
      <c r="O190" s="240"/>
      <c r="P190" s="240"/>
      <c r="Q190" s="240"/>
      <c r="R190" s="240"/>
      <c r="S190" s="240"/>
      <c r="T190" s="240"/>
      <c r="U190" s="240"/>
      <c r="V190" s="240"/>
    </row>
    <row r="191" spans="1:22">
      <c r="A191" s="240"/>
      <c r="B191" s="240"/>
      <c r="C191" s="240"/>
      <c r="D191" s="240"/>
      <c r="E191" s="240"/>
      <c r="F191" s="240"/>
      <c r="G191" s="240"/>
      <c r="H191" s="240"/>
      <c r="I191" s="240"/>
      <c r="J191" s="240"/>
      <c r="K191" s="240"/>
      <c r="L191" s="240"/>
      <c r="M191" s="240"/>
      <c r="N191" s="240"/>
      <c r="O191" s="240"/>
      <c r="P191" s="240"/>
      <c r="Q191" s="240"/>
      <c r="R191" s="240"/>
      <c r="S191" s="240"/>
      <c r="T191" s="240"/>
      <c r="U191" s="240"/>
      <c r="V191" s="240"/>
    </row>
    <row r="192" spans="1:22">
      <c r="A192" s="240"/>
      <c r="B192" s="240"/>
      <c r="C192" s="240"/>
      <c r="D192" s="240"/>
      <c r="E192" s="240"/>
      <c r="F192" s="240"/>
      <c r="G192" s="240"/>
      <c r="H192" s="240"/>
      <c r="I192" s="240"/>
      <c r="J192" s="240"/>
      <c r="K192" s="240"/>
      <c r="L192" s="240"/>
      <c r="M192" s="240"/>
      <c r="N192" s="240"/>
      <c r="O192" s="240"/>
      <c r="P192" s="240"/>
      <c r="Q192" s="240"/>
      <c r="R192" s="240"/>
      <c r="S192" s="240"/>
      <c r="T192" s="240"/>
      <c r="U192" s="240"/>
      <c r="V192" s="240"/>
    </row>
    <row r="193" spans="1:22">
      <c r="A193" s="240"/>
      <c r="B193" s="240"/>
      <c r="C193" s="240"/>
      <c r="D193" s="240"/>
      <c r="E193" s="240"/>
      <c r="F193" s="240"/>
      <c r="G193" s="240"/>
      <c r="H193" s="240"/>
      <c r="I193" s="240"/>
      <c r="J193" s="240"/>
      <c r="K193" s="240"/>
      <c r="L193" s="240"/>
      <c r="M193" s="240"/>
      <c r="N193" s="240"/>
      <c r="O193" s="240"/>
      <c r="P193" s="240"/>
      <c r="Q193" s="240"/>
      <c r="R193" s="240"/>
      <c r="S193" s="240"/>
      <c r="T193" s="240"/>
      <c r="U193" s="240"/>
      <c r="V193" s="240"/>
    </row>
    <row r="194" spans="1:22">
      <c r="A194" s="240"/>
      <c r="B194" s="240"/>
      <c r="C194" s="240"/>
      <c r="D194" s="240"/>
      <c r="E194" s="240"/>
      <c r="F194" s="240"/>
      <c r="G194" s="240"/>
      <c r="H194" s="240"/>
      <c r="I194" s="240"/>
      <c r="J194" s="240"/>
      <c r="K194" s="240"/>
      <c r="L194" s="240"/>
      <c r="M194" s="240"/>
      <c r="N194" s="240"/>
      <c r="O194" s="240"/>
      <c r="P194" s="240"/>
      <c r="Q194" s="240"/>
      <c r="R194" s="240"/>
      <c r="S194" s="240"/>
      <c r="T194" s="240"/>
      <c r="U194" s="240"/>
      <c r="V194" s="240"/>
    </row>
    <row r="195" spans="1:22">
      <c r="A195" s="240"/>
      <c r="B195" s="240"/>
      <c r="C195" s="240"/>
      <c r="D195" s="240"/>
      <c r="E195" s="240"/>
      <c r="F195" s="240"/>
      <c r="G195" s="240"/>
      <c r="H195" s="240"/>
      <c r="I195" s="240"/>
      <c r="J195" s="240"/>
      <c r="K195" s="240"/>
      <c r="L195" s="240"/>
      <c r="M195" s="240"/>
      <c r="N195" s="240"/>
      <c r="O195" s="240"/>
      <c r="P195" s="240"/>
      <c r="Q195" s="240"/>
      <c r="R195" s="240"/>
      <c r="S195" s="240"/>
      <c r="T195" s="240"/>
      <c r="U195" s="240"/>
      <c r="V195" s="240"/>
    </row>
    <row r="196" spans="1:22">
      <c r="A196" s="240"/>
      <c r="B196" s="240"/>
      <c r="C196" s="240"/>
      <c r="D196" s="240"/>
      <c r="E196" s="240"/>
      <c r="F196" s="240"/>
      <c r="G196" s="240"/>
      <c r="H196" s="240"/>
      <c r="I196" s="240"/>
      <c r="J196" s="240"/>
      <c r="K196" s="240"/>
      <c r="L196" s="240"/>
      <c r="M196" s="240"/>
      <c r="N196" s="240"/>
      <c r="O196" s="240"/>
      <c r="P196" s="240"/>
      <c r="Q196" s="240"/>
      <c r="R196" s="240"/>
      <c r="S196" s="240"/>
      <c r="T196" s="240"/>
      <c r="U196" s="240"/>
      <c r="V196" s="240"/>
    </row>
    <row r="197" spans="1:22">
      <c r="A197" s="240"/>
      <c r="B197" s="240"/>
      <c r="C197" s="240"/>
      <c r="D197" s="240"/>
      <c r="E197" s="240"/>
      <c r="F197" s="240"/>
      <c r="G197" s="240"/>
      <c r="H197" s="240"/>
      <c r="I197" s="240"/>
      <c r="J197" s="240"/>
      <c r="K197" s="240"/>
      <c r="L197" s="240"/>
      <c r="M197" s="240"/>
      <c r="N197" s="240"/>
      <c r="O197" s="240"/>
      <c r="P197" s="240"/>
      <c r="Q197" s="240"/>
      <c r="R197" s="240"/>
      <c r="S197" s="240"/>
      <c r="T197" s="240"/>
      <c r="U197" s="240"/>
      <c r="V197" s="240"/>
    </row>
    <row r="198" spans="1:22">
      <c r="A198" s="240"/>
      <c r="B198" s="240"/>
      <c r="C198" s="240"/>
      <c r="D198" s="240"/>
      <c r="E198" s="240"/>
      <c r="F198" s="240"/>
      <c r="G198" s="240"/>
      <c r="H198" s="240"/>
      <c r="I198" s="240"/>
      <c r="J198" s="240"/>
      <c r="K198" s="240"/>
      <c r="L198" s="240"/>
      <c r="M198" s="240"/>
      <c r="N198" s="240"/>
      <c r="O198" s="240"/>
      <c r="P198" s="240"/>
      <c r="Q198" s="240"/>
      <c r="R198" s="240"/>
      <c r="S198" s="240"/>
      <c r="T198" s="240"/>
      <c r="U198" s="240"/>
      <c r="V198" s="240"/>
    </row>
    <row r="199" spans="1:22">
      <c r="A199" s="240"/>
      <c r="B199" s="240"/>
      <c r="C199" s="240"/>
      <c r="D199" s="240"/>
      <c r="E199" s="240"/>
      <c r="F199" s="240"/>
      <c r="G199" s="240"/>
      <c r="H199" s="240"/>
      <c r="I199" s="240"/>
      <c r="J199" s="240"/>
      <c r="K199" s="240"/>
      <c r="L199" s="240"/>
      <c r="M199" s="240"/>
      <c r="N199" s="240"/>
      <c r="O199" s="240"/>
      <c r="P199" s="240"/>
      <c r="Q199" s="240"/>
      <c r="R199" s="240"/>
      <c r="S199" s="240"/>
      <c r="T199" s="240"/>
      <c r="U199" s="240"/>
      <c r="V199" s="240"/>
    </row>
    <row r="200" spans="1:22">
      <c r="A200" s="240"/>
      <c r="B200" s="240"/>
      <c r="C200" s="240"/>
      <c r="D200" s="240"/>
      <c r="E200" s="240"/>
      <c r="F200" s="240"/>
      <c r="G200" s="240"/>
      <c r="H200" s="240"/>
      <c r="I200" s="240"/>
      <c r="J200" s="240"/>
      <c r="K200" s="240"/>
      <c r="L200" s="240"/>
      <c r="M200" s="240"/>
      <c r="N200" s="240"/>
      <c r="O200" s="240"/>
      <c r="P200" s="240"/>
      <c r="Q200" s="240"/>
      <c r="R200" s="240"/>
      <c r="S200" s="240"/>
      <c r="T200" s="240"/>
      <c r="U200" s="240"/>
      <c r="V200" s="240"/>
    </row>
    <row r="201" spans="1:22">
      <c r="A201" s="240"/>
      <c r="B201" s="240"/>
      <c r="C201" s="240"/>
      <c r="D201" s="240"/>
      <c r="E201" s="240"/>
      <c r="F201" s="240"/>
      <c r="G201" s="240"/>
      <c r="H201" s="240"/>
      <c r="I201" s="240"/>
      <c r="J201" s="240"/>
      <c r="K201" s="240"/>
      <c r="L201" s="240"/>
      <c r="M201" s="240"/>
      <c r="N201" s="240"/>
      <c r="O201" s="240"/>
      <c r="P201" s="240"/>
      <c r="Q201" s="240"/>
      <c r="R201" s="240"/>
      <c r="S201" s="240"/>
      <c r="T201" s="240"/>
      <c r="U201" s="240"/>
      <c r="V201" s="240"/>
    </row>
    <row r="202" spans="1:22">
      <c r="A202" s="240"/>
      <c r="B202" s="240"/>
      <c r="C202" s="240"/>
      <c r="D202" s="240"/>
      <c r="E202" s="240"/>
      <c r="F202" s="240"/>
      <c r="G202" s="240"/>
      <c r="H202" s="240"/>
      <c r="I202" s="240"/>
      <c r="J202" s="240"/>
      <c r="K202" s="240"/>
      <c r="L202" s="240"/>
      <c r="M202" s="240"/>
      <c r="N202" s="240"/>
      <c r="O202" s="240"/>
      <c r="P202" s="240"/>
      <c r="Q202" s="240"/>
      <c r="R202" s="240"/>
      <c r="S202" s="240"/>
      <c r="T202" s="240"/>
      <c r="U202" s="240"/>
      <c r="V202" s="240"/>
    </row>
    <row r="203" spans="1:22">
      <c r="A203" s="240"/>
      <c r="B203" s="240"/>
      <c r="C203" s="240"/>
      <c r="D203" s="240"/>
      <c r="E203" s="240"/>
      <c r="F203" s="240"/>
      <c r="G203" s="240"/>
      <c r="H203" s="240"/>
      <c r="I203" s="240"/>
      <c r="J203" s="240"/>
      <c r="K203" s="240"/>
      <c r="L203" s="240"/>
      <c r="M203" s="240"/>
      <c r="N203" s="240"/>
      <c r="O203" s="240"/>
      <c r="P203" s="240"/>
      <c r="Q203" s="240"/>
      <c r="R203" s="240"/>
      <c r="S203" s="240"/>
      <c r="T203" s="240"/>
      <c r="U203" s="240"/>
      <c r="V203" s="240"/>
    </row>
    <row r="204" spans="1:22">
      <c r="A204" s="240"/>
      <c r="B204" s="240"/>
      <c r="C204" s="240"/>
      <c r="D204" s="240"/>
      <c r="E204" s="240"/>
      <c r="F204" s="240"/>
      <c r="G204" s="240"/>
      <c r="H204" s="240"/>
      <c r="I204" s="240"/>
      <c r="J204" s="240"/>
      <c r="K204" s="240"/>
      <c r="L204" s="240"/>
      <c r="M204" s="240"/>
      <c r="N204" s="240"/>
      <c r="O204" s="240"/>
      <c r="P204" s="240"/>
      <c r="Q204" s="240"/>
      <c r="R204" s="240"/>
      <c r="S204" s="240"/>
      <c r="T204" s="240"/>
      <c r="U204" s="240"/>
      <c r="V204" s="240"/>
    </row>
    <row r="205" spans="1:22">
      <c r="A205" s="240"/>
      <c r="B205" s="240"/>
      <c r="C205" s="240"/>
      <c r="D205" s="240"/>
      <c r="E205" s="240"/>
      <c r="F205" s="240"/>
      <c r="G205" s="240"/>
      <c r="H205" s="240"/>
      <c r="I205" s="240"/>
      <c r="J205" s="240"/>
      <c r="K205" s="240"/>
      <c r="L205" s="240"/>
      <c r="M205" s="240"/>
      <c r="N205" s="240"/>
      <c r="O205" s="240"/>
      <c r="P205" s="240"/>
      <c r="Q205" s="240"/>
      <c r="R205" s="240"/>
      <c r="S205" s="240"/>
      <c r="T205" s="240"/>
      <c r="U205" s="240"/>
      <c r="V205" s="240"/>
    </row>
    <row r="206" spans="1:22">
      <c r="A206" s="240"/>
      <c r="B206" s="240"/>
      <c r="C206" s="240"/>
      <c r="D206" s="240"/>
      <c r="E206" s="240"/>
      <c r="F206" s="240"/>
      <c r="G206" s="240"/>
      <c r="H206" s="240"/>
      <c r="I206" s="240"/>
      <c r="J206" s="240"/>
      <c r="K206" s="240"/>
      <c r="L206" s="240"/>
      <c r="M206" s="240"/>
      <c r="N206" s="240"/>
      <c r="O206" s="240"/>
      <c r="P206" s="240"/>
      <c r="Q206" s="240"/>
      <c r="R206" s="240"/>
      <c r="S206" s="240"/>
      <c r="T206" s="240"/>
      <c r="U206" s="240"/>
      <c r="V206" s="240"/>
    </row>
    <row r="207" spans="1:22">
      <c r="A207" s="240"/>
      <c r="B207" s="240"/>
      <c r="C207" s="240"/>
      <c r="D207" s="240"/>
      <c r="E207" s="240"/>
      <c r="F207" s="240"/>
      <c r="G207" s="240"/>
      <c r="H207" s="240"/>
      <c r="I207" s="240"/>
      <c r="J207" s="240"/>
      <c r="K207" s="240"/>
      <c r="L207" s="240"/>
      <c r="M207" s="240"/>
      <c r="N207" s="240"/>
      <c r="O207" s="240"/>
      <c r="P207" s="240"/>
      <c r="Q207" s="240"/>
      <c r="R207" s="240"/>
      <c r="S207" s="240"/>
      <c r="T207" s="240"/>
      <c r="U207" s="240"/>
      <c r="V207" s="240"/>
    </row>
    <row r="208" spans="1:22">
      <c r="A208" s="240"/>
      <c r="B208" s="240"/>
      <c r="C208" s="240"/>
      <c r="D208" s="240"/>
      <c r="E208" s="240"/>
      <c r="F208" s="240"/>
      <c r="G208" s="240"/>
      <c r="H208" s="240"/>
      <c r="I208" s="240"/>
      <c r="J208" s="240"/>
      <c r="K208" s="240"/>
      <c r="L208" s="240"/>
      <c r="M208" s="240"/>
      <c r="N208" s="240"/>
      <c r="O208" s="240"/>
      <c r="P208" s="240"/>
      <c r="Q208" s="240"/>
      <c r="R208" s="240"/>
      <c r="S208" s="240"/>
      <c r="T208" s="240"/>
      <c r="U208" s="240"/>
      <c r="V208" s="240"/>
    </row>
    <row r="209" spans="1:22">
      <c r="A209" s="240"/>
      <c r="B209" s="240"/>
      <c r="C209" s="240"/>
      <c r="D209" s="240"/>
      <c r="E209" s="240"/>
      <c r="F209" s="240"/>
      <c r="G209" s="240"/>
      <c r="H209" s="240"/>
      <c r="I209" s="240"/>
      <c r="J209" s="240"/>
      <c r="K209" s="240"/>
      <c r="L209" s="240"/>
      <c r="M209" s="240"/>
      <c r="N209" s="240"/>
      <c r="O209" s="240"/>
      <c r="P209" s="240"/>
      <c r="Q209" s="240"/>
      <c r="R209" s="240"/>
      <c r="S209" s="240"/>
      <c r="T209" s="240"/>
      <c r="U209" s="240"/>
      <c r="V209" s="240"/>
    </row>
    <row r="210" spans="1:22">
      <c r="A210" s="240"/>
      <c r="B210" s="240"/>
      <c r="C210" s="240"/>
      <c r="D210" s="240"/>
      <c r="E210" s="240"/>
      <c r="F210" s="240"/>
      <c r="G210" s="240"/>
      <c r="H210" s="240"/>
      <c r="I210" s="240"/>
      <c r="J210" s="240"/>
      <c r="K210" s="240"/>
      <c r="L210" s="240"/>
      <c r="M210" s="240"/>
      <c r="N210" s="240"/>
      <c r="O210" s="240"/>
      <c r="P210" s="240"/>
      <c r="Q210" s="240"/>
      <c r="R210" s="240"/>
      <c r="S210" s="240"/>
      <c r="T210" s="240"/>
      <c r="U210" s="240"/>
      <c r="V210" s="240"/>
    </row>
    <row r="211" spans="1:22">
      <c r="A211" s="240"/>
      <c r="B211" s="240"/>
      <c r="C211" s="240"/>
      <c r="D211" s="240"/>
      <c r="E211" s="240"/>
      <c r="F211" s="240"/>
      <c r="G211" s="240"/>
      <c r="H211" s="240"/>
      <c r="I211" s="240"/>
      <c r="J211" s="240"/>
      <c r="K211" s="240"/>
      <c r="L211" s="240"/>
      <c r="M211" s="240"/>
      <c r="N211" s="240"/>
      <c r="O211" s="240"/>
      <c r="P211" s="240"/>
      <c r="Q211" s="240"/>
      <c r="R211" s="240"/>
      <c r="S211" s="240"/>
      <c r="T211" s="240"/>
      <c r="U211" s="240"/>
      <c r="V211" s="240"/>
    </row>
    <row r="212" spans="1:22">
      <c r="A212" s="240"/>
      <c r="B212" s="240"/>
      <c r="C212" s="240"/>
      <c r="D212" s="240"/>
      <c r="E212" s="240"/>
      <c r="F212" s="240"/>
      <c r="G212" s="240"/>
      <c r="H212" s="240"/>
      <c r="I212" s="240"/>
      <c r="J212" s="240"/>
      <c r="K212" s="240"/>
      <c r="L212" s="240"/>
      <c r="M212" s="240"/>
      <c r="N212" s="240"/>
      <c r="O212" s="240"/>
      <c r="P212" s="240"/>
      <c r="Q212" s="240"/>
      <c r="R212" s="240"/>
      <c r="S212" s="240"/>
      <c r="T212" s="240"/>
      <c r="U212" s="240"/>
      <c r="V212" s="240"/>
    </row>
    <row r="213" spans="1:22">
      <c r="A213" s="240"/>
      <c r="B213" s="240"/>
      <c r="C213" s="240"/>
      <c r="D213" s="240"/>
      <c r="E213" s="240"/>
      <c r="F213" s="240"/>
      <c r="G213" s="240"/>
      <c r="H213" s="240"/>
      <c r="I213" s="240"/>
      <c r="J213" s="240"/>
      <c r="K213" s="240"/>
      <c r="L213" s="240"/>
      <c r="M213" s="240"/>
      <c r="N213" s="240"/>
      <c r="O213" s="240"/>
      <c r="P213" s="240"/>
      <c r="Q213" s="240"/>
      <c r="R213" s="240"/>
      <c r="S213" s="240"/>
      <c r="T213" s="240"/>
      <c r="U213" s="240"/>
      <c r="V213" s="240"/>
    </row>
    <row r="214" spans="1:22">
      <c r="A214" s="240"/>
      <c r="B214" s="240"/>
      <c r="C214" s="240"/>
      <c r="D214" s="240"/>
      <c r="E214" s="240"/>
      <c r="F214" s="240"/>
      <c r="G214" s="240"/>
      <c r="H214" s="240"/>
      <c r="I214" s="240"/>
      <c r="J214" s="240"/>
      <c r="K214" s="240"/>
      <c r="L214" s="240"/>
      <c r="M214" s="240"/>
      <c r="N214" s="240"/>
      <c r="O214" s="240"/>
      <c r="P214" s="240"/>
      <c r="Q214" s="240"/>
      <c r="R214" s="240"/>
      <c r="S214" s="240"/>
      <c r="T214" s="240"/>
      <c r="U214" s="240"/>
      <c r="V214" s="240"/>
    </row>
    <row r="215" spans="1:22">
      <c r="A215" s="240"/>
      <c r="B215" s="240"/>
      <c r="C215" s="240"/>
      <c r="D215" s="240"/>
      <c r="E215" s="240"/>
      <c r="F215" s="240"/>
      <c r="G215" s="240"/>
      <c r="H215" s="240"/>
      <c r="I215" s="240"/>
      <c r="J215" s="240"/>
      <c r="K215" s="240"/>
      <c r="L215" s="240"/>
      <c r="M215" s="240"/>
      <c r="N215" s="240"/>
      <c r="O215" s="240"/>
      <c r="P215" s="240"/>
      <c r="Q215" s="240"/>
      <c r="R215" s="240"/>
      <c r="S215" s="240"/>
      <c r="T215" s="240"/>
      <c r="U215" s="240"/>
      <c r="V215" s="240"/>
    </row>
    <row r="216" spans="1:22">
      <c r="A216" s="240"/>
      <c r="B216" s="240"/>
      <c r="C216" s="240"/>
      <c r="D216" s="240"/>
      <c r="E216" s="240"/>
      <c r="F216" s="240"/>
      <c r="G216" s="240"/>
      <c r="H216" s="240"/>
      <c r="I216" s="240"/>
      <c r="J216" s="240"/>
      <c r="K216" s="240"/>
      <c r="L216" s="240"/>
      <c r="M216" s="240"/>
      <c r="N216" s="240"/>
      <c r="O216" s="240"/>
      <c r="P216" s="240"/>
      <c r="Q216" s="240"/>
      <c r="R216" s="240"/>
      <c r="S216" s="240"/>
      <c r="T216" s="240"/>
      <c r="U216" s="240"/>
      <c r="V216" s="240"/>
    </row>
    <row r="217" spans="1:22">
      <c r="A217" s="240"/>
      <c r="B217" s="240"/>
      <c r="C217" s="240"/>
      <c r="D217" s="240"/>
      <c r="E217" s="240"/>
      <c r="F217" s="240"/>
      <c r="G217" s="240"/>
      <c r="H217" s="240"/>
      <c r="I217" s="240"/>
      <c r="J217" s="240"/>
      <c r="K217" s="240"/>
      <c r="L217" s="240"/>
      <c r="M217" s="240"/>
      <c r="N217" s="240"/>
      <c r="O217" s="240"/>
      <c r="P217" s="240"/>
      <c r="Q217" s="240"/>
      <c r="R217" s="240"/>
      <c r="S217" s="240"/>
      <c r="T217" s="240"/>
      <c r="U217" s="240"/>
      <c r="V217" s="240"/>
    </row>
    <row r="218" spans="1:22">
      <c r="A218" s="240"/>
      <c r="B218" s="240"/>
      <c r="C218" s="240"/>
      <c r="D218" s="240"/>
      <c r="E218" s="240"/>
      <c r="F218" s="240"/>
      <c r="G218" s="240"/>
      <c r="H218" s="240"/>
      <c r="I218" s="240"/>
      <c r="J218" s="240"/>
      <c r="K218" s="240"/>
      <c r="L218" s="240"/>
      <c r="M218" s="240"/>
      <c r="N218" s="240"/>
      <c r="O218" s="240"/>
      <c r="P218" s="240"/>
      <c r="Q218" s="240"/>
      <c r="R218" s="240"/>
      <c r="S218" s="240"/>
      <c r="T218" s="240"/>
      <c r="U218" s="240"/>
      <c r="V218" s="240"/>
    </row>
    <row r="219" spans="1:22">
      <c r="A219" s="240"/>
      <c r="B219" s="240"/>
      <c r="C219" s="240"/>
      <c r="D219" s="240"/>
      <c r="E219" s="240"/>
      <c r="F219" s="240"/>
      <c r="G219" s="240"/>
      <c r="H219" s="240"/>
      <c r="I219" s="240"/>
      <c r="J219" s="240"/>
      <c r="K219" s="240"/>
      <c r="L219" s="240"/>
      <c r="M219" s="240"/>
      <c r="N219" s="240"/>
      <c r="O219" s="240"/>
      <c r="P219" s="240"/>
      <c r="Q219" s="240"/>
      <c r="R219" s="240"/>
      <c r="S219" s="240"/>
      <c r="T219" s="240"/>
      <c r="U219" s="240"/>
      <c r="V219" s="240"/>
    </row>
    <row r="220" spans="1:22">
      <c r="A220" s="240"/>
      <c r="B220" s="240"/>
      <c r="C220" s="240"/>
      <c r="D220" s="240"/>
      <c r="E220" s="240"/>
      <c r="F220" s="240"/>
      <c r="G220" s="240"/>
      <c r="H220" s="240"/>
      <c r="I220" s="240"/>
      <c r="J220" s="240"/>
      <c r="K220" s="240"/>
      <c r="L220" s="240"/>
      <c r="M220" s="240"/>
      <c r="N220" s="240"/>
      <c r="O220" s="240"/>
      <c r="P220" s="240"/>
      <c r="Q220" s="240"/>
      <c r="R220" s="240"/>
      <c r="S220" s="240"/>
      <c r="T220" s="240"/>
      <c r="U220" s="240"/>
      <c r="V220" s="240"/>
    </row>
    <row r="221" spans="1:22">
      <c r="A221" s="240"/>
      <c r="B221" s="240"/>
      <c r="C221" s="240"/>
      <c r="D221" s="240"/>
      <c r="E221" s="240"/>
      <c r="F221" s="240"/>
      <c r="G221" s="240"/>
      <c r="H221" s="240"/>
      <c r="I221" s="240"/>
      <c r="J221" s="240"/>
      <c r="K221" s="240"/>
      <c r="L221" s="240"/>
      <c r="M221" s="240"/>
      <c r="N221" s="240"/>
      <c r="O221" s="240"/>
      <c r="P221" s="240"/>
      <c r="Q221" s="240"/>
      <c r="R221" s="240"/>
      <c r="S221" s="240"/>
      <c r="T221" s="240"/>
      <c r="U221" s="240"/>
      <c r="V221" s="240"/>
    </row>
    <row r="222" spans="1:22">
      <c r="A222" s="240"/>
      <c r="B222" s="240"/>
      <c r="C222" s="240"/>
      <c r="D222" s="240"/>
      <c r="E222" s="240"/>
      <c r="F222" s="240"/>
      <c r="G222" s="240"/>
      <c r="H222" s="240"/>
      <c r="I222" s="240"/>
      <c r="J222" s="240"/>
      <c r="K222" s="240"/>
      <c r="L222" s="240"/>
      <c r="M222" s="240"/>
      <c r="N222" s="240"/>
      <c r="O222" s="240"/>
      <c r="P222" s="240"/>
      <c r="Q222" s="240"/>
      <c r="R222" s="240"/>
      <c r="S222" s="240"/>
      <c r="T222" s="240"/>
      <c r="U222" s="240"/>
      <c r="V222" s="240"/>
    </row>
  </sheetData>
  <mergeCells count="8">
    <mergeCell ref="L126:Q130"/>
    <mergeCell ref="B1:E1"/>
    <mergeCell ref="F1:I1"/>
    <mergeCell ref="L1:Q1"/>
    <mergeCell ref="L59:Q63"/>
    <mergeCell ref="B68:E68"/>
    <mergeCell ref="F68:I68"/>
    <mergeCell ref="L68:Q6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67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showGridLines="0" zoomScaleNormal="100" workbookViewId="0">
      <selection activeCell="H60" sqref="H60"/>
    </sheetView>
  </sheetViews>
  <sheetFormatPr baseColWidth="10" defaultRowHeight="12.75"/>
  <cols>
    <col min="1" max="1" width="48.140625" style="101" customWidth="1"/>
    <col min="2" max="2" width="20" style="102" customWidth="1"/>
    <col min="3" max="3" width="15.42578125" style="101" customWidth="1"/>
    <col min="4" max="4" width="23.140625" style="101" customWidth="1"/>
    <col min="5" max="16384" width="11.42578125" style="101"/>
  </cols>
  <sheetData>
    <row r="1" spans="1:4" ht="15.75">
      <c r="A1" s="414" t="s">
        <v>262</v>
      </c>
      <c r="B1" s="415"/>
      <c r="C1" s="415"/>
      <c r="D1" s="415"/>
    </row>
    <row r="2" spans="1:4" ht="15.75">
      <c r="A2" s="413" t="s">
        <v>343</v>
      </c>
      <c r="B2" s="413"/>
      <c r="C2" s="413"/>
      <c r="D2" s="413"/>
    </row>
    <row r="3" spans="1:4" ht="15.75">
      <c r="A3" s="339" t="s">
        <v>197</v>
      </c>
      <c r="B3" s="340" t="s">
        <v>198</v>
      </c>
      <c r="C3" s="341" t="s">
        <v>199</v>
      </c>
      <c r="D3" s="341" t="s">
        <v>265</v>
      </c>
    </row>
    <row r="4" spans="1:4" ht="15.75">
      <c r="A4" s="342" t="s">
        <v>200</v>
      </c>
      <c r="B4" s="343">
        <v>214420.62</v>
      </c>
      <c r="C4" s="344">
        <f>+B4/$B$55</f>
        <v>7.2044095941798333E-5</v>
      </c>
      <c r="D4" s="345">
        <f t="shared" ref="D4:D54" si="0">+B$58*C4</f>
        <v>508.15481769853716</v>
      </c>
    </row>
    <row r="5" spans="1:4" ht="15.75">
      <c r="A5" s="346" t="s">
        <v>201</v>
      </c>
      <c r="B5" s="347">
        <v>191539.87</v>
      </c>
      <c r="C5" s="348">
        <f t="shared" ref="C5:C54" si="1">+B5/$B$55</f>
        <v>6.4356295448448847E-5</v>
      </c>
      <c r="D5" s="349">
        <f t="shared" si="0"/>
        <v>453.92979332795284</v>
      </c>
    </row>
    <row r="6" spans="1:4" ht="15.75">
      <c r="A6" s="346" t="s">
        <v>202</v>
      </c>
      <c r="B6" s="347">
        <v>13734</v>
      </c>
      <c r="C6" s="348">
        <f t="shared" si="1"/>
        <v>4.6145450641111769E-6</v>
      </c>
      <c r="D6" s="349">
        <f t="shared" si="0"/>
        <v>32.548167551570877</v>
      </c>
    </row>
    <row r="7" spans="1:4" ht="15.75">
      <c r="A7" s="346" t="s">
        <v>203</v>
      </c>
      <c r="B7" s="347">
        <v>18169777.969999999</v>
      </c>
      <c r="C7" s="348">
        <f t="shared" si="1"/>
        <v>6.1049409674864934E-3</v>
      </c>
      <c r="D7" s="349">
        <f t="shared" si="0"/>
        <v>43060.505150895689</v>
      </c>
    </row>
    <row r="8" spans="1:4" ht="15.75">
      <c r="A8" s="346" t="s">
        <v>204</v>
      </c>
      <c r="B8" s="347">
        <v>2576331.39</v>
      </c>
      <c r="C8" s="348">
        <f t="shared" si="1"/>
        <v>8.656325396271435E-4</v>
      </c>
      <c r="D8" s="349">
        <f t="shared" si="0"/>
        <v>6105.6404361505392</v>
      </c>
    </row>
    <row r="9" spans="1:4" ht="15.75">
      <c r="A9" s="350" t="s">
        <v>205</v>
      </c>
      <c r="B9" s="347">
        <v>390367375.43000001</v>
      </c>
      <c r="C9" s="348">
        <f t="shared" si="1"/>
        <v>0.13116119451583963</v>
      </c>
      <c r="D9" s="349">
        <f t="shared" si="0"/>
        <v>925130.53314129997</v>
      </c>
    </row>
    <row r="10" spans="1:4" ht="15.75">
      <c r="A10" s="346" t="s">
        <v>206</v>
      </c>
      <c r="B10" s="347">
        <v>61469.18</v>
      </c>
      <c r="C10" s="348">
        <f t="shared" si="1"/>
        <v>2.0653291187124035E-5</v>
      </c>
      <c r="D10" s="349">
        <f t="shared" si="0"/>
        <v>145.67563491318404</v>
      </c>
    </row>
    <row r="11" spans="1:4" ht="15.75">
      <c r="A11" s="346" t="s">
        <v>207</v>
      </c>
      <c r="B11" s="347">
        <v>344340.22</v>
      </c>
      <c r="C11" s="348">
        <f t="shared" si="1"/>
        <v>1.1569633483150987E-4</v>
      </c>
      <c r="D11" s="349">
        <f t="shared" si="0"/>
        <v>816.05090835188412</v>
      </c>
    </row>
    <row r="12" spans="1:4" ht="15.75">
      <c r="A12" s="346" t="s">
        <v>208</v>
      </c>
      <c r="B12" s="347">
        <v>26765852.579999998</v>
      </c>
      <c r="C12" s="348">
        <f t="shared" si="1"/>
        <v>8.993172630680531E-3</v>
      </c>
      <c r="D12" s="349">
        <f t="shared" si="0"/>
        <v>63432.317928825229</v>
      </c>
    </row>
    <row r="13" spans="1:4" ht="15.75">
      <c r="A13" s="346" t="s">
        <v>209</v>
      </c>
      <c r="B13" s="347">
        <v>11359228.890000001</v>
      </c>
      <c r="C13" s="348">
        <f t="shared" si="1"/>
        <v>3.8166356201003778E-3</v>
      </c>
      <c r="D13" s="349">
        <f t="shared" si="0"/>
        <v>26920.204249917322</v>
      </c>
    </row>
    <row r="14" spans="1:4" ht="15.75">
      <c r="A14" s="346" t="s">
        <v>210</v>
      </c>
      <c r="B14" s="347">
        <v>866761.04</v>
      </c>
      <c r="C14" s="348">
        <f t="shared" si="1"/>
        <v>2.9122672774835231E-4</v>
      </c>
      <c r="D14" s="349">
        <f t="shared" si="0"/>
        <v>2054.1345243260398</v>
      </c>
    </row>
    <row r="15" spans="1:4" ht="15.75">
      <c r="A15" s="346" t="s">
        <v>211</v>
      </c>
      <c r="B15" s="351">
        <v>1513325</v>
      </c>
      <c r="C15" s="348">
        <f t="shared" si="1"/>
        <v>5.0846850219499391E-4</v>
      </c>
      <c r="D15" s="349">
        <f t="shared" si="0"/>
        <v>3586.4246148231391</v>
      </c>
    </row>
    <row r="16" spans="1:4" ht="15.75">
      <c r="A16" s="346" t="s">
        <v>212</v>
      </c>
      <c r="B16" s="347">
        <v>46294730.43</v>
      </c>
      <c r="C16" s="348">
        <f t="shared" si="1"/>
        <v>1.5554763346447795E-2</v>
      </c>
      <c r="D16" s="349">
        <f t="shared" si="0"/>
        <v>109713.75002114802</v>
      </c>
    </row>
    <row r="17" spans="1:7" ht="15.75">
      <c r="A17" s="346" t="s">
        <v>213</v>
      </c>
      <c r="B17" s="347">
        <v>216782</v>
      </c>
      <c r="C17" s="348">
        <f t="shared" si="1"/>
        <v>7.283750604981427E-5</v>
      </c>
      <c r="D17" s="349">
        <f t="shared" si="0"/>
        <v>513.75104544667522</v>
      </c>
    </row>
    <row r="18" spans="1:7" ht="15.75">
      <c r="A18" s="346" t="s">
        <v>214</v>
      </c>
      <c r="B18" s="347">
        <v>95665.44</v>
      </c>
      <c r="C18" s="348">
        <f t="shared" si="1"/>
        <v>3.2143038004807337E-5</v>
      </c>
      <c r="D18" s="349">
        <f t="shared" si="0"/>
        <v>226.717254260576</v>
      </c>
    </row>
    <row r="19" spans="1:7" ht="15.75">
      <c r="A19" s="346" t="s">
        <v>215</v>
      </c>
      <c r="B19" s="352">
        <v>2232805.5699999998</v>
      </c>
      <c r="C19" s="348">
        <f t="shared" si="1"/>
        <v>7.5020983851488583E-4</v>
      </c>
      <c r="D19" s="349">
        <f t="shared" si="0"/>
        <v>5291.5195720431566</v>
      </c>
    </row>
    <row r="20" spans="1:7" ht="15.75">
      <c r="A20" s="346" t="s">
        <v>216</v>
      </c>
      <c r="B20" s="347">
        <v>1809940.35</v>
      </c>
      <c r="C20" s="348">
        <f t="shared" si="1"/>
        <v>6.0812955500423452E-4</v>
      </c>
      <c r="D20" s="349">
        <f t="shared" si="0"/>
        <v>4289.3724894530978</v>
      </c>
      <c r="G20" s="101" t="s">
        <v>196</v>
      </c>
    </row>
    <row r="21" spans="1:7" ht="15.75">
      <c r="A21" s="346" t="s">
        <v>217</v>
      </c>
      <c r="B21" s="347">
        <v>212105716.28999999</v>
      </c>
      <c r="C21" s="348">
        <f t="shared" si="1"/>
        <v>7.1266301600100862E-2</v>
      </c>
      <c r="D21" s="349">
        <f t="shared" si="0"/>
        <v>502668.73397792899</v>
      </c>
    </row>
    <row r="22" spans="1:7" ht="15.75">
      <c r="A22" s="346" t="s">
        <v>218</v>
      </c>
      <c r="B22" s="347">
        <v>256401.45</v>
      </c>
      <c r="C22" s="348">
        <f t="shared" si="1"/>
        <v>8.6149413537822101E-5</v>
      </c>
      <c r="D22" s="349">
        <f t="shared" si="0"/>
        <v>607.64506735588486</v>
      </c>
    </row>
    <row r="23" spans="1:7" ht="15.75">
      <c r="A23" s="346" t="s">
        <v>219</v>
      </c>
      <c r="B23" s="347">
        <v>103082510.5</v>
      </c>
      <c r="C23" s="348">
        <f t="shared" si="1"/>
        <v>3.4635131063343788E-2</v>
      </c>
      <c r="D23" s="349">
        <f t="shared" si="0"/>
        <v>244294.94855035419</v>
      </c>
    </row>
    <row r="24" spans="1:7" ht="15.75">
      <c r="A24" s="346" t="s">
        <v>220</v>
      </c>
      <c r="B24" s="347">
        <v>2895058</v>
      </c>
      <c r="C24" s="348">
        <f t="shared" si="1"/>
        <v>9.7272284871236176E-4</v>
      </c>
      <c r="D24" s="349">
        <f t="shared" si="0"/>
        <v>6860.9897229878907</v>
      </c>
    </row>
    <row r="25" spans="1:7" ht="15.75">
      <c r="A25" s="346" t="s">
        <v>221</v>
      </c>
      <c r="B25" s="347">
        <v>261104.98</v>
      </c>
      <c r="C25" s="348">
        <f t="shared" si="1"/>
        <v>8.772977258437801E-5</v>
      </c>
      <c r="D25" s="349">
        <f t="shared" si="0"/>
        <v>618.79194972983566</v>
      </c>
    </row>
    <row r="26" spans="1:7" ht="15.75">
      <c r="A26" s="346" t="s">
        <v>222</v>
      </c>
      <c r="B26" s="347">
        <v>38940.21</v>
      </c>
      <c r="C26" s="348">
        <f t="shared" si="1"/>
        <v>1.3083686751926074E-5</v>
      </c>
      <c r="D26" s="349">
        <f t="shared" si="0"/>
        <v>92.284292964420843</v>
      </c>
    </row>
    <row r="27" spans="1:7" ht="15.75">
      <c r="A27" s="346" t="s">
        <v>223</v>
      </c>
      <c r="B27" s="347">
        <v>3599389.03</v>
      </c>
      <c r="C27" s="348">
        <f t="shared" si="1"/>
        <v>1.2093740266639302E-3</v>
      </c>
      <c r="D27" s="349">
        <f t="shared" si="0"/>
        <v>8530.181828434992</v>
      </c>
    </row>
    <row r="28" spans="1:7" ht="15.75">
      <c r="A28" s="346" t="s">
        <v>224</v>
      </c>
      <c r="B28" s="347">
        <v>229412201.53</v>
      </c>
      <c r="C28" s="348">
        <f t="shared" si="1"/>
        <v>7.7081181172064958E-2</v>
      </c>
      <c r="D28" s="349">
        <f t="shared" si="0"/>
        <v>543683.32414250658</v>
      </c>
    </row>
    <row r="29" spans="1:7" ht="15.75">
      <c r="A29" s="346" t="s">
        <v>225</v>
      </c>
      <c r="B29" s="347">
        <v>3000</v>
      </c>
      <c r="C29" s="348">
        <f t="shared" si="1"/>
        <v>1.0079827575603271E-6</v>
      </c>
      <c r="D29" s="349">
        <f t="shared" si="0"/>
        <v>7.1096914704174052</v>
      </c>
    </row>
    <row r="30" spans="1:7" ht="15.75">
      <c r="A30" s="346" t="s">
        <v>226</v>
      </c>
      <c r="B30" s="347">
        <v>186622.86</v>
      </c>
      <c r="C30" s="348">
        <f t="shared" si="1"/>
        <v>6.270420834886495E-5</v>
      </c>
      <c r="D30" s="349">
        <f t="shared" si="0"/>
        <v>442.27698530896714</v>
      </c>
    </row>
    <row r="31" spans="1:7" ht="15.75">
      <c r="A31" s="346" t="s">
        <v>227</v>
      </c>
      <c r="B31" s="347">
        <v>96636.02</v>
      </c>
      <c r="C31" s="348">
        <f t="shared" si="1"/>
        <v>3.2469147306418308E-5</v>
      </c>
      <c r="D31" s="349">
        <f t="shared" si="0"/>
        <v>229.01742904302861</v>
      </c>
    </row>
    <row r="32" spans="1:7" ht="15.75">
      <c r="A32" s="353" t="s">
        <v>228</v>
      </c>
      <c r="B32" s="347">
        <v>190907.68</v>
      </c>
      <c r="C32" s="348">
        <f t="shared" si="1"/>
        <v>6.4143883241948166E-5</v>
      </c>
      <c r="D32" s="349">
        <f t="shared" si="0"/>
        <v>452.43156804439178</v>
      </c>
    </row>
    <row r="33" spans="1:4" ht="15.75">
      <c r="A33" s="346" t="s">
        <v>229</v>
      </c>
      <c r="B33" s="347">
        <v>5273</v>
      </c>
      <c r="C33" s="348">
        <f t="shared" si="1"/>
        <v>1.7716976935385348E-6</v>
      </c>
      <c r="D33" s="349">
        <f t="shared" si="0"/>
        <v>12.496467707836992</v>
      </c>
    </row>
    <row r="34" spans="1:4" ht="15.75">
      <c r="A34" s="346" t="s">
        <v>230</v>
      </c>
      <c r="B34" s="354">
        <v>63725198.119999997</v>
      </c>
      <c r="C34" s="348">
        <f t="shared" si="1"/>
        <v>2.1411300309025254E-2</v>
      </c>
      <c r="D34" s="349">
        <f t="shared" si="0"/>
        <v>151022.1658414744</v>
      </c>
    </row>
    <row r="35" spans="1:4" ht="15.75">
      <c r="A35" s="346" t="s">
        <v>231</v>
      </c>
      <c r="B35" s="352">
        <v>480200.05</v>
      </c>
      <c r="C35" s="348">
        <f t="shared" si="1"/>
        <v>1.6134445685986898E-4</v>
      </c>
      <c r="D35" s="349">
        <f t="shared" si="0"/>
        <v>1138.0247331930038</v>
      </c>
    </row>
    <row r="36" spans="1:4" ht="15.75">
      <c r="A36" s="353" t="s">
        <v>232</v>
      </c>
      <c r="B36" s="347">
        <v>8917498.1899999995</v>
      </c>
      <c r="C36" s="348">
        <f t="shared" si="1"/>
        <v>2.9962281386984747E-3</v>
      </c>
      <c r="D36" s="349">
        <f t="shared" si="0"/>
        <v>21133.553606301881</v>
      </c>
    </row>
    <row r="37" spans="1:4" ht="15.75">
      <c r="A37" s="346" t="s">
        <v>233</v>
      </c>
      <c r="B37" s="347">
        <v>2336789.52</v>
      </c>
      <c r="C37" s="348">
        <f t="shared" si="1"/>
        <v>7.8514784806922437E-4</v>
      </c>
      <c r="D37" s="349">
        <f t="shared" si="0"/>
        <v>5537.9508395015946</v>
      </c>
    </row>
    <row r="38" spans="1:4" ht="15.75">
      <c r="A38" s="346" t="s">
        <v>234</v>
      </c>
      <c r="B38" s="347">
        <v>191720.25</v>
      </c>
      <c r="C38" s="348">
        <f t="shared" si="1"/>
        <v>6.4416902091718424E-5</v>
      </c>
      <c r="D38" s="349">
        <f t="shared" si="0"/>
        <v>454.35727537709744</v>
      </c>
    </row>
    <row r="39" spans="1:4" ht="15.75">
      <c r="A39" s="346" t="s">
        <v>235</v>
      </c>
      <c r="B39" s="347">
        <v>2364</v>
      </c>
      <c r="C39" s="348">
        <f t="shared" si="1"/>
        <v>7.9429041295753773E-7</v>
      </c>
      <c r="D39" s="349">
        <f t="shared" si="0"/>
        <v>5.6024368786889154</v>
      </c>
    </row>
    <row r="40" spans="1:4" ht="15.75">
      <c r="A40" s="346" t="s">
        <v>236</v>
      </c>
      <c r="B40" s="347">
        <v>1016044.15</v>
      </c>
      <c r="C40" s="348">
        <f t="shared" si="1"/>
        <v>3.4138499470667952E-4</v>
      </c>
      <c r="D40" s="349">
        <f t="shared" si="0"/>
        <v>2407.9201422741676</v>
      </c>
    </row>
    <row r="41" spans="1:4" ht="15.75">
      <c r="A41" s="346" t="s">
        <v>237</v>
      </c>
      <c r="B41" s="347">
        <v>20631227.68</v>
      </c>
      <c r="C41" s="348">
        <f t="shared" si="1"/>
        <v>6.9319739229137829E-3</v>
      </c>
      <c r="D41" s="349">
        <f t="shared" si="0"/>
        <v>48893.887820245152</v>
      </c>
    </row>
    <row r="42" spans="1:4" ht="15.75">
      <c r="A42" s="353" t="s">
        <v>238</v>
      </c>
      <c r="B42" s="347">
        <v>783168495.84000003</v>
      </c>
      <c r="C42" s="348">
        <f t="shared" si="1"/>
        <v>0.26314011335705889</v>
      </c>
      <c r="D42" s="349">
        <f t="shared" si="0"/>
        <v>1856028.7915910922</v>
      </c>
    </row>
    <row r="43" spans="1:4" ht="15.75">
      <c r="A43" s="346" t="s">
        <v>239</v>
      </c>
      <c r="B43" s="347">
        <v>73352.78</v>
      </c>
      <c r="C43" s="348">
        <f t="shared" si="1"/>
        <v>2.4646112486372001E-5</v>
      </c>
      <c r="D43" s="349">
        <f t="shared" si="0"/>
        <v>173.83854476580146</v>
      </c>
    </row>
    <row r="44" spans="1:4" ht="15.75">
      <c r="A44" s="346" t="s">
        <v>240</v>
      </c>
      <c r="B44" s="347">
        <v>36629485.789999999</v>
      </c>
      <c r="C44" s="348">
        <f t="shared" si="1"/>
        <v>1.2307296698207005E-2</v>
      </c>
      <c r="D44" s="349">
        <f t="shared" si="0"/>
        <v>86808.11422897951</v>
      </c>
    </row>
    <row r="45" spans="1:4" ht="15.75">
      <c r="A45" s="346" t="s">
        <v>241</v>
      </c>
      <c r="B45" s="347">
        <v>1039490.87</v>
      </c>
      <c r="C45" s="348">
        <f t="shared" si="1"/>
        <v>3.4926295786712782E-4</v>
      </c>
      <c r="D45" s="349">
        <f t="shared" si="0"/>
        <v>2463.4864573385894</v>
      </c>
    </row>
    <row r="46" spans="1:4" ht="15.75">
      <c r="A46" s="346" t="s">
        <v>242</v>
      </c>
      <c r="B46" s="347">
        <v>1681301</v>
      </c>
      <c r="C46" s="348">
        <f t="shared" si="1"/>
        <v>5.6490747275631176E-4</v>
      </c>
      <c r="D46" s="349">
        <f t="shared" si="0"/>
        <v>3984.510459634751</v>
      </c>
    </row>
    <row r="47" spans="1:4" ht="15.75">
      <c r="A47" s="346" t="s">
        <v>243</v>
      </c>
      <c r="B47" s="347">
        <v>3797340.87</v>
      </c>
      <c r="C47" s="348">
        <f t="shared" si="1"/>
        <v>1.2758847071797105E-3</v>
      </c>
      <c r="D47" s="349">
        <f t="shared" si="0"/>
        <v>8999.30733123547</v>
      </c>
    </row>
    <row r="48" spans="1:4" ht="15.75">
      <c r="A48" s="346" t="s">
        <v>244</v>
      </c>
      <c r="B48" s="347">
        <v>20868390.039999999</v>
      </c>
      <c r="C48" s="348">
        <f t="shared" si="1"/>
        <v>7.0116591127878875E-3</v>
      </c>
      <c r="D48" s="349">
        <f t="shared" si="0"/>
        <v>49455.938222910503</v>
      </c>
    </row>
    <row r="49" spans="1:4" ht="15.75">
      <c r="A49" s="346" t="s">
        <v>245</v>
      </c>
      <c r="B49" s="355">
        <v>129807523.45</v>
      </c>
      <c r="C49" s="348">
        <f t="shared" si="1"/>
        <v>4.3614581813069271E-2</v>
      </c>
      <c r="D49" s="349">
        <f t="shared" si="0"/>
        <v>307630.48075615743</v>
      </c>
    </row>
    <row r="50" spans="1:4" ht="15.75">
      <c r="A50" s="356" t="s">
        <v>246</v>
      </c>
      <c r="B50" s="347">
        <v>556255052.71000004</v>
      </c>
      <c r="C50" s="348">
        <f t="shared" si="1"/>
        <v>0.1868985006458303</v>
      </c>
      <c r="D50" s="349">
        <f t="shared" si="0"/>
        <v>1318267.2678762905</v>
      </c>
    </row>
    <row r="51" spans="1:4" ht="15.75">
      <c r="A51" s="346" t="s">
        <v>247</v>
      </c>
      <c r="B51" s="347">
        <v>192444979.11000001</v>
      </c>
      <c r="C51" s="348">
        <f t="shared" si="1"/>
        <v>6.4660406907312451E-2</v>
      </c>
      <c r="D51" s="349">
        <f t="shared" si="0"/>
        <v>456074.80883434095</v>
      </c>
    </row>
    <row r="52" spans="1:4" ht="15.75">
      <c r="A52" s="346" t="s">
        <v>248</v>
      </c>
      <c r="B52" s="347">
        <v>96936537.620000005</v>
      </c>
      <c r="C52" s="348">
        <f t="shared" si="1"/>
        <v>3.257011949951933E-2</v>
      </c>
      <c r="D52" s="349">
        <f t="shared" si="0"/>
        <v>229729.62489623664</v>
      </c>
    </row>
    <row r="53" spans="1:4" ht="15.75">
      <c r="A53" s="346" t="s">
        <v>249</v>
      </c>
      <c r="B53" s="347">
        <v>554981</v>
      </c>
      <c r="C53" s="348">
        <f t="shared" si="1"/>
        <v>1.8647042625786261E-4</v>
      </c>
      <c r="D53" s="349">
        <f t="shared" si="0"/>
        <v>1315.2478939812404</v>
      </c>
    </row>
    <row r="54" spans="1:4" ht="15.75">
      <c r="A54" s="357" t="s">
        <v>250</v>
      </c>
      <c r="B54" s="358">
        <v>455572</v>
      </c>
      <c r="C54" s="348">
        <f t="shared" si="1"/>
        <v>1.5306957360909109E-4</v>
      </c>
      <c r="D54" s="359">
        <f t="shared" si="0"/>
        <v>1079.6587875203325</v>
      </c>
    </row>
    <row r="55" spans="1:4" ht="16.5" thickBot="1">
      <c r="A55" s="360" t="s">
        <v>251</v>
      </c>
      <c r="B55" s="361">
        <f>+SUM(B4:B54)</f>
        <v>2976241386.5700002</v>
      </c>
      <c r="C55" s="362">
        <f>SUM(C4:C54)</f>
        <v>1</v>
      </c>
      <c r="D55" s="363">
        <f>SUM(D4:D54)</f>
        <v>7053386</v>
      </c>
    </row>
    <row r="56" spans="1:4" ht="16.5" thickBot="1">
      <c r="A56" s="364"/>
      <c r="B56" s="365"/>
      <c r="C56" s="364"/>
      <c r="D56" s="364"/>
    </row>
    <row r="57" spans="1:4" ht="15.75">
      <c r="A57" s="366" t="s">
        <v>252</v>
      </c>
      <c r="B57" s="367">
        <f>+'PART MES'!B12</f>
        <v>35266930</v>
      </c>
      <c r="C57" s="364"/>
      <c r="D57" s="364"/>
    </row>
    <row r="58" spans="1:4" ht="16.5" thickBot="1">
      <c r="A58" s="368" t="s">
        <v>253</v>
      </c>
      <c r="B58" s="369">
        <f>+B57*0.2</f>
        <v>7053386</v>
      </c>
      <c r="C58" s="364"/>
      <c r="D58" s="364"/>
    </row>
  </sheetData>
  <mergeCells count="2">
    <mergeCell ref="A2:D2"/>
    <mergeCell ref="A1:D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11</vt:i4>
      </vt:variant>
    </vt:vector>
  </HeadingPairs>
  <TitlesOfParts>
    <vt:vector size="22" baseType="lpstr">
      <vt:lpstr>PART MES</vt:lpstr>
      <vt:lpstr>DIST MES FEBRERO</vt:lpstr>
      <vt:lpstr>CENSO POB 2020</vt:lpstr>
      <vt:lpstr>COEF Art 14 F I</vt:lpstr>
      <vt:lpstr>PART PEF2021</vt:lpstr>
      <vt:lpstr>CALCULO GARANTIA</vt:lpstr>
      <vt:lpstr>COEF Art 14 F II</vt:lpstr>
      <vt:lpstr>Art.14 Frac.III</vt:lpstr>
      <vt:lpstr>ISAI</vt:lpstr>
      <vt:lpstr>ISR FEBRERO </vt:lpstr>
      <vt:lpstr>Ajuste Semestral </vt:lpstr>
      <vt:lpstr>'Ajuste Semestral '!Área_de_impresión</vt:lpstr>
      <vt:lpstr>'Art.14 Frac.III'!Área_de_impresión</vt:lpstr>
      <vt:lpstr>'CALCULO GARANTIA'!Área_de_impresión</vt:lpstr>
      <vt:lpstr>'COEF Art 14 F I'!Área_de_impresión</vt:lpstr>
      <vt:lpstr>'COEF Art 14 F II'!Área_de_impresión</vt:lpstr>
      <vt:lpstr>'DIST MES FEBRERO'!Área_de_impresión</vt:lpstr>
      <vt:lpstr>ISAI!Área_de_impresión</vt:lpstr>
      <vt:lpstr>'PART MES'!Área_de_impresión</vt:lpstr>
      <vt:lpstr>'PART PEF2021'!Área_de_impresión</vt:lpstr>
      <vt:lpstr>'COEF Art 14 F I'!Títulos_a_imprimir</vt:lpstr>
      <vt:lpstr>'DIST MES FEBRERO'!Títulos_a_imprimir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tesoreria</dc:creator>
  <cp:lastModifiedBy>Oswaldo Calzada Alba</cp:lastModifiedBy>
  <cp:lastPrinted>2020-01-23T18:16:05Z</cp:lastPrinted>
  <dcterms:created xsi:type="dcterms:W3CDTF">2009-12-17T23:31:03Z</dcterms:created>
  <dcterms:modified xsi:type="dcterms:W3CDTF">2021-03-05T19:41:46Z</dcterms:modified>
</cp:coreProperties>
</file>