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<sst xmlns="http://schemas.openxmlformats.org/spreadsheetml/2006/main" count="1521" uniqueCount="1064">
  <si>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</si>
  <si>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</si>
  <si>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</si>
  <si>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</si>
  <si>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</si>
  <si>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</si>
  <si>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</si>
  <si>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</si>
  <si>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</si>
  <si>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</si>
  <si>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</si>
  <si>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</si>
  <si>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</si>
  <si>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</si>
  <si>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</si>
  <si>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</si>
  <si>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</si>
  <si>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</si>
  <si>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</si>
  <si>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</si>
  <si>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</si>
  <si>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</si>
  <si>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</si>
  <si>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</si>
  <si>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</si>
  <si>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</si>
  <si>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</si>
  <si>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</si>
  <si>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</si>
  <si>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</si>
  <si>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</si>
  <si>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</si>
  <si>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</si>
  <si>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</si>
  <si>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</si>
  <si>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</si>
  <si>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</si>
  <si>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</si>
  <si>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</si>
  <si>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</si>
  <si>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</si>
  <si>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</si>
  <si>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</si>
  <si>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</si>
  <si>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</si>
  <si>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</si>
  <si>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</si>
  <si>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</si>
  <si>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</si>
  <si>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</si>
  <si>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</si>
  <si>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</si>
  <si>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</si>
  <si>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</si>
  <si>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</si>
  <si>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</si>
  <si>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</si>
  <si>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</si>
  <si>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</si>
  <si>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</si>
  <si>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</si>
  <si>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</si>
  <si>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</si>
  <si>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</si>
  <si>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</si>
  <si>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</si>
  <si>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</si>
  <si>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</si>
  <si>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</si>
  <si>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</si>
  <si>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</si>
  <si>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</si>
  <si>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</si>
  <si>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</si>
  <si>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</si>
  <si>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</si>
  <si>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</si>
  <si>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</si>
  <si>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</si>
  <si>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</si>
  <si>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</si>
  <si>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</si>
  <si>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</si>
  <si>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</si>
  <si>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</si>
  <si>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</si>
  <si>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</si>
  <si>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</si>
  <si>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</si>
  <si>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</si>
  <si>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</si>
  <si>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</si>
  <si>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</si>
  <si>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</si>
  <si>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</si>
  <si>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</si>
  <si>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</si>
  <si>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</si>
  <si>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</si>
  <si>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</si>
  <si>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</si>
  <si>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</si>
  <si>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</si>
  <si>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</si>
  <si>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</si>
  <si>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</si>
  <si>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</si>
  <si>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</si>
  <si>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</si>
  <si>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</si>
  <si>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</si>
  <si>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</si>
  <si>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</si>
  <si>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</si>
  <si>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</si>
  <si>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</si>
  <si>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</si>
  <si>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</si>
  <si>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</si>
  <si>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</si>
  <si>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</si>
  <si>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</si>
  <si>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</si>
  <si>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</si>
  <si>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</si>
  <si>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</si>
  <si>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</si>
  <si>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</si>
  <si>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</si>
  <si>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</si>
  <si>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</si>
  <si>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</si>
  <si>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</si>
  <si>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</si>
  <si>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</si>
  <si>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</si>
  <si>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</si>
  <si>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</si>
  <si>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</si>
  <si>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</si>
  <si>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</si>
  <si>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</si>
  <si>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</si>
  <si>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</si>
  <si>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</si>
  <si>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</si>
  <si>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</si>
  <si>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</si>
  <si>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</si>
  <si>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</si>
  <si>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</si>
  <si>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</si>
  <si>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</si>
  <si>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</si>
  <si>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</si>
  <si>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</si>
  <si>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</si>
  <si>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</si>
  <si>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</si>
  <si>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</si>
  <si>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</si>
  <si>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</si>
  <si>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</si>
  <si>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</si>
  <si>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</si>
  <si>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</si>
  <si>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</si>
  <si>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</si>
  <si>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</si>
  <si>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</si>
  <si>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</si>
  <si>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</si>
  <si>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</si>
  <si>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</si>
  <si>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</si>
  <si>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</si>
  <si>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</si>
  <si>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</si>
  <si>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</si>
  <si>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</si>
  <si>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</si>
  <si>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</si>
  <si>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</si>
  <si>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</si>
  <si>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</si>
  <si>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</si>
  <si>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</si>
  <si>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</si>
  <si>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Variação R$</t>
  </si>
  <si>
    <t>Análise por faixa etária</t>
  </si>
  <si>
    <t>Quantidade de empresas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</si>
  <si>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</si>
  <si>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</si>
  <si>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</si>
  <si>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</si>
  <si>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</si>
  <si>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</si>
  <si>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</si>
  <si>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</si>
  <si>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</si>
  <si>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</si>
  <si>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</si>
  <si>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</si>
  <si>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</si>
  <si>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</si>
  <si>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</si>
  <si>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</si>
  <si>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</si>
  <si>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</si>
  <si>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</si>
  <si>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</si>
  <si>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</si>
  <si>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</si>
  <si>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</si>
  <si>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</si>
  <si>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</si>
  <si>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</si>
  <si>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</si>
  <si>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</si>
  <si>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</si>
  <si>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</si>
  <si>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</si>
  <si>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</si>
  <si>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</si>
  <si>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</si>
  <si>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</si>
  <si>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</si>
  <si>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</si>
  <si>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</si>
  <si>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</si>
  <si>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</si>
  <si>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</si>
  <si>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</si>
  <si>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</si>
  <si>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</si>
  <si>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</si>
  <si>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Imobiliário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</si>
  <si>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</si>
  <si>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</si>
  <si>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</si>
  <si>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</si>
  <si>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</si>
  <si>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</si>
  <si>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</si>
  <si>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</si>
  <si>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</si>
  <si>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</si>
  <si>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</si>
  <si>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</si>
  <si>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</si>
  <si>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</si>
  <si>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</si>
  <si>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</si>
  <si>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</si>
  <si>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</si>
  <si>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</si>
  <si>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</si>
  <si>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</si>
  <si>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</si>
  <si>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</si>
  <si>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</si>
  <si>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</si>
  <si>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</si>
  <si>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</si>
  <si>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</si>
  <si>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</si>
  <si>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Automação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</si>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</sst>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9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1.0"/>
      <color rgb="FFD1D5DB"/>
      <name val="Arial"/>
    </font>
    <font>
      <b/>
      <sz val="10.0"/>
      <color theme="1"/>
      <name val="Arial"/>
    </font>
    <font>
      <sz val="11.0"/>
      <color theme="1"/>
      <name val="&quot;aptos narrow&quot;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theme="0"/>
        <bgColor theme="0"/>
      </patternFill>
    </fill>
    <fill>
      <patternFill patternType="solid">
        <fgColor rgb="FF343541"/>
        <bgColor rgb="FF343541"/>
      </patternFill>
    </fill>
  </fills>
  <borders count="7">
    <border/>
    <border>
      <left/>
      <right/>
      <top/>
      <bottom/>
    </border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right style="thin">
        <color rgb="FFD9D9E3"/>
      </right>
      <top style="thin">
        <color rgb="FFD9D9E3"/>
      </top>
      <bottom style="thin">
        <color rgb="FFD9D9E3"/>
      </bottom>
    </border>
    <border>
      <right style="thin">
        <color rgb="FFD9D9E3"/>
      </right>
      <top style="thin">
        <color rgb="FF000000"/>
      </top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2" xfId="0" applyBorder="1" applyFont="1" applyNumberFormat="1"/>
    <xf borderId="0" fillId="2" fontId="2" numFmtId="0" xfId="0" applyAlignment="1" applyFont="1">
      <alignment readingOrder="0"/>
    </xf>
    <xf borderId="0" fillId="2" fontId="2" numFmtId="2" xfId="0" applyAlignment="1" applyFont="1" applyNumberFormat="1">
      <alignment readingOrder="0"/>
    </xf>
    <xf borderId="0" fillId="2" fontId="2" numFmtId="164" xfId="0" applyAlignment="1" applyFont="1" applyNumberFormat="1">
      <alignment readingOrder="0"/>
    </xf>
    <xf borderId="0" fillId="2" fontId="3" numFmtId="0" xfId="0" applyAlignment="1" applyFont="1">
      <alignment readingOrder="0"/>
    </xf>
    <xf borderId="1" fillId="3" fontId="4" numFmtId="0" xfId="0" applyBorder="1" applyFill="1" applyFont="1"/>
    <xf borderId="1" fillId="3" fontId="4" numFmtId="14" xfId="0" applyAlignment="1" applyBorder="1" applyFont="1" applyNumberFormat="1">
      <alignment horizontal="right"/>
    </xf>
    <xf borderId="1" fillId="3" fontId="4" numFmtId="2" xfId="0" applyAlignment="1" applyBorder="1" applyFont="1" applyNumberFormat="1">
      <alignment horizontal="right"/>
    </xf>
    <xf borderId="1" fillId="3" fontId="4" numFmtId="0" xfId="0" applyAlignment="1" applyBorder="1" applyFont="1">
      <alignment horizontal="right"/>
    </xf>
    <xf borderId="0" fillId="3" fontId="3" numFmtId="0" xfId="0" applyFont="1"/>
    <xf borderId="0" fillId="3" fontId="3" numFmtId="2" xfId="0" applyFont="1" applyNumberFormat="1"/>
    <xf borderId="0" fillId="3" fontId="3" numFmtId="3" xfId="0" applyFont="1" applyNumberFormat="1"/>
    <xf borderId="0" fillId="3" fontId="3" numFmtId="164" xfId="0" applyFont="1" applyNumberFormat="1"/>
    <xf borderId="1" fillId="4" fontId="4" numFmtId="0" xfId="0" applyBorder="1" applyFill="1" applyFont="1"/>
    <xf borderId="1" fillId="4" fontId="4" numFmtId="14" xfId="0" applyAlignment="1" applyBorder="1" applyFont="1" applyNumberFormat="1">
      <alignment horizontal="right"/>
    </xf>
    <xf borderId="1" fillId="4" fontId="4" numFmtId="2" xfId="0" applyAlignment="1" applyBorder="1" applyFont="1" applyNumberFormat="1">
      <alignment horizontal="right"/>
    </xf>
    <xf borderId="1" fillId="4" fontId="4" numFmtId="0" xfId="0" applyAlignment="1" applyBorder="1" applyFont="1">
      <alignment horizontal="right"/>
    </xf>
    <xf borderId="0" fillId="5" fontId="3" numFmtId="0" xfId="0" applyFill="1" applyFont="1"/>
    <xf borderId="0" fillId="5" fontId="3" numFmtId="2" xfId="0" applyFont="1" applyNumberFormat="1"/>
    <xf borderId="0" fillId="0" fontId="3" numFmtId="3" xfId="0" applyFont="1" applyNumberFormat="1"/>
    <xf borderId="0" fillId="0" fontId="3" numFmtId="164" xfId="0" applyFont="1" applyNumberFormat="1"/>
    <xf borderId="0" fillId="3" fontId="3" numFmtId="0" xfId="0" applyFont="1"/>
    <xf borderId="0" fillId="0" fontId="3" numFmtId="0" xfId="0" applyFont="1"/>
    <xf borderId="0" fillId="0" fontId="3" numFmtId="2" xfId="0" applyFont="1" applyNumberFormat="1"/>
    <xf borderId="0" fillId="0" fontId="5" numFmtId="2" xfId="0" applyFont="1" applyNumberFormat="1"/>
    <xf borderId="0" fillId="0" fontId="3" numFmtId="0" xfId="0" applyFont="1"/>
    <xf borderId="0" fillId="0" fontId="3" numFmtId="2" xfId="0" applyFont="1" applyNumberFormat="1"/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0" fontId="5" numFmtId="164" xfId="0" applyFont="1" applyNumberFormat="1"/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6" fontId="6" numFmtId="0" xfId="0" applyAlignment="1" applyFill="1" applyFont="1">
      <alignment readingOrder="0" vertical="bottom"/>
    </xf>
    <xf borderId="2" fillId="6" fontId="6" numFmtId="0" xfId="0" applyAlignment="1" applyBorder="1" applyFont="1">
      <alignment vertical="bottom"/>
    </xf>
    <xf borderId="3" fillId="6" fontId="6" numFmtId="0" xfId="0" applyAlignment="1" applyBorder="1" applyFont="1">
      <alignment vertical="bottom"/>
    </xf>
    <xf borderId="4" fillId="6" fontId="6" numFmtId="0" xfId="0" applyAlignment="1" applyBorder="1" applyFont="1">
      <alignment vertical="bottom"/>
    </xf>
    <xf borderId="5" fillId="6" fontId="6" numFmtId="0" xfId="0" applyAlignment="1" applyBorder="1" applyFont="1">
      <alignment vertical="bottom"/>
    </xf>
    <xf borderId="6" fillId="6" fontId="6" numFmtId="0" xfId="0" applyAlignment="1" applyBorder="1" applyFont="1">
      <alignment vertical="bottom"/>
    </xf>
    <xf borderId="0" fillId="0" fontId="7" numFmtId="0" xfId="0" applyFont="1"/>
    <xf borderId="0" fillId="0" fontId="4" numFmtId="0" xfId="0" applyFont="1"/>
    <xf borderId="0" fillId="0" fontId="4" numFmtId="3" xfId="0" applyAlignment="1" applyFont="1" applyNumberFormat="1">
      <alignment horizontal="right"/>
    </xf>
    <xf borderId="0" fillId="0" fontId="4" numFmtId="4" xfId="0" applyAlignment="1" applyFont="1" applyNumberFormat="1">
      <alignment horizontal="right"/>
    </xf>
    <xf borderId="0" fillId="0" fontId="8" numFmtId="0" xfId="0" applyFont="1"/>
    <xf borderId="1" fillId="2" fontId="4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EA72E"/>
          <bgColor rgb="FF4EA72E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</dxfs>
  <tableStyles count="1">
    <tableStyle count="3" pivot="0" name="Princip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'Análises'!$C$10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'Análises'!$A$11:$A$44</c:f>
            </c:strRef>
          </c:cat>
          <c:val>
            <c:numRef>
              <c:f>'Análises'!$C$11:$C$44</c:f>
              <c:numCache/>
            </c:numRef>
          </c:val>
        </c:ser>
        <c:axId val="360292260"/>
        <c:axId val="940015172"/>
      </c:barChart>
      <c:catAx>
        <c:axId val="360292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Segmento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015172"/>
      </c:catAx>
      <c:valAx>
        <c:axId val="940015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de quem subiu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02922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R$ versus Resultado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'Análises'!$A$51:$A$54</c:f>
            </c:strRef>
          </c:cat>
          <c:val>
            <c:numRef>
              <c:f>'Análises'!$B$51:$B$54</c:f>
              <c:numCache/>
            </c:numRef>
          </c:val>
        </c:ser>
        <c:axId val="1898652182"/>
        <c:axId val="704823709"/>
      </c:barChart>
      <c:catAx>
        <c:axId val="1898652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823709"/>
      </c:catAx>
      <c:valAx>
        <c:axId val="704823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86521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R$ versus Análise por 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'Análises'!$A$59:$A$61</c:f>
            </c:strRef>
          </c:cat>
          <c:val>
            <c:numRef>
              <c:f>'Análises'!$B$59:$B$61</c:f>
              <c:numCache/>
            </c:numRef>
          </c:val>
        </c:ser>
        <c:axId val="22915264"/>
        <c:axId val="2061409029"/>
      </c:barChart>
      <c:catAx>
        <c:axId val="2291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409029"/>
      </c:catAx>
      <c:valAx>
        <c:axId val="2061409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9152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 versus Análise por 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'Análises'!$C$58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'Análises'!$A$59:$A$61</c:f>
            </c:strRef>
          </c:cat>
          <c:val>
            <c:numRef>
              <c:f>'Análises'!$C$59:$C$61</c:f>
              <c:numCache/>
            </c:numRef>
          </c:val>
        </c:ser>
        <c:axId val="351370600"/>
        <c:axId val="122448456"/>
      </c:barChart>
      <c:catAx>
        <c:axId val="35137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448456"/>
      </c:catAx>
      <c:valAx>
        <c:axId val="122448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3706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238125</xdr:colOff>
      <xdr:row>8</xdr:row>
      <xdr:rowOff>180975</xdr:rowOff>
    </xdr:from>
    <xdr:ext cx="5534025" cy="34671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428625</xdr:colOff>
      <xdr:row>35</xdr:row>
      <xdr:rowOff>9525</xdr:rowOff>
    </xdr:from>
    <xdr:ext cx="5343525" cy="41433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76200</xdr:colOff>
      <xdr:row>63</xdr:row>
      <xdr:rowOff>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523875</xdr:colOff>
      <xdr:row>63</xdr:row>
      <xdr:rowOff>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L2:T82" displayName="Table_1" 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Princip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9.75"/>
    <col customWidth="1" min="13" max="13" width="14.0"/>
    <col customWidth="1" min="14" max="14" width="17.75"/>
    <col customWidth="1" min="15" max="15" width="17.13"/>
    <col customWidth="1" min="17" max="17" width="18.0"/>
    <col customWidth="1" min="18" max="18" width="17.63"/>
    <col customWidth="1" min="19" max="19" width="5.38"/>
    <col customWidth="1" min="20" max="20" width="14.75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3" t="s">
        <v>13</v>
      </c>
      <c r="O1" s="5" t="s">
        <v>14</v>
      </c>
      <c r="P1" s="6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ht="15.75" customHeight="1">
      <c r="A2" s="7" t="s">
        <v>20</v>
      </c>
      <c r="B2" s="8">
        <v>45317.0</v>
      </c>
      <c r="C2" s="9">
        <v>9.5</v>
      </c>
      <c r="D2" s="10">
        <v>5.2</v>
      </c>
      <c r="E2" s="10">
        <v>11.76</v>
      </c>
      <c r="F2" s="10">
        <v>2.26</v>
      </c>
      <c r="G2" s="10">
        <v>2.26</v>
      </c>
      <c r="H2" s="10">
        <v>15.97</v>
      </c>
      <c r="I2" s="10">
        <v>9.18</v>
      </c>
      <c r="J2" s="10">
        <v>9.56</v>
      </c>
      <c r="K2" s="7" t="s">
        <v>21</v>
      </c>
      <c r="L2" s="11">
        <f t="shared" ref="L2:L82" si="1">D2/100</f>
        <v>0.052</v>
      </c>
      <c r="M2" s="12">
        <f t="shared" ref="M2:M82" si="2">C2/(L2+1)</f>
        <v>9.030418251</v>
      </c>
      <c r="N2" s="13">
        <f>VLOOKUP(A2,Total_de_acoes!A:B,2,0)</f>
        <v>515117391</v>
      </c>
      <c r="O2" s="14">
        <f t="shared" ref="O2:O82" si="3">(C2-M2)*N2</f>
        <v>241889725.4</v>
      </c>
      <c r="P2" s="11" t="str">
        <f t="shared" ref="P2:P82" si="4">if(O2&gt;0,"Subiu",if(O2&lt;0,"Desceu","Estável"))</f>
        <v>Subiu</v>
      </c>
      <c r="Q2" s="11" t="str">
        <f>VLOOKUP(A2,Ticker!A:B,2,0)</f>
        <v>Usiminas</v>
      </c>
      <c r="R2" s="11" t="str">
        <f>VLOOKUP(Q2,Chatgpt!A:C,2,0)</f>
        <v>Siderurgia</v>
      </c>
      <c r="S2" s="11">
        <f>VLOOKUP(Q2,Chatgpt!A:C,3,0)</f>
        <v>60</v>
      </c>
      <c r="T2" s="11" t="str">
        <f t="shared" ref="T2:T14" si="5">if(S2&gt;100,"Mais de 100 anos",if(S2&lt;50,"Menos de 50","Entre 50 e 100"))</f>
        <v>Entre 50 e 100</v>
      </c>
    </row>
    <row r="3" ht="15.75" customHeight="1">
      <c r="A3" s="15" t="s">
        <v>22</v>
      </c>
      <c r="B3" s="16">
        <v>45317.0</v>
      </c>
      <c r="C3" s="17">
        <v>6.82</v>
      </c>
      <c r="D3" s="18">
        <v>2.4</v>
      </c>
      <c r="E3" s="18">
        <v>2.4</v>
      </c>
      <c r="F3" s="18">
        <v>-12.11</v>
      </c>
      <c r="G3" s="18">
        <v>-12.11</v>
      </c>
      <c r="H3" s="18">
        <v>50.56</v>
      </c>
      <c r="I3" s="18">
        <v>6.66</v>
      </c>
      <c r="J3" s="18">
        <v>6.86</v>
      </c>
      <c r="K3" s="15" t="s">
        <v>23</v>
      </c>
      <c r="L3" s="19">
        <f t="shared" si="1"/>
        <v>0.024</v>
      </c>
      <c r="M3" s="20">
        <f t="shared" si="2"/>
        <v>6.66015625</v>
      </c>
      <c r="N3" s="21">
        <f>VLOOKUP(A3,Total_de_acoes!A:B,2,0)</f>
        <v>1110559345</v>
      </c>
      <c r="O3" s="22">
        <f t="shared" si="3"/>
        <v>177515970.3</v>
      </c>
      <c r="P3" s="23" t="str">
        <f t="shared" si="4"/>
        <v>Subiu</v>
      </c>
      <c r="Q3" s="23" t="str">
        <f>VLOOKUP(A3,Ticker!A:B,2,0)</f>
        <v>CSN Mineração</v>
      </c>
      <c r="R3" s="23" t="str">
        <f>VLOOKUP(Q3,Chatgpt!A:C,2,0)</f>
        <v>Mineração</v>
      </c>
      <c r="S3" s="23">
        <f>VLOOKUP(Q3,Chatgpt!A:C,3,0)</f>
        <v>8</v>
      </c>
      <c r="T3" s="23" t="str">
        <f t="shared" si="5"/>
        <v>Menos de 50</v>
      </c>
    </row>
    <row r="4" ht="15.75" customHeight="1">
      <c r="A4" s="7" t="s">
        <v>24</v>
      </c>
      <c r="B4" s="8">
        <v>45317.0</v>
      </c>
      <c r="C4" s="9">
        <v>41.96</v>
      </c>
      <c r="D4" s="10">
        <v>2.19</v>
      </c>
      <c r="E4" s="10">
        <v>7.73</v>
      </c>
      <c r="F4" s="10">
        <v>7.64</v>
      </c>
      <c r="G4" s="10">
        <v>7.64</v>
      </c>
      <c r="H4" s="10">
        <v>77.55</v>
      </c>
      <c r="I4" s="10">
        <v>40.81</v>
      </c>
      <c r="J4" s="10">
        <v>42.34</v>
      </c>
      <c r="K4" s="7" t="s">
        <v>25</v>
      </c>
      <c r="L4" s="24">
        <f t="shared" si="1"/>
        <v>0.0219</v>
      </c>
      <c r="M4" s="25">
        <f t="shared" si="2"/>
        <v>41.06076916</v>
      </c>
      <c r="N4" s="21">
        <f>VLOOKUP(A4,Total_de_acoes!A:B,2,0)</f>
        <v>2379877655</v>
      </c>
      <c r="O4" s="22">
        <f t="shared" si="3"/>
        <v>2140059394</v>
      </c>
      <c r="P4" s="23" t="str">
        <f t="shared" si="4"/>
        <v>Subiu</v>
      </c>
      <c r="Q4" s="23" t="str">
        <f>VLOOKUP(A4,Ticker!A:B,2,0)</f>
        <v>Petrobras</v>
      </c>
      <c r="R4" s="23" t="str">
        <f>VLOOKUP(Q4,Chatgpt!A:C,2,0)</f>
        <v>Petróleo</v>
      </c>
      <c r="S4" s="23">
        <f>VLOOKUP(Q4,Chatgpt!A:C,3,0)</f>
        <v>69</v>
      </c>
      <c r="T4" s="23" t="str">
        <f t="shared" si="5"/>
        <v>Entre 50 e 100</v>
      </c>
    </row>
    <row r="5" ht="15.75" customHeight="1">
      <c r="A5" s="15" t="s">
        <v>26</v>
      </c>
      <c r="B5" s="16">
        <v>45317.0</v>
      </c>
      <c r="C5" s="17">
        <v>52.91</v>
      </c>
      <c r="D5" s="18">
        <v>2.04</v>
      </c>
      <c r="E5" s="18">
        <v>2.14</v>
      </c>
      <c r="F5" s="18">
        <v>-4.89</v>
      </c>
      <c r="G5" s="18">
        <v>-4.89</v>
      </c>
      <c r="H5" s="18">
        <v>18.85</v>
      </c>
      <c r="I5" s="18">
        <v>51.89</v>
      </c>
      <c r="J5" s="18">
        <v>53.17</v>
      </c>
      <c r="K5" s="15" t="s">
        <v>27</v>
      </c>
      <c r="L5" s="24">
        <f t="shared" si="1"/>
        <v>0.0204</v>
      </c>
      <c r="M5" s="25">
        <f t="shared" si="2"/>
        <v>51.85221482</v>
      </c>
      <c r="N5" s="21">
        <f>VLOOKUP(A5,Total_de_acoes!A:B,2,0)</f>
        <v>683452836</v>
      </c>
      <c r="O5" s="22">
        <f t="shared" si="3"/>
        <v>722946282.7</v>
      </c>
      <c r="P5" s="23" t="str">
        <f t="shared" si="4"/>
        <v>Subiu</v>
      </c>
      <c r="Q5" s="23" t="str">
        <f>VLOOKUP(A5,Ticker!A:B,2,0)</f>
        <v>Suzano</v>
      </c>
      <c r="R5" s="23" t="str">
        <f>VLOOKUP(Q5,Chatgpt!A:C,2,0)</f>
        <v>Papel e Celulose</v>
      </c>
      <c r="S5" s="23">
        <f>VLOOKUP(Q5,Chatgpt!A:C,3,0)</f>
        <v>94</v>
      </c>
      <c r="T5" s="23" t="str">
        <f t="shared" si="5"/>
        <v>Entre 50 e 100</v>
      </c>
    </row>
    <row r="6" ht="15.75" customHeight="1">
      <c r="A6" s="7" t="s">
        <v>28</v>
      </c>
      <c r="B6" s="8">
        <v>45317.0</v>
      </c>
      <c r="C6" s="9">
        <v>37.1</v>
      </c>
      <c r="D6" s="10">
        <v>2.03</v>
      </c>
      <c r="E6" s="10">
        <v>2.49</v>
      </c>
      <c r="F6" s="10">
        <v>-3.66</v>
      </c>
      <c r="G6" s="10">
        <v>-3.66</v>
      </c>
      <c r="H6" s="10">
        <v>20.7</v>
      </c>
      <c r="I6" s="10">
        <v>36.37</v>
      </c>
      <c r="J6" s="10">
        <v>37.32</v>
      </c>
      <c r="K6" s="7" t="s">
        <v>29</v>
      </c>
      <c r="L6" s="24">
        <f t="shared" si="1"/>
        <v>0.0203</v>
      </c>
      <c r="M6" s="25">
        <f t="shared" si="2"/>
        <v>36.36185436</v>
      </c>
      <c r="N6" s="21">
        <f>VLOOKUP(A6,Total_de_acoes!A:B,2,0)</f>
        <v>187732538</v>
      </c>
      <c r="O6" s="22">
        <f t="shared" si="3"/>
        <v>138573955.1</v>
      </c>
      <c r="P6" s="23" t="str">
        <f t="shared" si="4"/>
        <v>Subiu</v>
      </c>
      <c r="Q6" s="23" t="str">
        <f>VLOOKUP(A6,Ticker!A:B,2,0)</f>
        <v>CPFL Energia</v>
      </c>
      <c r="R6" s="23" t="str">
        <f>VLOOKUP(Q6,Chatgpt!A:C,2,0)</f>
        <v>Energia</v>
      </c>
      <c r="S6" s="23">
        <f>VLOOKUP(Q6,Chatgpt!A:C,3,0)</f>
        <v>109</v>
      </c>
      <c r="T6" s="23" t="str">
        <f t="shared" si="5"/>
        <v>Mais de 100 anos</v>
      </c>
    </row>
    <row r="7" ht="15.75" customHeight="1">
      <c r="A7" s="15" t="s">
        <v>30</v>
      </c>
      <c r="B7" s="16">
        <v>45317.0</v>
      </c>
      <c r="C7" s="17">
        <v>45.69</v>
      </c>
      <c r="D7" s="18">
        <v>1.98</v>
      </c>
      <c r="E7" s="18">
        <v>2.42</v>
      </c>
      <c r="F7" s="18">
        <v>-0.78</v>
      </c>
      <c r="G7" s="18">
        <v>-0.78</v>
      </c>
      <c r="H7" s="18">
        <v>8.08</v>
      </c>
      <c r="I7" s="18">
        <v>44.25</v>
      </c>
      <c r="J7" s="18">
        <v>45.69</v>
      </c>
      <c r="K7" s="15" t="s">
        <v>31</v>
      </c>
      <c r="L7" s="24">
        <f t="shared" si="1"/>
        <v>0.0198</v>
      </c>
      <c r="M7" s="25">
        <f t="shared" si="2"/>
        <v>44.80290253</v>
      </c>
      <c r="N7" s="21">
        <f>VLOOKUP(A7,Total_de_acoes!A:B,2,0)</f>
        <v>800010734</v>
      </c>
      <c r="O7" s="22">
        <f t="shared" si="3"/>
        <v>709687498.2</v>
      </c>
      <c r="P7" s="23" t="str">
        <f t="shared" si="4"/>
        <v>Subiu</v>
      </c>
      <c r="Q7" s="23" t="str">
        <f>VLOOKUP(A7,Ticker!A:B,2,0)</f>
        <v>PetroRio</v>
      </c>
      <c r="R7" s="23" t="str">
        <f>VLOOKUP(Q7,Chatgpt!A:C,2,0)</f>
        <v>Petróleo</v>
      </c>
      <c r="S7" s="23">
        <f>VLOOKUP(Q7,Chatgpt!A:C,3,0)</f>
        <v>9</v>
      </c>
      <c r="T7" s="23" t="str">
        <f t="shared" si="5"/>
        <v>Menos de 50</v>
      </c>
    </row>
    <row r="8" ht="15.75" customHeight="1">
      <c r="A8" s="7" t="s">
        <v>32</v>
      </c>
      <c r="B8" s="8">
        <v>45317.0</v>
      </c>
      <c r="C8" s="9">
        <v>39.96</v>
      </c>
      <c r="D8" s="10">
        <v>1.73</v>
      </c>
      <c r="E8" s="10">
        <v>6.47</v>
      </c>
      <c r="F8" s="10">
        <v>7.3</v>
      </c>
      <c r="G8" s="10">
        <v>7.3</v>
      </c>
      <c r="H8" s="10">
        <v>95.01</v>
      </c>
      <c r="I8" s="10">
        <v>38.91</v>
      </c>
      <c r="J8" s="10">
        <v>40.09</v>
      </c>
      <c r="K8" s="7" t="s">
        <v>33</v>
      </c>
      <c r="L8" s="24">
        <f t="shared" si="1"/>
        <v>0.0173</v>
      </c>
      <c r="M8" s="25">
        <f t="shared" si="2"/>
        <v>39.28044825</v>
      </c>
      <c r="N8" s="21">
        <f>VLOOKUP(A8,Total_de_acoes!A:B,2,0)</f>
        <v>4566445852</v>
      </c>
      <c r="O8" s="22">
        <f t="shared" si="3"/>
        <v>3103136291</v>
      </c>
      <c r="P8" s="23" t="str">
        <f t="shared" si="4"/>
        <v>Subiu</v>
      </c>
      <c r="Q8" s="23" t="str">
        <f>VLOOKUP(A8,Ticker!A:B,2,0)</f>
        <v>Petrobras</v>
      </c>
      <c r="R8" s="23" t="str">
        <f>VLOOKUP(Q8,Chatgpt!A:C,2,0)</f>
        <v>Petróleo</v>
      </c>
      <c r="S8" s="23">
        <f>VLOOKUP(Q8,Chatgpt!A:C,3,0)</f>
        <v>69</v>
      </c>
      <c r="T8" s="23" t="str">
        <f t="shared" si="5"/>
        <v>Entre 50 e 100</v>
      </c>
    </row>
    <row r="9" ht="15.75" customHeight="1">
      <c r="A9" s="15" t="s">
        <v>34</v>
      </c>
      <c r="B9" s="16">
        <v>45317.0</v>
      </c>
      <c r="C9" s="17">
        <v>69.5</v>
      </c>
      <c r="D9" s="18">
        <v>1.66</v>
      </c>
      <c r="E9" s="18">
        <v>2.06</v>
      </c>
      <c r="F9" s="18">
        <v>-9.97</v>
      </c>
      <c r="G9" s="18">
        <v>-9.97</v>
      </c>
      <c r="H9" s="18">
        <v>-23.49</v>
      </c>
      <c r="I9" s="18">
        <v>67.5</v>
      </c>
      <c r="J9" s="18">
        <v>69.81</v>
      </c>
      <c r="K9" s="15" t="s">
        <v>35</v>
      </c>
      <c r="L9" s="24">
        <f t="shared" si="1"/>
        <v>0.0166</v>
      </c>
      <c r="M9" s="25">
        <f t="shared" si="2"/>
        <v>68.3651387</v>
      </c>
      <c r="N9" s="21">
        <f>VLOOKUP(A9,Total_de_acoes!A:B,2,0)</f>
        <v>4196924316</v>
      </c>
      <c r="O9" s="22">
        <f t="shared" si="3"/>
        <v>4762926995</v>
      </c>
      <c r="P9" s="23" t="str">
        <f t="shared" si="4"/>
        <v>Subiu</v>
      </c>
      <c r="Q9" s="23" t="str">
        <f>VLOOKUP(A9,Ticker!A:B,2,0)</f>
        <v>Vale</v>
      </c>
      <c r="R9" s="23" t="str">
        <f>VLOOKUP(Q9,Chatgpt!A:C,2,0)</f>
        <v>Mineração</v>
      </c>
      <c r="S9" s="23">
        <f>VLOOKUP(Q9,Chatgpt!A:C,3,0)</f>
        <v>79</v>
      </c>
      <c r="T9" s="23" t="str">
        <f t="shared" si="5"/>
        <v>Entre 50 e 100</v>
      </c>
    </row>
    <row r="10" ht="15.75" customHeight="1">
      <c r="A10" s="7" t="s">
        <v>36</v>
      </c>
      <c r="B10" s="8">
        <v>45317.0</v>
      </c>
      <c r="C10" s="9">
        <v>28.19</v>
      </c>
      <c r="D10" s="10">
        <v>1.58</v>
      </c>
      <c r="E10" s="10">
        <v>2.03</v>
      </c>
      <c r="F10" s="10">
        <v>-0.81</v>
      </c>
      <c r="G10" s="10">
        <v>-0.81</v>
      </c>
      <c r="H10" s="10">
        <v>24.02</v>
      </c>
      <c r="I10" s="10">
        <v>27.71</v>
      </c>
      <c r="J10" s="10">
        <v>28.36</v>
      </c>
      <c r="K10" s="7" t="s">
        <v>37</v>
      </c>
      <c r="L10" s="24">
        <f t="shared" si="1"/>
        <v>0.0158</v>
      </c>
      <c r="M10" s="25">
        <f t="shared" si="2"/>
        <v>27.75152589</v>
      </c>
      <c r="N10" s="21">
        <f>VLOOKUP(A10,Total_de_acoes!A:B,2,0)</f>
        <v>268505432</v>
      </c>
      <c r="O10" s="22">
        <f t="shared" si="3"/>
        <v>117732680.1</v>
      </c>
      <c r="P10" s="23" t="str">
        <f t="shared" si="4"/>
        <v>Subiu</v>
      </c>
      <c r="Q10" s="23" t="str">
        <f>VLOOKUP(A10,Ticker!A:B,2,0)</f>
        <v>Multiplan</v>
      </c>
      <c r="R10" s="23" t="str">
        <f>VLOOKUP(Q10,Chatgpt!A:C,2,0)</f>
        <v>Shopping Centers</v>
      </c>
      <c r="S10" s="23">
        <f>VLOOKUP(Q10,Chatgpt!A:C,3,0)</f>
        <v>48</v>
      </c>
      <c r="T10" s="23" t="str">
        <f t="shared" si="5"/>
        <v>Menos de 50</v>
      </c>
    </row>
    <row r="11" ht="15.75" customHeight="1">
      <c r="A11" s="15" t="s">
        <v>38</v>
      </c>
      <c r="B11" s="16">
        <v>45317.0</v>
      </c>
      <c r="C11" s="17">
        <v>32.81</v>
      </c>
      <c r="D11" s="18">
        <v>1.48</v>
      </c>
      <c r="E11" s="18">
        <v>-0.39</v>
      </c>
      <c r="F11" s="18">
        <v>-3.36</v>
      </c>
      <c r="G11" s="18">
        <v>-3.36</v>
      </c>
      <c r="H11" s="18">
        <v>34.25</v>
      </c>
      <c r="I11" s="18">
        <v>32.35</v>
      </c>
      <c r="J11" s="18">
        <v>32.91</v>
      </c>
      <c r="K11" s="15" t="s">
        <v>39</v>
      </c>
      <c r="L11" s="24">
        <f t="shared" si="1"/>
        <v>0.0148</v>
      </c>
      <c r="M11" s="25">
        <f t="shared" si="2"/>
        <v>32.33149389</v>
      </c>
      <c r="N11" s="21">
        <f>VLOOKUP(A11,Total_de_acoes!A:B,2,0)</f>
        <v>4801593832</v>
      </c>
      <c r="O11" s="22">
        <f t="shared" si="3"/>
        <v>2297591984</v>
      </c>
      <c r="P11" s="23" t="str">
        <f t="shared" si="4"/>
        <v>Subiu</v>
      </c>
      <c r="Q11" s="23" t="str">
        <f>VLOOKUP(A11,Ticker!A:B,2,0)</f>
        <v>Itaú Unibanco</v>
      </c>
      <c r="R11" s="23" t="str">
        <f>VLOOKUP(Q11,Chatgpt!A:C,2,0)</f>
        <v>Banco</v>
      </c>
      <c r="S11" s="23">
        <f>VLOOKUP(Q11,Chatgpt!A:C,3,0)</f>
        <v>13</v>
      </c>
      <c r="T11" s="23" t="str">
        <f t="shared" si="5"/>
        <v>Menos de 50</v>
      </c>
    </row>
    <row r="12" ht="15.75" customHeight="1">
      <c r="A12" s="7" t="s">
        <v>40</v>
      </c>
      <c r="B12" s="8">
        <v>45317.0</v>
      </c>
      <c r="C12" s="9">
        <v>27.56</v>
      </c>
      <c r="D12" s="10">
        <v>1.43</v>
      </c>
      <c r="E12" s="10">
        <v>3.41</v>
      </c>
      <c r="F12" s="10">
        <v>-4.17</v>
      </c>
      <c r="G12" s="10">
        <v>-4.17</v>
      </c>
      <c r="H12" s="10">
        <v>-6.01</v>
      </c>
      <c r="I12" s="10">
        <v>26.9</v>
      </c>
      <c r="J12" s="10">
        <v>27.91</v>
      </c>
      <c r="K12" s="7" t="s">
        <v>41</v>
      </c>
      <c r="L12" s="24">
        <f t="shared" si="1"/>
        <v>0.0143</v>
      </c>
      <c r="M12" s="25">
        <f t="shared" si="2"/>
        <v>27.17144829</v>
      </c>
      <c r="N12" s="21">
        <f>VLOOKUP(A12,Total_de_acoes!A:B,2,0)</f>
        <v>1168230366</v>
      </c>
      <c r="O12" s="22">
        <f t="shared" si="3"/>
        <v>453917907</v>
      </c>
      <c r="P12" s="23" t="str">
        <f t="shared" si="4"/>
        <v>Subiu</v>
      </c>
      <c r="Q12" s="23" t="str">
        <f>VLOOKUP(A12,Ticker!A:B,2,0)</f>
        <v>Rede D'Or</v>
      </c>
      <c r="R12" s="23" t="str">
        <f>VLOOKUP(Q12,Chatgpt!A:C,2,0)</f>
        <v>Saúde</v>
      </c>
      <c r="S12" s="23">
        <f>VLOOKUP(Q12,Chatgpt!A:C,3,0)</f>
        <v>48</v>
      </c>
      <c r="T12" s="23" t="str">
        <f t="shared" si="5"/>
        <v>Menos de 50</v>
      </c>
    </row>
    <row r="13" ht="15.75" customHeight="1">
      <c r="A13" s="15" t="s">
        <v>42</v>
      </c>
      <c r="B13" s="16">
        <v>45317.0</v>
      </c>
      <c r="C13" s="17">
        <v>18.55</v>
      </c>
      <c r="D13" s="18">
        <v>1.42</v>
      </c>
      <c r="E13" s="18">
        <v>5.1</v>
      </c>
      <c r="F13" s="18">
        <v>-15.14</v>
      </c>
      <c r="G13" s="18">
        <v>-15.14</v>
      </c>
      <c r="H13" s="18">
        <v>-18.39</v>
      </c>
      <c r="I13" s="18">
        <v>18.29</v>
      </c>
      <c r="J13" s="18">
        <v>18.73</v>
      </c>
      <c r="K13" s="15" t="s">
        <v>43</v>
      </c>
      <c r="L13" s="24">
        <f t="shared" si="1"/>
        <v>0.0142</v>
      </c>
      <c r="M13" s="25">
        <f t="shared" si="2"/>
        <v>18.29027805</v>
      </c>
      <c r="N13" s="21">
        <f>VLOOKUP(A13,Total_de_acoes!A:B,2,0)</f>
        <v>265877867</v>
      </c>
      <c r="O13" s="22">
        <f t="shared" si="3"/>
        <v>69054317.64</v>
      </c>
      <c r="P13" s="23" t="str">
        <f t="shared" si="4"/>
        <v>Subiu</v>
      </c>
      <c r="Q13" s="23" t="str">
        <f>VLOOKUP(A13,Ticker!A:B,2,0)</f>
        <v>Braskem</v>
      </c>
      <c r="R13" s="23" t="str">
        <f>VLOOKUP(Q13,Chatgpt!A:C,2,0)</f>
        <v>Química</v>
      </c>
      <c r="S13" s="23">
        <f>VLOOKUP(Q13,Chatgpt!A:C,3,0)</f>
        <v>19</v>
      </c>
      <c r="T13" s="23" t="str">
        <f t="shared" si="5"/>
        <v>Menos de 50</v>
      </c>
    </row>
    <row r="14" ht="15.75" customHeight="1">
      <c r="A14" s="7" t="s">
        <v>44</v>
      </c>
      <c r="B14" s="8">
        <v>45317.0</v>
      </c>
      <c r="C14" s="9">
        <v>14.27</v>
      </c>
      <c r="D14" s="10">
        <v>1.42</v>
      </c>
      <c r="E14" s="10">
        <v>8.85</v>
      </c>
      <c r="F14" s="10">
        <v>-10.87</v>
      </c>
      <c r="G14" s="10">
        <v>-10.87</v>
      </c>
      <c r="H14" s="10">
        <v>18.52</v>
      </c>
      <c r="I14" s="10">
        <v>13.8</v>
      </c>
      <c r="J14" s="10">
        <v>14.36</v>
      </c>
      <c r="K14" s="7" t="s">
        <v>45</v>
      </c>
      <c r="L14" s="24">
        <f t="shared" si="1"/>
        <v>0.0142</v>
      </c>
      <c r="M14" s="25">
        <f t="shared" si="2"/>
        <v>14.07020312</v>
      </c>
      <c r="N14" s="21">
        <f>VLOOKUP(A14,Total_de_acoes!A:B,2,0)</f>
        <v>327593725</v>
      </c>
      <c r="O14" s="22">
        <f t="shared" si="3"/>
        <v>65452205.55</v>
      </c>
      <c r="P14" s="23" t="str">
        <f t="shared" si="4"/>
        <v>Subiu</v>
      </c>
      <c r="Q14" s="23" t="str">
        <f>VLOOKUP(A14,Ticker!A:B,2,0)</f>
        <v>Azul</v>
      </c>
      <c r="R14" s="23" t="str">
        <f>VLOOKUP(Q14,Chatgpt!A:C,2,0)</f>
        <v>Aviação</v>
      </c>
      <c r="S14" s="23">
        <f>VLOOKUP(Q14,Chatgpt!A:C,3,0)</f>
        <v>13</v>
      </c>
      <c r="T14" s="23" t="str">
        <f t="shared" si="5"/>
        <v>Menos de 50</v>
      </c>
    </row>
    <row r="15" ht="15.75" customHeight="1">
      <c r="A15" s="15" t="s">
        <v>46</v>
      </c>
      <c r="B15" s="16">
        <v>45317.0</v>
      </c>
      <c r="C15" s="17">
        <v>28.75</v>
      </c>
      <c r="D15" s="18">
        <v>1.41</v>
      </c>
      <c r="E15" s="18">
        <v>-2.71</v>
      </c>
      <c r="F15" s="18">
        <v>9.4</v>
      </c>
      <c r="G15" s="18">
        <v>9.4</v>
      </c>
      <c r="H15" s="18">
        <v>-37.7</v>
      </c>
      <c r="I15" s="18">
        <v>28.0</v>
      </c>
      <c r="J15" s="18">
        <v>28.75</v>
      </c>
      <c r="K15" s="15" t="s">
        <v>47</v>
      </c>
      <c r="L15" s="24">
        <f t="shared" si="1"/>
        <v>0.0141</v>
      </c>
      <c r="M15" s="25">
        <f t="shared" si="2"/>
        <v>28.35026132</v>
      </c>
      <c r="N15" s="21">
        <f>VLOOKUP(A15,Total_de_acoes!A:B,2,0)</f>
        <v>235665566</v>
      </c>
      <c r="O15" s="22">
        <f t="shared" si="3"/>
        <v>94204643.35</v>
      </c>
      <c r="P15" s="23" t="str">
        <f t="shared" si="4"/>
        <v>Subiu</v>
      </c>
      <c r="Q15" s="23" t="str">
        <f>VLOOKUP(A15,Ticker!A:B,2,0)</f>
        <v>3R Petroleum</v>
      </c>
      <c r="R15" s="23" t="str">
        <f>VLOOKUP(Q15,Chatgpt!A:C,2,0)</f>
        <v>Petróleo</v>
      </c>
      <c r="S15" s="23">
        <f>VLOOKUP(Q15,Chatgpt!A:C,3,0)</f>
        <v>10</v>
      </c>
      <c r="T15" s="23" t="str">
        <f>IF(S15&gt;100,"Mais de 100 anos",IF(S15&lt;50,"Menos de 50","Entre 50 e 100"))</f>
        <v>Menos de 50</v>
      </c>
    </row>
    <row r="16" ht="15.75" customHeight="1">
      <c r="A16" s="7" t="s">
        <v>48</v>
      </c>
      <c r="B16" s="8">
        <v>45317.0</v>
      </c>
      <c r="C16" s="9">
        <v>35.32</v>
      </c>
      <c r="D16" s="10">
        <v>1.34</v>
      </c>
      <c r="E16" s="10">
        <v>2.76</v>
      </c>
      <c r="F16" s="10">
        <v>-1.12</v>
      </c>
      <c r="G16" s="10">
        <v>-1.12</v>
      </c>
      <c r="H16" s="10">
        <v>28.01</v>
      </c>
      <c r="I16" s="10">
        <v>34.85</v>
      </c>
      <c r="J16" s="10">
        <v>35.76</v>
      </c>
      <c r="K16" s="7" t="s">
        <v>49</v>
      </c>
      <c r="L16" s="24">
        <f t="shared" si="1"/>
        <v>0.0134</v>
      </c>
      <c r="M16" s="25">
        <f t="shared" si="2"/>
        <v>34.8529702</v>
      </c>
      <c r="N16" s="21">
        <f>VLOOKUP(A16,Total_de_acoes!A:B,2,0)</f>
        <v>1095587251</v>
      </c>
      <c r="O16" s="22">
        <f t="shared" si="3"/>
        <v>511671895.5</v>
      </c>
      <c r="P16" s="23" t="str">
        <f t="shared" si="4"/>
        <v>Subiu</v>
      </c>
      <c r="Q16" s="23" t="str">
        <f>VLOOKUP(A16,Ticker!A:B,2,0)</f>
        <v>Equatorial Energia</v>
      </c>
      <c r="R16" s="23" t="str">
        <f>VLOOKUP(Q16,Chatgpt!A:C,2,0)</f>
        <v>Energia</v>
      </c>
      <c r="S16" s="23">
        <f>VLOOKUP(Q16,Chatgpt!A:C,3,0)</f>
        <v>23</v>
      </c>
      <c r="T16" s="23" t="str">
        <f t="shared" ref="T16:T82" si="6">if(S16&gt;100,"Mais de 100 anos",if(S16&lt;50,"Menos de 50","Entre 50 e 100"))</f>
        <v>Menos de 50</v>
      </c>
    </row>
    <row r="17" ht="15.75" customHeight="1">
      <c r="A17" s="15" t="s">
        <v>50</v>
      </c>
      <c r="B17" s="16">
        <v>45317.0</v>
      </c>
      <c r="C17" s="17">
        <v>18.16</v>
      </c>
      <c r="D17" s="18">
        <v>1.33</v>
      </c>
      <c r="E17" s="18">
        <v>4.79</v>
      </c>
      <c r="F17" s="18">
        <v>-7.63</v>
      </c>
      <c r="G17" s="18">
        <v>-7.63</v>
      </c>
      <c r="H17" s="18">
        <v>12.45</v>
      </c>
      <c r="I17" s="18">
        <v>18.0</v>
      </c>
      <c r="J17" s="18">
        <v>18.49</v>
      </c>
      <c r="K17" s="15" t="s">
        <v>51</v>
      </c>
      <c r="L17" s="24">
        <f t="shared" si="1"/>
        <v>0.0133</v>
      </c>
      <c r="M17" s="25">
        <f t="shared" si="2"/>
        <v>17.92164216</v>
      </c>
      <c r="N17" s="21">
        <f>VLOOKUP(A17,Total_de_acoes!A:B,2,0)</f>
        <v>600865451</v>
      </c>
      <c r="O17" s="22">
        <f t="shared" si="3"/>
        <v>143220991.5</v>
      </c>
      <c r="P17" s="23" t="str">
        <f t="shared" si="4"/>
        <v>Subiu</v>
      </c>
      <c r="Q17" s="23" t="str">
        <f>VLOOKUP(A17,Ticker!A:B,2,0)</f>
        <v>Siderúrgica Nacional</v>
      </c>
      <c r="R17" s="23" t="str">
        <f>VLOOKUP(Q17,Chatgpt!A:C,2,0)</f>
        <v>Siderurgia</v>
      </c>
      <c r="S17" s="23">
        <f>VLOOKUP(Q17,Chatgpt!A:C,3,0)</f>
        <v>80</v>
      </c>
      <c r="T17" s="23" t="str">
        <f t="shared" si="6"/>
        <v>Entre 50 e 100</v>
      </c>
    </row>
    <row r="18" ht="15.75" customHeight="1">
      <c r="A18" s="7" t="s">
        <v>52</v>
      </c>
      <c r="B18" s="8">
        <v>45317.0</v>
      </c>
      <c r="C18" s="9">
        <v>19.77</v>
      </c>
      <c r="D18" s="10">
        <v>1.28</v>
      </c>
      <c r="E18" s="10">
        <v>-5.9</v>
      </c>
      <c r="F18" s="10">
        <v>-11.82</v>
      </c>
      <c r="G18" s="10">
        <v>-11.82</v>
      </c>
      <c r="H18" s="10">
        <v>108.45</v>
      </c>
      <c r="I18" s="10">
        <v>18.99</v>
      </c>
      <c r="J18" s="10">
        <v>19.78</v>
      </c>
      <c r="K18" s="7" t="s">
        <v>53</v>
      </c>
      <c r="L18" s="24">
        <f t="shared" si="1"/>
        <v>0.0128</v>
      </c>
      <c r="M18" s="25">
        <f t="shared" si="2"/>
        <v>19.52014218</v>
      </c>
      <c r="N18" s="21">
        <f>VLOOKUP(A18,Total_de_acoes!A:B,2,0)</f>
        <v>289347914</v>
      </c>
      <c r="O18" s="22">
        <f t="shared" si="3"/>
        <v>72295838.99</v>
      </c>
      <c r="P18" s="23" t="str">
        <f t="shared" si="4"/>
        <v>Subiu</v>
      </c>
      <c r="Q18" s="23" t="str">
        <f>VLOOKUP(A18,Ticker!A:B,2,0)</f>
        <v>YDUQS</v>
      </c>
      <c r="R18" s="23" t="str">
        <f>VLOOKUP(Q18,Chatgpt!A:C,2,0)</f>
        <v>Educação</v>
      </c>
      <c r="S18" s="23">
        <f>VLOOKUP(Q18,Chatgpt!A:C,3,0)</f>
        <v>59</v>
      </c>
      <c r="T18" s="23" t="str">
        <f t="shared" si="6"/>
        <v>Entre 50 e 100</v>
      </c>
    </row>
    <row r="19" ht="15.75" customHeight="1">
      <c r="A19" s="15" t="s">
        <v>54</v>
      </c>
      <c r="B19" s="16">
        <v>45317.0</v>
      </c>
      <c r="C19" s="17">
        <v>28.31</v>
      </c>
      <c r="D19" s="18">
        <v>1.28</v>
      </c>
      <c r="E19" s="18">
        <v>2.35</v>
      </c>
      <c r="F19" s="18">
        <v>6.79</v>
      </c>
      <c r="G19" s="18">
        <v>6.79</v>
      </c>
      <c r="H19" s="18">
        <v>119.82</v>
      </c>
      <c r="I19" s="18">
        <v>27.84</v>
      </c>
      <c r="J19" s="18">
        <v>28.39</v>
      </c>
      <c r="K19" s="15" t="s">
        <v>55</v>
      </c>
      <c r="L19" s="24">
        <f t="shared" si="1"/>
        <v>0.0128</v>
      </c>
      <c r="M19" s="25">
        <f t="shared" si="2"/>
        <v>27.95221169</v>
      </c>
      <c r="N19" s="21">
        <f>VLOOKUP(A19,Total_de_acoes!A:B,2,0)</f>
        <v>1086411192</v>
      </c>
      <c r="O19" s="22">
        <f t="shared" si="3"/>
        <v>388705224</v>
      </c>
      <c r="P19" s="23" t="str">
        <f t="shared" si="4"/>
        <v>Subiu</v>
      </c>
      <c r="Q19" s="23" t="str">
        <f>VLOOKUP(A19,Ticker!A:B,2,0)</f>
        <v>Ultrapar</v>
      </c>
      <c r="R19" s="23" t="str">
        <f>VLOOKUP(Q19,Chatgpt!A:C,2,0)</f>
        <v>Energia</v>
      </c>
      <c r="S19" s="23">
        <f>VLOOKUP(Q19,Chatgpt!A:C,3,0)</f>
        <v>83</v>
      </c>
      <c r="T19" s="23" t="str">
        <f t="shared" si="6"/>
        <v>Entre 50 e 100</v>
      </c>
    </row>
    <row r="20" ht="15.75" customHeight="1">
      <c r="A20" s="7" t="s">
        <v>56</v>
      </c>
      <c r="B20" s="8">
        <v>45317.0</v>
      </c>
      <c r="C20" s="9">
        <v>8.08</v>
      </c>
      <c r="D20" s="10">
        <v>1.25</v>
      </c>
      <c r="E20" s="10">
        <v>1.38</v>
      </c>
      <c r="F20" s="10">
        <v>-28.05</v>
      </c>
      <c r="G20" s="10">
        <v>-28.05</v>
      </c>
      <c r="H20" s="10">
        <v>14.12</v>
      </c>
      <c r="I20" s="10">
        <v>7.93</v>
      </c>
      <c r="J20" s="10">
        <v>8.23</v>
      </c>
      <c r="K20" s="7" t="s">
        <v>57</v>
      </c>
      <c r="L20" s="24">
        <f t="shared" si="1"/>
        <v>0.0125</v>
      </c>
      <c r="M20" s="25">
        <f t="shared" si="2"/>
        <v>7.980246914</v>
      </c>
      <c r="N20" s="21">
        <f>VLOOKUP(A20,Total_de_acoes!A:B,2,0)</f>
        <v>376187582</v>
      </c>
      <c r="O20" s="22">
        <f t="shared" si="3"/>
        <v>37525872.38</v>
      </c>
      <c r="P20" s="23" t="str">
        <f t="shared" si="4"/>
        <v>Subiu</v>
      </c>
      <c r="Q20" s="23" t="str">
        <f>VLOOKUP(A20,Ticker!A:B,2,0)</f>
        <v>MRV</v>
      </c>
      <c r="R20" s="23" t="str">
        <f>VLOOKUP(Q20,Chatgpt!A:C,2,0)</f>
        <v>Construção</v>
      </c>
      <c r="S20" s="23">
        <f>VLOOKUP(Q20,Chatgpt!A:C,3,0)</f>
        <v>41</v>
      </c>
      <c r="T20" s="23" t="str">
        <f t="shared" si="6"/>
        <v>Menos de 50</v>
      </c>
    </row>
    <row r="21" ht="15.75" customHeight="1">
      <c r="A21" s="15" t="s">
        <v>58</v>
      </c>
      <c r="B21" s="16">
        <v>45317.0</v>
      </c>
      <c r="C21" s="17">
        <v>57.91</v>
      </c>
      <c r="D21" s="18">
        <v>1.15</v>
      </c>
      <c r="E21" s="18">
        <v>-1.03</v>
      </c>
      <c r="F21" s="18">
        <v>-10.26</v>
      </c>
      <c r="G21" s="18">
        <v>-10.26</v>
      </c>
      <c r="H21" s="18">
        <v>-28.97</v>
      </c>
      <c r="I21" s="18">
        <v>56.22</v>
      </c>
      <c r="J21" s="18">
        <v>59.29</v>
      </c>
      <c r="K21" s="15" t="s">
        <v>59</v>
      </c>
      <c r="L21" s="24">
        <f t="shared" si="1"/>
        <v>0.0115</v>
      </c>
      <c r="M21" s="25">
        <f t="shared" si="2"/>
        <v>57.25160652</v>
      </c>
      <c r="N21" s="21">
        <f>VLOOKUP(A21,Total_de_acoes!A:B,2,0)</f>
        <v>62305891</v>
      </c>
      <c r="O21" s="22">
        <f t="shared" si="3"/>
        <v>41021792.09</v>
      </c>
      <c r="P21" s="23" t="str">
        <f t="shared" si="4"/>
        <v>Subiu</v>
      </c>
      <c r="Q21" s="23" t="str">
        <f>VLOOKUP(A21,Ticker!A:B,2,0)</f>
        <v>Arezzo</v>
      </c>
      <c r="R21" s="23" t="str">
        <f>VLOOKUP(Q21,Chatgpt!A:C,2,0)</f>
        <v>Moda</v>
      </c>
      <c r="S21" s="23">
        <f>VLOOKUP(Q21,Chatgpt!A:C,3,0)</f>
        <v>50</v>
      </c>
      <c r="T21" s="23" t="str">
        <f t="shared" si="6"/>
        <v>Entre 50 e 100</v>
      </c>
    </row>
    <row r="22" ht="15.75" customHeight="1">
      <c r="A22" s="7" t="s">
        <v>60</v>
      </c>
      <c r="B22" s="8">
        <v>45317.0</v>
      </c>
      <c r="C22" s="9">
        <v>15.52</v>
      </c>
      <c r="D22" s="10">
        <v>1.04</v>
      </c>
      <c r="E22" s="10">
        <v>-0.77</v>
      </c>
      <c r="F22" s="10">
        <v>-9.08</v>
      </c>
      <c r="G22" s="10">
        <v>-9.08</v>
      </c>
      <c r="H22" s="10">
        <v>16.11</v>
      </c>
      <c r="I22" s="10">
        <v>15.35</v>
      </c>
      <c r="J22" s="10">
        <v>15.62</v>
      </c>
      <c r="K22" s="7" t="s">
        <v>61</v>
      </c>
      <c r="L22" s="24">
        <f t="shared" si="1"/>
        <v>0.0104</v>
      </c>
      <c r="M22" s="25">
        <f t="shared" si="2"/>
        <v>15.36025337</v>
      </c>
      <c r="N22" s="21">
        <f>VLOOKUP(A22,Total_de_acoes!A:B,2,0)</f>
        <v>5146576868</v>
      </c>
      <c r="O22" s="22">
        <f t="shared" si="3"/>
        <v>822148336.4</v>
      </c>
      <c r="P22" s="23" t="str">
        <f t="shared" si="4"/>
        <v>Subiu</v>
      </c>
      <c r="Q22" s="23" t="str">
        <f>VLOOKUP(A22,Ticker!A:B,2,0)</f>
        <v>Banco Bradesco</v>
      </c>
      <c r="R22" s="23" t="str">
        <f>VLOOKUP(Q22,Chatgpt!A:C,2,0)</f>
        <v>Banco</v>
      </c>
      <c r="S22" s="23">
        <f>VLOOKUP(Q22,Chatgpt!A:C,3,0)</f>
        <v>78</v>
      </c>
      <c r="T22" s="23" t="str">
        <f t="shared" si="6"/>
        <v>Entre 50 e 100</v>
      </c>
    </row>
    <row r="23" ht="15.75" customHeight="1">
      <c r="A23" s="15" t="s">
        <v>62</v>
      </c>
      <c r="B23" s="16">
        <v>45317.0</v>
      </c>
      <c r="C23" s="17">
        <v>7.19</v>
      </c>
      <c r="D23" s="18">
        <v>0.98</v>
      </c>
      <c r="E23" s="18">
        <v>6.05</v>
      </c>
      <c r="F23" s="18">
        <v>-3.75</v>
      </c>
      <c r="G23" s="18">
        <v>-3.75</v>
      </c>
      <c r="H23" s="18">
        <v>-48.31</v>
      </c>
      <c r="I23" s="18">
        <v>7.11</v>
      </c>
      <c r="J23" s="18">
        <v>7.24</v>
      </c>
      <c r="K23" s="15" t="s">
        <v>63</v>
      </c>
      <c r="L23" s="24">
        <f t="shared" si="1"/>
        <v>0.0098</v>
      </c>
      <c r="M23" s="25">
        <f t="shared" si="2"/>
        <v>7.120221826</v>
      </c>
      <c r="N23" s="21">
        <f>VLOOKUP(A23,Total_de_acoes!A:B,2,0)</f>
        <v>261036182</v>
      </c>
      <c r="O23" s="22">
        <f t="shared" si="3"/>
        <v>18214628.1</v>
      </c>
      <c r="P23" s="23" t="str">
        <f t="shared" si="4"/>
        <v>Subiu</v>
      </c>
      <c r="Q23" s="23" t="str">
        <f>VLOOKUP(A23,Ticker!A:B,2,0)</f>
        <v>Minerva</v>
      </c>
      <c r="R23" s="23" t="str">
        <f>VLOOKUP(Q23,Chatgpt!A:C,2,0)</f>
        <v>Alimentos</v>
      </c>
      <c r="S23" s="23">
        <f>VLOOKUP(Q23,Chatgpt!A:C,3,0)</f>
        <v>29</v>
      </c>
      <c r="T23" s="23" t="str">
        <f t="shared" si="6"/>
        <v>Menos de 50</v>
      </c>
    </row>
    <row r="24" ht="15.75" customHeight="1">
      <c r="A24" s="7" t="s">
        <v>64</v>
      </c>
      <c r="B24" s="8">
        <v>45317.0</v>
      </c>
      <c r="C24" s="9">
        <v>4.14</v>
      </c>
      <c r="D24" s="10">
        <v>0.97</v>
      </c>
      <c r="E24" s="10">
        <v>-6.33</v>
      </c>
      <c r="F24" s="10">
        <v>1.97</v>
      </c>
      <c r="G24" s="10">
        <v>1.97</v>
      </c>
      <c r="H24" s="10">
        <v>-51.18</v>
      </c>
      <c r="I24" s="10">
        <v>4.08</v>
      </c>
      <c r="J24" s="10">
        <v>4.2</v>
      </c>
      <c r="K24" s="7" t="s">
        <v>65</v>
      </c>
      <c r="L24" s="24">
        <f t="shared" si="1"/>
        <v>0.0097</v>
      </c>
      <c r="M24" s="25">
        <f t="shared" si="2"/>
        <v>4.10022779</v>
      </c>
      <c r="N24" s="21">
        <f>VLOOKUP(A24,Total_de_acoes!A:B,2,0)</f>
        <v>159430826</v>
      </c>
      <c r="O24" s="22">
        <f t="shared" si="3"/>
        <v>6340916.223</v>
      </c>
      <c r="P24" s="23" t="str">
        <f t="shared" si="4"/>
        <v>Subiu</v>
      </c>
      <c r="Q24" s="23" t="str">
        <f>VLOOKUP(A24,Ticker!A:B,2,0)</f>
        <v>Grupo Pão de Açúcar</v>
      </c>
      <c r="R24" s="23" t="str">
        <f>VLOOKUP(Q24,Chatgpt!A:C,2,0)</f>
        <v>Varejo</v>
      </c>
      <c r="S24" s="23">
        <f>VLOOKUP(Q24,Chatgpt!A:C,3,0)</f>
        <v>72</v>
      </c>
      <c r="T24" s="23" t="str">
        <f t="shared" si="6"/>
        <v>Entre 50 e 100</v>
      </c>
    </row>
    <row r="25" ht="15.75" customHeight="1">
      <c r="A25" s="15" t="s">
        <v>66</v>
      </c>
      <c r="B25" s="16">
        <v>45317.0</v>
      </c>
      <c r="C25" s="17">
        <v>14.61</v>
      </c>
      <c r="D25" s="18">
        <v>0.96</v>
      </c>
      <c r="E25" s="18">
        <v>12.38</v>
      </c>
      <c r="F25" s="18">
        <v>5.79</v>
      </c>
      <c r="G25" s="18">
        <v>5.79</v>
      </c>
      <c r="H25" s="18">
        <v>78.17</v>
      </c>
      <c r="I25" s="18">
        <v>14.46</v>
      </c>
      <c r="J25" s="18">
        <v>14.93</v>
      </c>
      <c r="K25" s="15" t="s">
        <v>67</v>
      </c>
      <c r="L25" s="24">
        <f t="shared" si="1"/>
        <v>0.0096</v>
      </c>
      <c r="M25" s="25">
        <f t="shared" si="2"/>
        <v>14.47107765</v>
      </c>
      <c r="N25" s="21">
        <f>VLOOKUP(A25,Total_de_acoes!A:B,2,0)</f>
        <v>1677525446</v>
      </c>
      <c r="O25" s="22">
        <f t="shared" si="3"/>
        <v>233045769.6</v>
      </c>
      <c r="P25" s="23" t="str">
        <f t="shared" si="4"/>
        <v>Subiu</v>
      </c>
      <c r="Q25" s="23" t="str">
        <f>VLOOKUP(A25,Ticker!A:B,2,0)</f>
        <v>BRF</v>
      </c>
      <c r="R25" s="23" t="str">
        <f>VLOOKUP(Q25,Chatgpt!A:C,2,0)</f>
        <v>Alimentos</v>
      </c>
      <c r="S25" s="23">
        <f>VLOOKUP(Q25,Chatgpt!A:C,3,0)</f>
        <v>11</v>
      </c>
      <c r="T25" s="23" t="str">
        <f t="shared" si="6"/>
        <v>Menos de 50</v>
      </c>
    </row>
    <row r="26" ht="15.75" customHeight="1">
      <c r="A26" s="7" t="s">
        <v>68</v>
      </c>
      <c r="B26" s="8">
        <v>45317.0</v>
      </c>
      <c r="C26" s="9">
        <v>51.2</v>
      </c>
      <c r="D26" s="10">
        <v>0.88</v>
      </c>
      <c r="E26" s="10">
        <v>1.09</v>
      </c>
      <c r="F26" s="10">
        <v>-4.19</v>
      </c>
      <c r="G26" s="10">
        <v>-4.19</v>
      </c>
      <c r="H26" s="10">
        <v>32.78</v>
      </c>
      <c r="I26" s="10">
        <v>50.62</v>
      </c>
      <c r="J26" s="10">
        <v>51.26</v>
      </c>
      <c r="K26" s="7" t="s">
        <v>69</v>
      </c>
      <c r="L26" s="24">
        <f t="shared" si="1"/>
        <v>0.0088</v>
      </c>
      <c r="M26" s="25">
        <f t="shared" si="2"/>
        <v>50.75337034</v>
      </c>
      <c r="N26" s="21">
        <f>VLOOKUP(A26,Total_de_acoes!A:B,2,0)</f>
        <v>423091712</v>
      </c>
      <c r="O26" s="22">
        <f t="shared" si="3"/>
        <v>188965307.1</v>
      </c>
      <c r="P26" s="23" t="str">
        <f t="shared" si="4"/>
        <v>Subiu</v>
      </c>
      <c r="Q26" s="23" t="str">
        <f>VLOOKUP(A26,Ticker!A:B,2,0)</f>
        <v>Vivo</v>
      </c>
      <c r="R26" s="23" t="str">
        <f>VLOOKUP(Q26,Chatgpt!A:C,2,0)</f>
        <v>Telecomunicações</v>
      </c>
      <c r="S26" s="23">
        <f>VLOOKUP(Q26,Chatgpt!A:C,3,0)</f>
        <v>18</v>
      </c>
      <c r="T26" s="23" t="str">
        <f t="shared" si="6"/>
        <v>Menos de 50</v>
      </c>
    </row>
    <row r="27" ht="15.75" customHeight="1">
      <c r="A27" s="15" t="s">
        <v>70</v>
      </c>
      <c r="B27" s="16">
        <v>45317.0</v>
      </c>
      <c r="C27" s="17">
        <v>22.64</v>
      </c>
      <c r="D27" s="18">
        <v>0.84</v>
      </c>
      <c r="E27" s="18">
        <v>1.07</v>
      </c>
      <c r="F27" s="18">
        <v>-1.35</v>
      </c>
      <c r="G27" s="18">
        <v>-1.35</v>
      </c>
      <c r="H27" s="18">
        <v>20.93</v>
      </c>
      <c r="I27" s="18">
        <v>22.32</v>
      </c>
      <c r="J27" s="18">
        <v>22.83</v>
      </c>
      <c r="K27" s="15" t="s">
        <v>71</v>
      </c>
      <c r="L27" s="24">
        <f t="shared" si="1"/>
        <v>0.0084</v>
      </c>
      <c r="M27" s="25">
        <f t="shared" si="2"/>
        <v>22.45140817</v>
      </c>
      <c r="N27" s="21">
        <f>VLOOKUP(A27,Total_de_acoes!A:B,2,0)</f>
        <v>1218352541</v>
      </c>
      <c r="O27" s="22">
        <f t="shared" si="3"/>
        <v>229771333.6</v>
      </c>
      <c r="P27" s="23" t="str">
        <f t="shared" si="4"/>
        <v>Subiu</v>
      </c>
      <c r="Q27" s="23" t="str">
        <f>VLOOKUP(A27,Ticker!A:B,2,0)</f>
        <v>Rumo</v>
      </c>
      <c r="R27" s="23" t="str">
        <f>VLOOKUP(Q27,Chatgpt!A:C,2,0)</f>
        <v>Logística</v>
      </c>
      <c r="S27" s="23">
        <f>VLOOKUP(Q27,Chatgpt!A:C,3,0)</f>
        <v>12</v>
      </c>
      <c r="T27" s="23" t="str">
        <f t="shared" si="6"/>
        <v>Menos de 50</v>
      </c>
    </row>
    <row r="28" ht="15.75" customHeight="1">
      <c r="A28" s="7" t="s">
        <v>72</v>
      </c>
      <c r="B28" s="8">
        <v>45317.0</v>
      </c>
      <c r="C28" s="9">
        <v>4.9</v>
      </c>
      <c r="D28" s="10">
        <v>0.82</v>
      </c>
      <c r="E28" s="10">
        <v>9.38</v>
      </c>
      <c r="F28" s="10">
        <v>5.83</v>
      </c>
      <c r="G28" s="10">
        <v>5.83</v>
      </c>
      <c r="H28" s="10">
        <v>-2.19</v>
      </c>
      <c r="I28" s="10">
        <v>4.82</v>
      </c>
      <c r="J28" s="10">
        <v>4.97</v>
      </c>
      <c r="K28" s="7" t="s">
        <v>73</v>
      </c>
      <c r="L28" s="24">
        <f t="shared" si="1"/>
        <v>0.0082</v>
      </c>
      <c r="M28" s="25">
        <f t="shared" si="2"/>
        <v>4.860146796</v>
      </c>
      <c r="N28" s="21">
        <f>VLOOKUP(A28,Total_de_acoes!A:B,2,0)</f>
        <v>1095462329</v>
      </c>
      <c r="O28" s="22">
        <f t="shared" si="3"/>
        <v>43657683.38</v>
      </c>
      <c r="P28" s="23" t="str">
        <f t="shared" si="4"/>
        <v>Subiu</v>
      </c>
      <c r="Q28" s="23" t="str">
        <f>VLOOKUP(A28,Ticker!A:B,2,0)</f>
        <v>Cielo</v>
      </c>
      <c r="R28" s="23" t="str">
        <f>VLOOKUP(Q28,Chatgpt!A:C,2,0)</f>
        <v>Meios de Pagamento</v>
      </c>
      <c r="S28" s="23">
        <f>VLOOKUP(Q28,Chatgpt!A:C,3,0)</f>
        <v>24</v>
      </c>
      <c r="T28" s="23" t="str">
        <f t="shared" si="6"/>
        <v>Menos de 50</v>
      </c>
    </row>
    <row r="29" ht="15.75" customHeight="1">
      <c r="A29" s="15" t="s">
        <v>74</v>
      </c>
      <c r="B29" s="16">
        <v>45317.0</v>
      </c>
      <c r="C29" s="17">
        <v>7.81</v>
      </c>
      <c r="D29" s="18">
        <v>0.77</v>
      </c>
      <c r="E29" s="18">
        <v>3.17</v>
      </c>
      <c r="F29" s="18">
        <v>-3.22</v>
      </c>
      <c r="G29" s="18">
        <v>-3.22</v>
      </c>
      <c r="H29" s="18">
        <v>9.94</v>
      </c>
      <c r="I29" s="18">
        <v>7.7</v>
      </c>
      <c r="J29" s="18">
        <v>7.85</v>
      </c>
      <c r="K29" s="15" t="s">
        <v>75</v>
      </c>
      <c r="L29" s="24">
        <f t="shared" si="1"/>
        <v>0.0077</v>
      </c>
      <c r="M29" s="25">
        <f t="shared" si="2"/>
        <v>7.750322517</v>
      </c>
      <c r="N29" s="21">
        <f>VLOOKUP(A29,Total_de_acoes!A:B,2,0)</f>
        <v>302768240</v>
      </c>
      <c r="O29" s="22">
        <f t="shared" si="3"/>
        <v>18068446.61</v>
      </c>
      <c r="P29" s="23" t="str">
        <f t="shared" si="4"/>
        <v>Subiu</v>
      </c>
      <c r="Q29" s="23" t="str">
        <f>VLOOKUP(A29,Ticker!A:B,2,0)</f>
        <v>Dexco</v>
      </c>
      <c r="R29" s="23" t="str">
        <f>VLOOKUP(Q29,Chatgpt!A:C,2,0)</f>
        <v>Imobiliário</v>
      </c>
      <c r="S29" s="23">
        <f>VLOOKUP(Q29,Chatgpt!A:C,3,0)</f>
        <v>8</v>
      </c>
      <c r="T29" s="23" t="str">
        <f t="shared" si="6"/>
        <v>Menos de 50</v>
      </c>
    </row>
    <row r="30" ht="15.75" customHeight="1">
      <c r="A30" s="7" t="s">
        <v>76</v>
      </c>
      <c r="B30" s="8">
        <v>45317.0</v>
      </c>
      <c r="C30" s="9">
        <v>17.52</v>
      </c>
      <c r="D30" s="10">
        <v>0.74</v>
      </c>
      <c r="E30" s="10">
        <v>-0.57</v>
      </c>
      <c r="F30" s="10">
        <v>-2.29</v>
      </c>
      <c r="G30" s="10">
        <v>-2.29</v>
      </c>
      <c r="H30" s="10">
        <v>56.87</v>
      </c>
      <c r="I30" s="10">
        <v>17.36</v>
      </c>
      <c r="J30" s="10">
        <v>17.58</v>
      </c>
      <c r="K30" s="7" t="s">
        <v>77</v>
      </c>
      <c r="L30" s="24">
        <f t="shared" si="1"/>
        <v>0.0074</v>
      </c>
      <c r="M30" s="25">
        <f t="shared" si="2"/>
        <v>17.39130435</v>
      </c>
      <c r="N30" s="21">
        <f>VLOOKUP(A30,Total_de_acoes!A:B,2,0)</f>
        <v>807896814</v>
      </c>
      <c r="O30" s="22">
        <f t="shared" si="3"/>
        <v>103972807.4</v>
      </c>
      <c r="P30" s="23" t="str">
        <f t="shared" si="4"/>
        <v>Subiu</v>
      </c>
      <c r="Q30" s="23" t="str">
        <f>VLOOKUP(A30,Ticker!A:B,2,0)</f>
        <v>TIM</v>
      </c>
      <c r="R30" s="23" t="str">
        <f>VLOOKUP(Q30,Chatgpt!A:C,2,0)</f>
        <v>Telecomunicações</v>
      </c>
      <c r="S30" s="23">
        <f>VLOOKUP(Q30,Chatgpt!A:C,3,0)</f>
        <v>25</v>
      </c>
      <c r="T30" s="23" t="str">
        <f t="shared" si="6"/>
        <v>Menos de 50</v>
      </c>
    </row>
    <row r="31" ht="15.75" customHeight="1">
      <c r="A31" s="15" t="s">
        <v>78</v>
      </c>
      <c r="B31" s="16">
        <v>45317.0</v>
      </c>
      <c r="C31" s="17">
        <v>23.22</v>
      </c>
      <c r="D31" s="18">
        <v>0.73</v>
      </c>
      <c r="E31" s="18">
        <v>1.93</v>
      </c>
      <c r="F31" s="18">
        <v>-9.51</v>
      </c>
      <c r="G31" s="18">
        <v>-9.51</v>
      </c>
      <c r="H31" s="18">
        <v>-20.4</v>
      </c>
      <c r="I31" s="18">
        <v>22.69</v>
      </c>
      <c r="J31" s="18">
        <v>23.28</v>
      </c>
      <c r="K31" s="15" t="s">
        <v>79</v>
      </c>
      <c r="L31" s="24">
        <f t="shared" si="1"/>
        <v>0.0073</v>
      </c>
      <c r="M31" s="25">
        <f t="shared" si="2"/>
        <v>23.05172243</v>
      </c>
      <c r="N31" s="21">
        <f>VLOOKUP(A31,Total_de_acoes!A:B,2,0)</f>
        <v>251003438</v>
      </c>
      <c r="O31" s="22">
        <f t="shared" si="3"/>
        <v>42238249.54</v>
      </c>
      <c r="P31" s="23" t="str">
        <f t="shared" si="4"/>
        <v>Subiu</v>
      </c>
      <c r="Q31" s="23" t="str">
        <f>VLOOKUP(A31,Ticker!A:B,2,0)</f>
        <v>Bradespar</v>
      </c>
      <c r="R31" s="23" t="str">
        <f>VLOOKUP(Q31,Chatgpt!A:C,2,0)</f>
        <v>Holding</v>
      </c>
      <c r="S31" s="23">
        <f>VLOOKUP(Q31,Chatgpt!A:C,3,0)</f>
        <v>40</v>
      </c>
      <c r="T31" s="23" t="str">
        <f t="shared" si="6"/>
        <v>Menos de 50</v>
      </c>
    </row>
    <row r="32" ht="15.75" customHeight="1">
      <c r="A32" s="7" t="s">
        <v>80</v>
      </c>
      <c r="B32" s="8">
        <v>45317.0</v>
      </c>
      <c r="C32" s="9">
        <v>5.55</v>
      </c>
      <c r="D32" s="10">
        <v>0.72</v>
      </c>
      <c r="E32" s="10">
        <v>-3.65</v>
      </c>
      <c r="F32" s="10">
        <v>-7.65</v>
      </c>
      <c r="G32" s="10">
        <v>-7.65</v>
      </c>
      <c r="H32" s="10">
        <v>-14.03</v>
      </c>
      <c r="I32" s="10">
        <v>5.46</v>
      </c>
      <c r="J32" s="10">
        <v>5.6</v>
      </c>
      <c r="K32" s="7" t="s">
        <v>81</v>
      </c>
      <c r="L32" s="24">
        <f t="shared" si="1"/>
        <v>0.0072</v>
      </c>
      <c r="M32" s="25">
        <f t="shared" si="2"/>
        <v>5.510325655</v>
      </c>
      <c r="N32" s="21">
        <f>VLOOKUP(A32,Total_de_acoes!A:B,2,0)</f>
        <v>393173139</v>
      </c>
      <c r="O32" s="22">
        <f t="shared" si="3"/>
        <v>15598886.65</v>
      </c>
      <c r="P32" s="23" t="str">
        <f t="shared" si="4"/>
        <v>Subiu</v>
      </c>
      <c r="Q32" s="23" t="str">
        <f>VLOOKUP(A32,Ticker!A:B,2,0)</f>
        <v>Locaweb</v>
      </c>
      <c r="R32" s="23" t="str">
        <f>VLOOKUP(Q32,Chatgpt!A:C,2,0)</f>
        <v>Tecnologia</v>
      </c>
      <c r="S32" s="23">
        <f>VLOOKUP(Q32,Chatgpt!A:C,3,0)</f>
        <v>24</v>
      </c>
      <c r="T32" s="23" t="str">
        <f t="shared" si="6"/>
        <v>Menos de 50</v>
      </c>
    </row>
    <row r="33" ht="15.75" customHeight="1">
      <c r="A33" s="15" t="s">
        <v>82</v>
      </c>
      <c r="B33" s="16">
        <v>45317.0</v>
      </c>
      <c r="C33" s="17">
        <v>23.83</v>
      </c>
      <c r="D33" s="18">
        <v>0.71</v>
      </c>
      <c r="E33" s="18">
        <v>1.49</v>
      </c>
      <c r="F33" s="18">
        <v>9.71</v>
      </c>
      <c r="G33" s="18">
        <v>9.71</v>
      </c>
      <c r="H33" s="18">
        <v>-26.61</v>
      </c>
      <c r="I33" s="18">
        <v>23.36</v>
      </c>
      <c r="J33" s="18">
        <v>23.99</v>
      </c>
      <c r="K33" s="15" t="s">
        <v>83</v>
      </c>
      <c r="L33" s="24">
        <f t="shared" si="1"/>
        <v>0.0071</v>
      </c>
      <c r="M33" s="25">
        <f t="shared" si="2"/>
        <v>23.6619998</v>
      </c>
      <c r="N33" s="21">
        <f>VLOOKUP(A33,Total_de_acoes!A:B,2,0)</f>
        <v>275005663</v>
      </c>
      <c r="O33" s="22">
        <f t="shared" si="3"/>
        <v>46201006</v>
      </c>
      <c r="P33" s="23" t="str">
        <f t="shared" si="4"/>
        <v>Subiu</v>
      </c>
      <c r="Q33" s="23" t="str">
        <f>VLOOKUP(A33,Ticker!A:B,2,0)</f>
        <v>PetroRecôncavo</v>
      </c>
      <c r="R33" s="23" t="str">
        <f>VLOOKUP(Q33,Chatgpt!A:C,2,0)</f>
        <v>Petróleo</v>
      </c>
      <c r="S33" s="23">
        <f>VLOOKUP(Q33,Chatgpt!A:C,3,0)</f>
        <v>11</v>
      </c>
      <c r="T33" s="23" t="str">
        <f t="shared" si="6"/>
        <v>Menos de 50</v>
      </c>
    </row>
    <row r="34" ht="15.75" customHeight="1">
      <c r="A34" s="7" t="s">
        <v>84</v>
      </c>
      <c r="B34" s="8">
        <v>45317.0</v>
      </c>
      <c r="C34" s="9">
        <v>10.01</v>
      </c>
      <c r="D34" s="10">
        <v>0.7</v>
      </c>
      <c r="E34" s="10">
        <v>-0.3</v>
      </c>
      <c r="F34" s="10">
        <v>-3.47</v>
      </c>
      <c r="G34" s="10">
        <v>-3.47</v>
      </c>
      <c r="H34" s="10">
        <v>29.0</v>
      </c>
      <c r="I34" s="10">
        <v>9.93</v>
      </c>
      <c r="J34" s="10">
        <v>10.06</v>
      </c>
      <c r="K34" s="7" t="s">
        <v>85</v>
      </c>
      <c r="L34" s="24">
        <f t="shared" si="1"/>
        <v>0.007</v>
      </c>
      <c r="M34" s="25">
        <f t="shared" si="2"/>
        <v>9.94041708</v>
      </c>
      <c r="N34" s="21">
        <f>VLOOKUP(A34,Total_de_acoes!A:B,2,0)</f>
        <v>5372783971</v>
      </c>
      <c r="O34" s="22">
        <f t="shared" si="3"/>
        <v>373853994.9</v>
      </c>
      <c r="P34" s="23" t="str">
        <f t="shared" si="4"/>
        <v>Subiu</v>
      </c>
      <c r="Q34" s="23" t="str">
        <f>VLOOKUP(A34,Ticker!A:B,2,0)</f>
        <v>Itaúsa</v>
      </c>
      <c r="R34" s="23" t="str">
        <f>VLOOKUP(Q34,Chatgpt!A:C,2,0)</f>
        <v>Holding</v>
      </c>
      <c r="S34" s="23">
        <f>VLOOKUP(Q34,Chatgpt!A:C,3,0)</f>
        <v>54</v>
      </c>
      <c r="T34" s="23" t="str">
        <f t="shared" si="6"/>
        <v>Entre 50 e 100</v>
      </c>
    </row>
    <row r="35" ht="15.75" customHeight="1">
      <c r="A35" s="15" t="s">
        <v>86</v>
      </c>
      <c r="B35" s="16">
        <v>45317.0</v>
      </c>
      <c r="C35" s="17">
        <v>56.97</v>
      </c>
      <c r="D35" s="18">
        <v>0.68</v>
      </c>
      <c r="E35" s="18">
        <v>1.88</v>
      </c>
      <c r="F35" s="18">
        <v>2.85</v>
      </c>
      <c r="G35" s="18">
        <v>2.85</v>
      </c>
      <c r="H35" s="18">
        <v>52.87</v>
      </c>
      <c r="I35" s="18">
        <v>56.55</v>
      </c>
      <c r="J35" s="18">
        <v>56.99</v>
      </c>
      <c r="K35" s="15" t="s">
        <v>87</v>
      </c>
      <c r="L35" s="24">
        <f t="shared" si="1"/>
        <v>0.0068</v>
      </c>
      <c r="M35" s="25">
        <f t="shared" si="2"/>
        <v>56.5852205</v>
      </c>
      <c r="N35" s="21">
        <f>VLOOKUP(A35,Total_de_acoes!A:B,2,0)</f>
        <v>1420949112</v>
      </c>
      <c r="O35" s="22">
        <f t="shared" si="3"/>
        <v>546752088</v>
      </c>
      <c r="P35" s="23" t="str">
        <f t="shared" si="4"/>
        <v>Subiu</v>
      </c>
      <c r="Q35" s="23" t="str">
        <f>VLOOKUP(A35,Ticker!A:B,2,0)</f>
        <v>Banco do Brasil</v>
      </c>
      <c r="R35" s="23" t="str">
        <f>VLOOKUP(Q35,Chatgpt!A:C,2,0)</f>
        <v>Banco</v>
      </c>
      <c r="S35" s="23">
        <f>VLOOKUP(Q35,Chatgpt!A:C,3,0)</f>
        <v>213</v>
      </c>
      <c r="T35" s="23" t="str">
        <f t="shared" si="6"/>
        <v>Mais de 100 anos</v>
      </c>
    </row>
    <row r="36" ht="15.75" customHeight="1">
      <c r="A36" s="7" t="s">
        <v>88</v>
      </c>
      <c r="B36" s="8">
        <v>45317.0</v>
      </c>
      <c r="C36" s="9">
        <v>26.16</v>
      </c>
      <c r="D36" s="10">
        <v>0.61</v>
      </c>
      <c r="E36" s="10">
        <v>-2.75</v>
      </c>
      <c r="F36" s="10">
        <v>-11.02</v>
      </c>
      <c r="G36" s="10">
        <v>-11.02</v>
      </c>
      <c r="H36" s="10">
        <v>10.07</v>
      </c>
      <c r="I36" s="10">
        <v>25.87</v>
      </c>
      <c r="J36" s="10">
        <v>26.38</v>
      </c>
      <c r="K36" s="7" t="s">
        <v>89</v>
      </c>
      <c r="L36" s="24">
        <f t="shared" si="1"/>
        <v>0.0061</v>
      </c>
      <c r="M36" s="25">
        <f t="shared" si="2"/>
        <v>26.00139151</v>
      </c>
      <c r="N36" s="21">
        <f>VLOOKUP(A36,Total_de_acoes!A:B,2,0)</f>
        <v>1275798515</v>
      </c>
      <c r="O36" s="22">
        <f t="shared" si="3"/>
        <v>202352473.7</v>
      </c>
      <c r="P36" s="23" t="str">
        <f t="shared" si="4"/>
        <v>Subiu</v>
      </c>
      <c r="Q36" s="23" t="str">
        <f>VLOOKUP(A36,Ticker!A:B,2,0)</f>
        <v>RaiaDrogasil</v>
      </c>
      <c r="R36" s="23" t="str">
        <f>VLOOKUP(Q36,Chatgpt!A:C,2,0)</f>
        <v>Varejo</v>
      </c>
      <c r="S36" s="23">
        <f>VLOOKUP(Q36,Chatgpt!A:C,3,0)</f>
        <v>117</v>
      </c>
      <c r="T36" s="23" t="str">
        <f t="shared" si="6"/>
        <v>Mais de 100 anos</v>
      </c>
    </row>
    <row r="37" ht="15.75" customHeight="1">
      <c r="A37" s="15" t="s">
        <v>90</v>
      </c>
      <c r="B37" s="16">
        <v>45317.0</v>
      </c>
      <c r="C37" s="17">
        <v>10.08</v>
      </c>
      <c r="D37" s="18">
        <v>0.59</v>
      </c>
      <c r="E37" s="18">
        <v>3.28</v>
      </c>
      <c r="F37" s="18">
        <v>-7.18</v>
      </c>
      <c r="G37" s="18">
        <v>-7.18</v>
      </c>
      <c r="H37" s="18">
        <v>-21.14</v>
      </c>
      <c r="I37" s="18">
        <v>10.03</v>
      </c>
      <c r="J37" s="18">
        <v>10.14</v>
      </c>
      <c r="K37" s="15" t="s">
        <v>91</v>
      </c>
      <c r="L37" s="24">
        <f t="shared" si="1"/>
        <v>0.0059</v>
      </c>
      <c r="M37" s="25">
        <f t="shared" si="2"/>
        <v>10.02087683</v>
      </c>
      <c r="N37" s="21">
        <f>VLOOKUP(A37,Total_de_acoes!A:B,2,0)</f>
        <v>660411219</v>
      </c>
      <c r="O37" s="22">
        <f t="shared" si="3"/>
        <v>39045606.94</v>
      </c>
      <c r="P37" s="23" t="str">
        <f t="shared" si="4"/>
        <v>Subiu</v>
      </c>
      <c r="Q37" s="23" t="str">
        <f>VLOOKUP(A37,Ticker!A:B,2,0)</f>
        <v>Metalúrgica Gerdau</v>
      </c>
      <c r="R37" s="23" t="str">
        <f>VLOOKUP(Q37,Chatgpt!A:C,2,0)</f>
        <v>Siderurgia</v>
      </c>
      <c r="S37" s="23">
        <f>VLOOKUP(Q37,Chatgpt!A:C,3,0)</f>
        <v>121</v>
      </c>
      <c r="T37" s="23" t="str">
        <f t="shared" si="6"/>
        <v>Mais de 100 anos</v>
      </c>
    </row>
    <row r="38" ht="15.75" customHeight="1">
      <c r="A38" s="7" t="s">
        <v>92</v>
      </c>
      <c r="B38" s="8">
        <v>45317.0</v>
      </c>
      <c r="C38" s="9">
        <v>18.57</v>
      </c>
      <c r="D38" s="10">
        <v>0.59</v>
      </c>
      <c r="E38" s="10">
        <v>2.65</v>
      </c>
      <c r="F38" s="10">
        <v>-4.08</v>
      </c>
      <c r="G38" s="10">
        <v>-4.08</v>
      </c>
      <c r="H38" s="10">
        <v>13.35</v>
      </c>
      <c r="I38" s="10">
        <v>18.3</v>
      </c>
      <c r="J38" s="10">
        <v>18.66</v>
      </c>
      <c r="K38" s="7" t="s">
        <v>93</v>
      </c>
      <c r="L38" s="24">
        <f t="shared" si="1"/>
        <v>0.0059</v>
      </c>
      <c r="M38" s="25">
        <f t="shared" si="2"/>
        <v>18.46107963</v>
      </c>
      <c r="N38" s="21">
        <f>VLOOKUP(A38,Total_de_acoes!A:B,2,0)</f>
        <v>1168097881</v>
      </c>
      <c r="O38" s="22">
        <f t="shared" si="3"/>
        <v>127229653.2</v>
      </c>
      <c r="P38" s="23" t="str">
        <f t="shared" si="4"/>
        <v>Subiu</v>
      </c>
      <c r="Q38" s="23" t="str">
        <f>VLOOKUP(A38,Ticker!A:B,2,0)</f>
        <v>Cosan</v>
      </c>
      <c r="R38" s="23" t="str">
        <f>VLOOKUP(Q38,Chatgpt!A:C,2,0)</f>
        <v>Energia</v>
      </c>
      <c r="S38" s="23">
        <f>VLOOKUP(Q38,Chatgpt!A:C,3,0)</f>
        <v>84</v>
      </c>
      <c r="T38" s="23" t="str">
        <f t="shared" si="6"/>
        <v>Entre 50 e 100</v>
      </c>
    </row>
    <row r="39" ht="15.75" customHeight="1">
      <c r="A39" s="15" t="s">
        <v>94</v>
      </c>
      <c r="B39" s="16">
        <v>45317.0</v>
      </c>
      <c r="C39" s="17">
        <v>24.34</v>
      </c>
      <c r="D39" s="18">
        <v>0.57</v>
      </c>
      <c r="E39" s="18">
        <v>2.48</v>
      </c>
      <c r="F39" s="18">
        <v>-2.29</v>
      </c>
      <c r="G39" s="18">
        <v>-2.29</v>
      </c>
      <c r="H39" s="18">
        <v>17.29</v>
      </c>
      <c r="I39" s="18">
        <v>24.17</v>
      </c>
      <c r="J39" s="18">
        <v>24.56</v>
      </c>
      <c r="K39" s="15" t="s">
        <v>95</v>
      </c>
      <c r="L39" s="24">
        <f t="shared" si="1"/>
        <v>0.0057</v>
      </c>
      <c r="M39" s="25">
        <f t="shared" si="2"/>
        <v>24.20204832</v>
      </c>
      <c r="N39" s="21">
        <f>VLOOKUP(A39,Total_de_acoes!A:B,2,0)</f>
        <v>1134986472</v>
      </c>
      <c r="O39" s="22">
        <f t="shared" si="3"/>
        <v>156573285.4</v>
      </c>
      <c r="P39" s="23" t="str">
        <f t="shared" si="4"/>
        <v>Subiu</v>
      </c>
      <c r="Q39" s="23" t="str">
        <f>VLOOKUP(A39,Ticker!A:B,2,0)</f>
        <v>JBS</v>
      </c>
      <c r="R39" s="23" t="str">
        <f>VLOOKUP(Q39,Chatgpt!A:C,2,0)</f>
        <v>Alimentos</v>
      </c>
      <c r="S39" s="23">
        <f>VLOOKUP(Q39,Chatgpt!A:C,3,0)</f>
        <v>64</v>
      </c>
      <c r="T39" s="23" t="str">
        <f t="shared" si="6"/>
        <v>Entre 50 e 100</v>
      </c>
    </row>
    <row r="40" ht="15.75" customHeight="1">
      <c r="A40" s="7" t="s">
        <v>96</v>
      </c>
      <c r="B40" s="8">
        <v>45317.0</v>
      </c>
      <c r="C40" s="9">
        <v>2.08</v>
      </c>
      <c r="D40" s="10">
        <v>0.48</v>
      </c>
      <c r="E40" s="10">
        <v>2.46</v>
      </c>
      <c r="F40" s="10">
        <v>-3.7</v>
      </c>
      <c r="G40" s="10">
        <v>-3.7</v>
      </c>
      <c r="H40" s="10">
        <v>-51.4</v>
      </c>
      <c r="I40" s="10">
        <v>2.02</v>
      </c>
      <c r="J40" s="10">
        <v>2.1</v>
      </c>
      <c r="K40" s="7" t="s">
        <v>97</v>
      </c>
      <c r="L40" s="24">
        <f t="shared" si="1"/>
        <v>0.0048</v>
      </c>
      <c r="M40" s="25">
        <f t="shared" si="2"/>
        <v>2.070063694</v>
      </c>
      <c r="N40" s="21">
        <f>VLOOKUP(A40,Total_de_acoes!A:B,2,0)</f>
        <v>2867627068</v>
      </c>
      <c r="O40" s="22">
        <f t="shared" si="3"/>
        <v>28493619.27</v>
      </c>
      <c r="P40" s="23" t="str">
        <f t="shared" si="4"/>
        <v>Subiu</v>
      </c>
      <c r="Q40" s="23" t="str">
        <f>VLOOKUP(A40,Ticker!A:B,2,0)</f>
        <v>Magazine Luiza</v>
      </c>
      <c r="R40" s="23" t="str">
        <f>VLOOKUP(Q40,Chatgpt!A:C,2,0)</f>
        <v>Varejo</v>
      </c>
      <c r="S40" s="23">
        <f>VLOOKUP(Q40,Chatgpt!A:C,3,0)</f>
        <v>64</v>
      </c>
      <c r="T40" s="23" t="str">
        <f t="shared" si="6"/>
        <v>Entre 50 e 100</v>
      </c>
    </row>
    <row r="41" ht="15.75" customHeight="1">
      <c r="A41" s="15" t="s">
        <v>98</v>
      </c>
      <c r="B41" s="16">
        <v>45317.0</v>
      </c>
      <c r="C41" s="17">
        <v>13.75</v>
      </c>
      <c r="D41" s="18">
        <v>0.36</v>
      </c>
      <c r="E41" s="18">
        <v>-0.72</v>
      </c>
      <c r="F41" s="18">
        <v>-9.95</v>
      </c>
      <c r="G41" s="18">
        <v>-9.95</v>
      </c>
      <c r="H41" s="18">
        <v>15.78</v>
      </c>
      <c r="I41" s="18">
        <v>13.67</v>
      </c>
      <c r="J41" s="18">
        <v>13.9</v>
      </c>
      <c r="K41" s="15" t="s">
        <v>99</v>
      </c>
      <c r="L41" s="24">
        <f t="shared" si="1"/>
        <v>0.0036</v>
      </c>
      <c r="M41" s="25">
        <f t="shared" si="2"/>
        <v>13.70067756</v>
      </c>
      <c r="N41" s="21">
        <f>VLOOKUP(A41,Total_de_acoes!A:B,2,0)</f>
        <v>1500728902</v>
      </c>
      <c r="O41" s="22">
        <f t="shared" si="3"/>
        <v>74019610.05</v>
      </c>
      <c r="P41" s="23" t="str">
        <f t="shared" si="4"/>
        <v>Subiu</v>
      </c>
      <c r="Q41" s="23" t="str">
        <f>VLOOKUP(A41,Ticker!A:B,2,0)</f>
        <v>Banco Bradesco</v>
      </c>
      <c r="R41" s="23" t="str">
        <f>VLOOKUP(Q41,Chatgpt!A:C,2,0)</f>
        <v>Banco</v>
      </c>
      <c r="S41" s="23">
        <f>VLOOKUP(Q41,Chatgpt!A:C,3,0)</f>
        <v>78</v>
      </c>
      <c r="T41" s="23" t="str">
        <f t="shared" si="6"/>
        <v>Entre 50 e 100</v>
      </c>
    </row>
    <row r="42" ht="15.75" customHeight="1">
      <c r="A42" s="7" t="s">
        <v>100</v>
      </c>
      <c r="B42" s="8">
        <v>45317.0</v>
      </c>
      <c r="C42" s="9">
        <v>21.84</v>
      </c>
      <c r="D42" s="10">
        <v>0.27</v>
      </c>
      <c r="E42" s="10">
        <v>3.65</v>
      </c>
      <c r="F42" s="10">
        <v>-8.08</v>
      </c>
      <c r="G42" s="10">
        <v>-8.08</v>
      </c>
      <c r="H42" s="10">
        <v>-26.1</v>
      </c>
      <c r="I42" s="10">
        <v>21.7</v>
      </c>
      <c r="J42" s="10">
        <v>21.94</v>
      </c>
      <c r="K42" s="7" t="s">
        <v>101</v>
      </c>
      <c r="L42" s="24">
        <f t="shared" si="1"/>
        <v>0.0027</v>
      </c>
      <c r="M42" s="25">
        <f t="shared" si="2"/>
        <v>21.78119078</v>
      </c>
      <c r="N42" s="21">
        <f>VLOOKUP(A42,Total_de_acoes!A:B,2,0)</f>
        <v>1118525506</v>
      </c>
      <c r="O42" s="22">
        <f t="shared" si="3"/>
        <v>65779607.1</v>
      </c>
      <c r="P42" s="23" t="str">
        <f t="shared" si="4"/>
        <v>Subiu</v>
      </c>
      <c r="Q42" s="23" t="str">
        <f>VLOOKUP(A42,Ticker!A:B,2,0)</f>
        <v>Gerdau</v>
      </c>
      <c r="R42" s="23" t="str">
        <f>VLOOKUP(Q42,Chatgpt!A:C,2,0)</f>
        <v>Siderurgia</v>
      </c>
      <c r="S42" s="23">
        <f>VLOOKUP(Q42,Chatgpt!A:C,3,0)</f>
        <v>121</v>
      </c>
      <c r="T42" s="23" t="str">
        <f t="shared" si="6"/>
        <v>Mais de 100 anos</v>
      </c>
    </row>
    <row r="43" ht="15.75" customHeight="1">
      <c r="A43" s="15" t="s">
        <v>102</v>
      </c>
      <c r="B43" s="16">
        <v>45317.0</v>
      </c>
      <c r="C43" s="17">
        <v>3.74</v>
      </c>
      <c r="D43" s="18">
        <v>0.26</v>
      </c>
      <c r="E43" s="18">
        <v>0.0</v>
      </c>
      <c r="F43" s="18">
        <v>-7.2</v>
      </c>
      <c r="G43" s="18">
        <v>-7.2</v>
      </c>
      <c r="H43" s="18">
        <v>15.46</v>
      </c>
      <c r="I43" s="18">
        <v>3.71</v>
      </c>
      <c r="J43" s="18">
        <v>3.78</v>
      </c>
      <c r="K43" s="15" t="s">
        <v>103</v>
      </c>
      <c r="L43" s="24">
        <f t="shared" si="1"/>
        <v>0.0026</v>
      </c>
      <c r="M43" s="25">
        <f t="shared" si="2"/>
        <v>3.730301217</v>
      </c>
      <c r="N43" s="21">
        <f>VLOOKUP(A43,Total_de_acoes!A:B,2,0)</f>
        <v>1193047233</v>
      </c>
      <c r="O43" s="22">
        <f t="shared" si="3"/>
        <v>11571106.42</v>
      </c>
      <c r="P43" s="23" t="str">
        <f t="shared" si="4"/>
        <v>Subiu</v>
      </c>
      <c r="Q43" s="23" t="str">
        <f>VLOOKUP(A43,Ticker!A:B,2,0)</f>
        <v>Raízen</v>
      </c>
      <c r="R43" s="23" t="str">
        <f>VLOOKUP(Q43,Chatgpt!A:C,2,0)</f>
        <v>Energia</v>
      </c>
      <c r="S43" s="23">
        <f>VLOOKUP(Q43,Chatgpt!A:C,3,0)</f>
        <v>8</v>
      </c>
      <c r="T43" s="23" t="str">
        <f t="shared" si="6"/>
        <v>Menos de 50</v>
      </c>
    </row>
    <row r="44" ht="15.75" customHeight="1">
      <c r="A44" s="7" t="s">
        <v>104</v>
      </c>
      <c r="B44" s="8">
        <v>45317.0</v>
      </c>
      <c r="C44" s="9">
        <v>10.07</v>
      </c>
      <c r="D44" s="10">
        <v>0.19</v>
      </c>
      <c r="E44" s="10">
        <v>0.9</v>
      </c>
      <c r="F44" s="10">
        <v>-2.8</v>
      </c>
      <c r="G44" s="10">
        <v>-2.8</v>
      </c>
      <c r="H44" s="10">
        <v>32.08</v>
      </c>
      <c r="I44" s="10">
        <v>9.96</v>
      </c>
      <c r="J44" s="10">
        <v>10.13</v>
      </c>
      <c r="K44" s="7" t="s">
        <v>105</v>
      </c>
      <c r="L44" s="24">
        <f t="shared" si="1"/>
        <v>0.0019</v>
      </c>
      <c r="M44" s="25">
        <f t="shared" si="2"/>
        <v>10.05090328</v>
      </c>
      <c r="N44" s="21">
        <f>VLOOKUP(A44,Total_de_acoes!A:B,2,0)</f>
        <v>1679335290</v>
      </c>
      <c r="O44" s="22">
        <f t="shared" si="3"/>
        <v>32069789.5</v>
      </c>
      <c r="P44" s="23" t="str">
        <f t="shared" si="4"/>
        <v>Subiu</v>
      </c>
      <c r="Q44" s="23" t="str">
        <f>VLOOKUP(A44,Ticker!A:B,2,0)</f>
        <v>Copel</v>
      </c>
      <c r="R44" s="23" t="str">
        <f>VLOOKUP(Q44,Chatgpt!A:C,2,0)</f>
        <v>Energia</v>
      </c>
      <c r="S44" s="23">
        <f>VLOOKUP(Q44,Chatgpt!A:C,3,0)</f>
        <v>67</v>
      </c>
      <c r="T44" s="23" t="str">
        <f t="shared" si="6"/>
        <v>Entre 50 e 100</v>
      </c>
    </row>
    <row r="45" ht="15.75" customHeight="1">
      <c r="A45" s="15" t="s">
        <v>106</v>
      </c>
      <c r="B45" s="16">
        <v>45317.0</v>
      </c>
      <c r="C45" s="17">
        <v>8.18</v>
      </c>
      <c r="D45" s="18">
        <v>0.12</v>
      </c>
      <c r="E45" s="18">
        <v>-3.76</v>
      </c>
      <c r="F45" s="18">
        <v>-18.77</v>
      </c>
      <c r="G45" s="18">
        <v>-18.77</v>
      </c>
      <c r="H45" s="18">
        <v>-40.74</v>
      </c>
      <c r="I45" s="18">
        <v>8.11</v>
      </c>
      <c r="J45" s="18">
        <v>8.27</v>
      </c>
      <c r="K45" s="15" t="s">
        <v>107</v>
      </c>
      <c r="L45" s="24">
        <f t="shared" si="1"/>
        <v>0.0012</v>
      </c>
      <c r="M45" s="25">
        <f t="shared" si="2"/>
        <v>8.170195765</v>
      </c>
      <c r="N45" s="21">
        <f>VLOOKUP(A45,Total_de_acoes!A:B,2,0)</f>
        <v>421383330</v>
      </c>
      <c r="O45" s="22">
        <f t="shared" si="3"/>
        <v>4131341.158</v>
      </c>
      <c r="P45" s="23" t="str">
        <f t="shared" si="4"/>
        <v>Subiu</v>
      </c>
      <c r="Q45" s="23" t="str">
        <f>VLOOKUP(A45,Ticker!A:B,2,0)</f>
        <v>Grupo Vamos</v>
      </c>
      <c r="R45" s="23" t="str">
        <f>VLOOKUP(Q45,Chatgpt!A:C,2,0)</f>
        <v>Logística</v>
      </c>
      <c r="S45" s="23">
        <f>VLOOKUP(Q45,Chatgpt!A:C,3,0)</f>
        <v>57</v>
      </c>
      <c r="T45" s="23" t="str">
        <f t="shared" si="6"/>
        <v>Entre 50 e 100</v>
      </c>
    </row>
    <row r="46" ht="15.75" customHeight="1">
      <c r="A46" s="7" t="s">
        <v>108</v>
      </c>
      <c r="B46" s="8">
        <v>45317.0</v>
      </c>
      <c r="C46" s="9">
        <v>9.74</v>
      </c>
      <c r="D46" s="10">
        <v>0.0</v>
      </c>
      <c r="E46" s="10">
        <v>5.3</v>
      </c>
      <c r="F46" s="10">
        <v>0.41</v>
      </c>
      <c r="G46" s="10">
        <v>0.41</v>
      </c>
      <c r="H46" s="10">
        <v>17.99</v>
      </c>
      <c r="I46" s="10">
        <v>9.61</v>
      </c>
      <c r="J46" s="10">
        <v>9.86</v>
      </c>
      <c r="K46" s="7" t="s">
        <v>109</v>
      </c>
      <c r="L46" s="24">
        <f t="shared" si="1"/>
        <v>0</v>
      </c>
      <c r="M46" s="25">
        <f t="shared" si="2"/>
        <v>9.74</v>
      </c>
      <c r="N46" s="21">
        <f>VLOOKUP(A46,Total_de_acoes!A:B,2,0)</f>
        <v>331799687</v>
      </c>
      <c r="O46" s="22">
        <f t="shared" si="3"/>
        <v>0</v>
      </c>
      <c r="P46" s="23" t="str">
        <f t="shared" si="4"/>
        <v>Estável</v>
      </c>
      <c r="Q46" s="23" t="str">
        <f>VLOOKUP(A46,Ticker!A:B,2,0)</f>
        <v>Marfrig</v>
      </c>
      <c r="R46" s="23" t="str">
        <f>VLOOKUP(Q46,Chatgpt!A:C,2,0)</f>
        <v>Alimentos</v>
      </c>
      <c r="S46" s="23">
        <f>VLOOKUP(Q46,Chatgpt!A:C,3,0)</f>
        <v>16</v>
      </c>
      <c r="T46" s="23" t="str">
        <f t="shared" si="6"/>
        <v>Menos de 50</v>
      </c>
    </row>
    <row r="47" ht="15.75" customHeight="1">
      <c r="A47" s="15" t="s">
        <v>110</v>
      </c>
      <c r="B47" s="16">
        <v>45317.0</v>
      </c>
      <c r="C47" s="17">
        <v>13.2</v>
      </c>
      <c r="D47" s="18">
        <v>0.0</v>
      </c>
      <c r="E47" s="18">
        <v>-1.12</v>
      </c>
      <c r="F47" s="18">
        <v>-3.86</v>
      </c>
      <c r="G47" s="18">
        <v>-3.86</v>
      </c>
      <c r="H47" s="18">
        <v>0.3</v>
      </c>
      <c r="I47" s="18">
        <v>13.15</v>
      </c>
      <c r="J47" s="18">
        <v>13.29</v>
      </c>
      <c r="K47" s="15" t="s">
        <v>111</v>
      </c>
      <c r="L47" s="24">
        <f t="shared" si="1"/>
        <v>0</v>
      </c>
      <c r="M47" s="25">
        <f t="shared" si="2"/>
        <v>13.2</v>
      </c>
      <c r="N47" s="21">
        <f>VLOOKUP(A47,Total_de_acoes!A:B,2,0)</f>
        <v>4394245879</v>
      </c>
      <c r="O47" s="22">
        <f t="shared" si="3"/>
        <v>0</v>
      </c>
      <c r="P47" s="23" t="str">
        <f t="shared" si="4"/>
        <v>Estável</v>
      </c>
      <c r="Q47" s="23" t="str">
        <f>VLOOKUP(A47,Ticker!A:B,2,0)</f>
        <v>Ambev</v>
      </c>
      <c r="R47" s="23" t="str">
        <f>VLOOKUP(Q47,Chatgpt!A:C,2,0)</f>
        <v>Bebidas</v>
      </c>
      <c r="S47" s="23">
        <f>VLOOKUP(Q47,Chatgpt!A:C,3,0)</f>
        <v>32</v>
      </c>
      <c r="T47" s="23" t="str">
        <f t="shared" si="6"/>
        <v>Menos de 50</v>
      </c>
    </row>
    <row r="48" ht="15.75" customHeight="1">
      <c r="A48" s="7" t="s">
        <v>112</v>
      </c>
      <c r="B48" s="8">
        <v>45317.0</v>
      </c>
      <c r="C48" s="9">
        <v>33.73</v>
      </c>
      <c r="D48" s="10">
        <v>-0.02</v>
      </c>
      <c r="E48" s="10">
        <v>-2.37</v>
      </c>
      <c r="F48" s="10">
        <v>0.24</v>
      </c>
      <c r="G48" s="10">
        <v>0.24</v>
      </c>
      <c r="H48" s="10">
        <v>0.91</v>
      </c>
      <c r="I48" s="10">
        <v>33.73</v>
      </c>
      <c r="J48" s="10">
        <v>34.03</v>
      </c>
      <c r="K48" s="7" t="s">
        <v>113</v>
      </c>
      <c r="L48" s="24">
        <f t="shared" si="1"/>
        <v>-0.0002</v>
      </c>
      <c r="M48" s="25">
        <f t="shared" si="2"/>
        <v>33.73674735</v>
      </c>
      <c r="N48" s="21">
        <f>VLOOKUP(A48,Total_de_acoes!A:B,2,0)</f>
        <v>671750768</v>
      </c>
      <c r="O48" s="22">
        <f t="shared" si="3"/>
        <v>-4532537.188</v>
      </c>
      <c r="P48" s="23" t="str">
        <f t="shared" si="4"/>
        <v>Desceu</v>
      </c>
      <c r="Q48" s="23" t="str">
        <f>VLOOKUP(A48,Ticker!A:B,2,0)</f>
        <v>BB Seguridade</v>
      </c>
      <c r="R48" s="23" t="str">
        <f>VLOOKUP(Q48,Chatgpt!A:C,2,0)</f>
        <v>Seguros</v>
      </c>
      <c r="S48" s="23">
        <f>VLOOKUP(Q48,Chatgpt!A:C,3,0)</f>
        <v>11</v>
      </c>
      <c r="T48" s="23" t="str">
        <f t="shared" si="6"/>
        <v>Menos de 50</v>
      </c>
    </row>
    <row r="49" ht="15.75" customHeight="1">
      <c r="A49" s="15" t="s">
        <v>114</v>
      </c>
      <c r="B49" s="16">
        <v>45317.0</v>
      </c>
      <c r="C49" s="17">
        <v>77.04</v>
      </c>
      <c r="D49" s="18">
        <v>-0.06</v>
      </c>
      <c r="E49" s="18">
        <v>1.37</v>
      </c>
      <c r="F49" s="18">
        <v>2.22</v>
      </c>
      <c r="G49" s="18">
        <v>2.22</v>
      </c>
      <c r="H49" s="18">
        <v>45.92</v>
      </c>
      <c r="I49" s="18">
        <v>76.52</v>
      </c>
      <c r="J49" s="18">
        <v>77.69</v>
      </c>
      <c r="K49" s="15" t="s">
        <v>115</v>
      </c>
      <c r="L49" s="24">
        <f t="shared" si="1"/>
        <v>-0.0006</v>
      </c>
      <c r="M49" s="25">
        <f t="shared" si="2"/>
        <v>77.08625175</v>
      </c>
      <c r="N49" s="21">
        <f>VLOOKUP(A49,Total_de_acoes!A:B,2,0)</f>
        <v>340001799</v>
      </c>
      <c r="O49" s="22">
        <f t="shared" si="3"/>
        <v>-15725678.56</v>
      </c>
      <c r="P49" s="23" t="str">
        <f t="shared" si="4"/>
        <v>Desceu</v>
      </c>
      <c r="Q49" s="23" t="str">
        <f>VLOOKUP(A49,Ticker!A:B,2,0)</f>
        <v>Sabesp</v>
      </c>
      <c r="R49" s="23" t="str">
        <f>VLOOKUP(Q49,Chatgpt!A:C,2,0)</f>
        <v>Saneamento</v>
      </c>
      <c r="S49" s="23">
        <f>VLOOKUP(Q49,Chatgpt!A:C,3,0)</f>
        <v>47</v>
      </c>
      <c r="T49" s="23" t="str">
        <f t="shared" si="6"/>
        <v>Menos de 50</v>
      </c>
    </row>
    <row r="50" ht="15.75" customHeight="1">
      <c r="A50" s="7" t="s">
        <v>116</v>
      </c>
      <c r="B50" s="8">
        <v>45317.0</v>
      </c>
      <c r="C50" s="9">
        <v>30.88</v>
      </c>
      <c r="D50" s="10">
        <v>-0.06</v>
      </c>
      <c r="E50" s="10">
        <v>-2.65</v>
      </c>
      <c r="F50" s="10">
        <v>-8.34</v>
      </c>
      <c r="G50" s="10">
        <v>-8.34</v>
      </c>
      <c r="H50" s="10">
        <v>5.89</v>
      </c>
      <c r="I50" s="10">
        <v>30.65</v>
      </c>
      <c r="J50" s="10">
        <v>31.34</v>
      </c>
      <c r="K50" s="7" t="s">
        <v>117</v>
      </c>
      <c r="L50" s="24">
        <f t="shared" si="1"/>
        <v>-0.0006</v>
      </c>
      <c r="M50" s="25">
        <f t="shared" si="2"/>
        <v>30.89853912</v>
      </c>
      <c r="N50" s="21">
        <f>VLOOKUP(A50,Total_de_acoes!A:B,2,0)</f>
        <v>514122351</v>
      </c>
      <c r="O50" s="22">
        <f t="shared" si="3"/>
        <v>-9531377.746</v>
      </c>
      <c r="P50" s="23" t="str">
        <f t="shared" si="4"/>
        <v>Desceu</v>
      </c>
      <c r="Q50" s="23" t="str">
        <f>VLOOKUP(A50,Ticker!A:B,2,0)</f>
        <v>Totvs</v>
      </c>
      <c r="R50" s="23" t="str">
        <f>VLOOKUP(Q50,Chatgpt!A:C,2,0)</f>
        <v>Tecnologia</v>
      </c>
      <c r="S50" s="23">
        <f>VLOOKUP(Q50,Chatgpt!A:C,3,0)</f>
        <v>55</v>
      </c>
      <c r="T50" s="23" t="str">
        <f t="shared" si="6"/>
        <v>Entre 50 e 100</v>
      </c>
    </row>
    <row r="51" ht="15.75" customHeight="1">
      <c r="A51" s="15" t="s">
        <v>118</v>
      </c>
      <c r="B51" s="16">
        <v>45317.0</v>
      </c>
      <c r="C51" s="17">
        <v>11.64</v>
      </c>
      <c r="D51" s="18">
        <v>-0.17</v>
      </c>
      <c r="E51" s="18">
        <v>0.95</v>
      </c>
      <c r="F51" s="18">
        <v>1.39</v>
      </c>
      <c r="G51" s="18">
        <v>1.39</v>
      </c>
      <c r="H51" s="18">
        <v>12.26</v>
      </c>
      <c r="I51" s="18">
        <v>11.64</v>
      </c>
      <c r="J51" s="18">
        <v>11.8</v>
      </c>
      <c r="K51" s="15" t="s">
        <v>119</v>
      </c>
      <c r="L51" s="24">
        <f t="shared" si="1"/>
        <v>-0.0017</v>
      </c>
      <c r="M51" s="25">
        <f t="shared" si="2"/>
        <v>11.6598217</v>
      </c>
      <c r="N51" s="21">
        <f>VLOOKUP(A51,Total_de_acoes!A:B,2,0)</f>
        <v>1437415777</v>
      </c>
      <c r="O51" s="22">
        <f t="shared" si="3"/>
        <v>-28492019.83</v>
      </c>
      <c r="P51" s="23" t="str">
        <f t="shared" si="4"/>
        <v>Desceu</v>
      </c>
      <c r="Q51" s="23" t="str">
        <f>VLOOKUP(A51,Ticker!A:B,2,0)</f>
        <v>CEMIG</v>
      </c>
      <c r="R51" s="23" t="str">
        <f>VLOOKUP(Q51,Chatgpt!A:C,2,0)</f>
        <v>Energia</v>
      </c>
      <c r="S51" s="23">
        <f>VLOOKUP(Q51,Chatgpt!A:C,3,0)</f>
        <v>69</v>
      </c>
      <c r="T51" s="23" t="str">
        <f t="shared" si="6"/>
        <v>Entre 50 e 100</v>
      </c>
    </row>
    <row r="52" ht="15.75" customHeight="1">
      <c r="A52" s="7" t="s">
        <v>120</v>
      </c>
      <c r="B52" s="8">
        <v>45317.0</v>
      </c>
      <c r="C52" s="9">
        <v>46.04</v>
      </c>
      <c r="D52" s="10">
        <v>-0.19</v>
      </c>
      <c r="E52" s="10">
        <v>-1.41</v>
      </c>
      <c r="F52" s="10">
        <v>-2.0</v>
      </c>
      <c r="G52" s="10">
        <v>-2.0</v>
      </c>
      <c r="H52" s="10">
        <v>7.43</v>
      </c>
      <c r="I52" s="10">
        <v>45.91</v>
      </c>
      <c r="J52" s="10">
        <v>46.42</v>
      </c>
      <c r="K52" s="7" t="s">
        <v>121</v>
      </c>
      <c r="L52" s="24">
        <f t="shared" si="1"/>
        <v>-0.0019</v>
      </c>
      <c r="M52" s="25">
        <f t="shared" si="2"/>
        <v>46.12764252</v>
      </c>
      <c r="N52" s="21">
        <f>VLOOKUP(A52,Total_de_acoes!A:B,2,0)</f>
        <v>268544014</v>
      </c>
      <c r="O52" s="22">
        <f t="shared" si="3"/>
        <v>-23535874.33</v>
      </c>
      <c r="P52" s="23" t="str">
        <f t="shared" si="4"/>
        <v>Desceu</v>
      </c>
      <c r="Q52" s="23" t="str">
        <f>VLOOKUP(A52,Ticker!A:B,2,0)</f>
        <v>Eletrobras</v>
      </c>
      <c r="R52" s="23" t="str">
        <f>VLOOKUP(Q52,Chatgpt!A:C,2,0)</f>
        <v>Energia</v>
      </c>
      <c r="S52" s="23">
        <f>VLOOKUP(Q52,Chatgpt!A:C,3,0)</f>
        <v>64</v>
      </c>
      <c r="T52" s="23" t="str">
        <f t="shared" si="6"/>
        <v>Entre 50 e 100</v>
      </c>
    </row>
    <row r="53" ht="15.75" customHeight="1">
      <c r="A53" s="15" t="s">
        <v>122</v>
      </c>
      <c r="B53" s="16">
        <v>45317.0</v>
      </c>
      <c r="C53" s="17">
        <v>12.87</v>
      </c>
      <c r="D53" s="18">
        <v>-0.23</v>
      </c>
      <c r="E53" s="18">
        <v>1.42</v>
      </c>
      <c r="F53" s="18">
        <v>-5.44</v>
      </c>
      <c r="G53" s="18">
        <v>-5.44</v>
      </c>
      <c r="H53" s="18">
        <v>6.36</v>
      </c>
      <c r="I53" s="18">
        <v>12.84</v>
      </c>
      <c r="J53" s="18">
        <v>13.09</v>
      </c>
      <c r="K53" s="15" t="s">
        <v>123</v>
      </c>
      <c r="L53" s="24">
        <f t="shared" si="1"/>
        <v>-0.0023</v>
      </c>
      <c r="M53" s="25">
        <f t="shared" si="2"/>
        <v>12.89966924</v>
      </c>
      <c r="N53" s="21">
        <f>VLOOKUP(A53,Total_de_acoes!A:B,2,0)</f>
        <v>1579130168</v>
      </c>
      <c r="O53" s="22">
        <f t="shared" si="3"/>
        <v>-46851590.76</v>
      </c>
      <c r="P53" s="23" t="str">
        <f t="shared" si="4"/>
        <v>Desceu</v>
      </c>
      <c r="Q53" s="23" t="str">
        <f>VLOOKUP(A53,Ticker!A:B,2,0)</f>
        <v>Eneva</v>
      </c>
      <c r="R53" s="23" t="str">
        <f>VLOOKUP(Q53,Chatgpt!A:C,2,0)</f>
        <v>Energia</v>
      </c>
      <c r="S53" s="23">
        <f>VLOOKUP(Q53,Chatgpt!A:C,3,0)</f>
        <v>17</v>
      </c>
      <c r="T53" s="23" t="str">
        <f t="shared" si="6"/>
        <v>Menos de 50</v>
      </c>
    </row>
    <row r="54" ht="15.75" customHeight="1">
      <c r="A54" s="7" t="s">
        <v>124</v>
      </c>
      <c r="B54" s="8">
        <v>45317.0</v>
      </c>
      <c r="C54" s="9">
        <v>33.17</v>
      </c>
      <c r="D54" s="10">
        <v>-0.24</v>
      </c>
      <c r="E54" s="10">
        <v>-0.93</v>
      </c>
      <c r="F54" s="10">
        <v>-10.13</v>
      </c>
      <c r="G54" s="10">
        <v>-10.13</v>
      </c>
      <c r="H54" s="10">
        <v>-11.84</v>
      </c>
      <c r="I54" s="10">
        <v>33.04</v>
      </c>
      <c r="J54" s="10">
        <v>33.5</v>
      </c>
      <c r="K54" s="7" t="s">
        <v>125</v>
      </c>
      <c r="L54" s="24">
        <f t="shared" si="1"/>
        <v>-0.0024</v>
      </c>
      <c r="M54" s="25">
        <f t="shared" si="2"/>
        <v>33.24979952</v>
      </c>
      <c r="N54" s="21">
        <f>VLOOKUP(A54,Total_de_acoes!A:B,2,0)</f>
        <v>1481593024</v>
      </c>
      <c r="O54" s="22">
        <f t="shared" si="3"/>
        <v>-118230410.4</v>
      </c>
      <c r="P54" s="23" t="str">
        <f t="shared" si="4"/>
        <v>Desceu</v>
      </c>
      <c r="Q54" s="23" t="str">
        <f>VLOOKUP(A54,Ticker!A:B,2,0)</f>
        <v>WEG</v>
      </c>
      <c r="R54" s="23" t="str">
        <f>VLOOKUP(Q54,Chatgpt!A:C,2,0)</f>
        <v>Automação</v>
      </c>
      <c r="S54" s="23">
        <f>VLOOKUP(Q54,Chatgpt!A:C,3,0)</f>
        <v>59</v>
      </c>
      <c r="T54" s="23" t="str">
        <f t="shared" si="6"/>
        <v>Entre 50 e 100</v>
      </c>
    </row>
    <row r="55" ht="15.75" customHeight="1">
      <c r="A55" s="15" t="s">
        <v>126</v>
      </c>
      <c r="B55" s="16">
        <v>45317.0</v>
      </c>
      <c r="C55" s="17">
        <v>19.3</v>
      </c>
      <c r="D55" s="18">
        <v>-0.25</v>
      </c>
      <c r="E55" s="18">
        <v>2.01</v>
      </c>
      <c r="F55" s="18">
        <v>2.55</v>
      </c>
      <c r="G55" s="18">
        <v>2.55</v>
      </c>
      <c r="H55" s="18">
        <v>-10.11</v>
      </c>
      <c r="I55" s="18">
        <v>19.1</v>
      </c>
      <c r="J55" s="18">
        <v>19.51</v>
      </c>
      <c r="K55" s="15" t="s">
        <v>127</v>
      </c>
      <c r="L55" s="24">
        <f t="shared" si="1"/>
        <v>-0.0025</v>
      </c>
      <c r="M55" s="25">
        <f t="shared" si="2"/>
        <v>19.34837093</v>
      </c>
      <c r="N55" s="21">
        <f>VLOOKUP(A55,Total_de_acoes!A:B,2,0)</f>
        <v>195751130</v>
      </c>
      <c r="O55" s="22">
        <f t="shared" si="3"/>
        <v>-9468663.682</v>
      </c>
      <c r="P55" s="23" t="str">
        <f t="shared" si="4"/>
        <v>Desceu</v>
      </c>
      <c r="Q55" s="23" t="str">
        <f>VLOOKUP(A55,Ticker!A:B,2,0)</f>
        <v>SLC Agrícola</v>
      </c>
      <c r="R55" s="23" t="str">
        <f>VLOOKUP(Q55,Chatgpt!A:C,2,0)</f>
        <v>Agronegócio</v>
      </c>
      <c r="S55" s="23">
        <f>VLOOKUP(Q55,Chatgpt!A:C,3,0)</f>
        <v>46</v>
      </c>
      <c r="T55" s="23" t="str">
        <f t="shared" si="6"/>
        <v>Menos de 50</v>
      </c>
    </row>
    <row r="56" ht="15.75" customHeight="1">
      <c r="A56" s="7" t="s">
        <v>128</v>
      </c>
      <c r="B56" s="8">
        <v>45317.0</v>
      </c>
      <c r="C56" s="9">
        <v>24.62</v>
      </c>
      <c r="D56" s="10">
        <v>-0.28</v>
      </c>
      <c r="E56" s="10">
        <v>0.53</v>
      </c>
      <c r="F56" s="10">
        <v>-7.27</v>
      </c>
      <c r="G56" s="10">
        <v>-7.27</v>
      </c>
      <c r="H56" s="10">
        <v>39.82</v>
      </c>
      <c r="I56" s="10">
        <v>24.53</v>
      </c>
      <c r="J56" s="10">
        <v>24.92</v>
      </c>
      <c r="K56" s="7" t="s">
        <v>129</v>
      </c>
      <c r="L56" s="24">
        <f t="shared" si="1"/>
        <v>-0.0028</v>
      </c>
      <c r="M56" s="25">
        <f t="shared" si="2"/>
        <v>24.68912956</v>
      </c>
      <c r="N56" s="21">
        <f>VLOOKUP(A56,Total_de_acoes!A:B,2,0)</f>
        <v>532616595</v>
      </c>
      <c r="O56" s="22">
        <f t="shared" si="3"/>
        <v>-36819552.34</v>
      </c>
      <c r="P56" s="23" t="str">
        <f t="shared" si="4"/>
        <v>Desceu</v>
      </c>
      <c r="Q56" s="23" t="str">
        <f>VLOOKUP(A56,Ticker!A:B,2,0)</f>
        <v>ALOS3</v>
      </c>
      <c r="R56" s="23" t="str">
        <f>VLOOKUP(Q56,Chatgpt!A:C,2,0)</f>
        <v>Telecomunicações</v>
      </c>
      <c r="S56" s="23">
        <f>VLOOKUP(Q56,Chatgpt!A:C,3,0)</f>
        <v>9</v>
      </c>
      <c r="T56" s="23" t="str">
        <f t="shared" si="6"/>
        <v>Menos de 50</v>
      </c>
    </row>
    <row r="57" ht="15.75" customHeight="1">
      <c r="A57" s="15" t="s">
        <v>130</v>
      </c>
      <c r="B57" s="16">
        <v>45317.0</v>
      </c>
      <c r="C57" s="17">
        <v>13.27</v>
      </c>
      <c r="D57" s="18">
        <v>-0.3</v>
      </c>
      <c r="E57" s="18">
        <v>-1.78</v>
      </c>
      <c r="F57" s="18">
        <v>-6.42</v>
      </c>
      <c r="G57" s="18">
        <v>-6.42</v>
      </c>
      <c r="H57" s="18">
        <v>13.59</v>
      </c>
      <c r="I57" s="18">
        <v>13.23</v>
      </c>
      <c r="J57" s="18">
        <v>13.41</v>
      </c>
      <c r="K57" s="15" t="s">
        <v>131</v>
      </c>
      <c r="L57" s="24">
        <f t="shared" si="1"/>
        <v>-0.003</v>
      </c>
      <c r="M57" s="25">
        <f t="shared" si="2"/>
        <v>13.30992979</v>
      </c>
      <c r="N57" s="21">
        <f>VLOOKUP(A57,Total_de_acoes!A:B,2,0)</f>
        <v>995335937</v>
      </c>
      <c r="O57" s="22">
        <f t="shared" si="3"/>
        <v>-39743554.31</v>
      </c>
      <c r="P57" s="23" t="str">
        <f t="shared" si="4"/>
        <v>Desceu</v>
      </c>
      <c r="Q57" s="23" t="str">
        <f>VLOOKUP(A57,Ticker!A:B,2,0)</f>
        <v>Grupo CCR</v>
      </c>
      <c r="R57" s="23" t="str">
        <f>VLOOKUP(Q57,Chatgpt!A:C,2,0)</f>
        <v>Infraestrutura</v>
      </c>
      <c r="S57" s="23">
        <f>VLOOKUP(Q57,Chatgpt!A:C,3,0)</f>
        <v>23</v>
      </c>
      <c r="T57" s="23" t="str">
        <f t="shared" si="6"/>
        <v>Menos de 50</v>
      </c>
    </row>
    <row r="58" ht="15.75" customHeight="1">
      <c r="A58" s="7" t="s">
        <v>132</v>
      </c>
      <c r="B58" s="8">
        <v>45317.0</v>
      </c>
      <c r="C58" s="9">
        <v>3.03</v>
      </c>
      <c r="D58" s="10">
        <v>-0.32</v>
      </c>
      <c r="E58" s="10">
        <v>-5.02</v>
      </c>
      <c r="F58" s="10">
        <v>-13.18</v>
      </c>
      <c r="G58" s="10">
        <v>-13.18</v>
      </c>
      <c r="H58" s="10">
        <v>37.73</v>
      </c>
      <c r="I58" s="10">
        <v>2.97</v>
      </c>
      <c r="J58" s="10">
        <v>3.06</v>
      </c>
      <c r="K58" s="7" t="s">
        <v>133</v>
      </c>
      <c r="L58" s="24">
        <f t="shared" si="1"/>
        <v>-0.0032</v>
      </c>
      <c r="M58" s="25">
        <f t="shared" si="2"/>
        <v>3.039727127</v>
      </c>
      <c r="N58" s="21">
        <f>VLOOKUP(A58,Total_de_acoes!A:B,2,0)</f>
        <v>1814920980</v>
      </c>
      <c r="O58" s="22">
        <f t="shared" si="3"/>
        <v>-17653966.51</v>
      </c>
      <c r="P58" s="23" t="str">
        <f t="shared" si="4"/>
        <v>Desceu</v>
      </c>
      <c r="Q58" s="23" t="str">
        <f>VLOOKUP(A58,Ticker!A:B,2,0)</f>
        <v>Cogna</v>
      </c>
      <c r="R58" s="23" t="str">
        <f>VLOOKUP(Q58,Chatgpt!A:C,2,0)</f>
        <v>Educação</v>
      </c>
      <c r="S58" s="23">
        <f>VLOOKUP(Q58,Chatgpt!A:C,3,0)</f>
        <v>50</v>
      </c>
      <c r="T58" s="23" t="str">
        <f t="shared" si="6"/>
        <v>Entre 50 e 100</v>
      </c>
    </row>
    <row r="59" ht="15.75" customHeight="1">
      <c r="A59" s="15" t="s">
        <v>134</v>
      </c>
      <c r="B59" s="16">
        <v>45317.0</v>
      </c>
      <c r="C59" s="17">
        <v>26.12</v>
      </c>
      <c r="D59" s="18">
        <v>-0.41</v>
      </c>
      <c r="E59" s="18">
        <v>-1.25</v>
      </c>
      <c r="F59" s="18">
        <v>-1.43</v>
      </c>
      <c r="G59" s="18">
        <v>-1.43</v>
      </c>
      <c r="H59" s="18">
        <v>22.81</v>
      </c>
      <c r="I59" s="18">
        <v>26.09</v>
      </c>
      <c r="J59" s="18">
        <v>26.4</v>
      </c>
      <c r="K59" s="15" t="s">
        <v>135</v>
      </c>
      <c r="L59" s="24">
        <f t="shared" si="1"/>
        <v>-0.0041</v>
      </c>
      <c r="M59" s="25">
        <f t="shared" si="2"/>
        <v>26.22753288</v>
      </c>
      <c r="N59" s="21">
        <f>VLOOKUP(A59,Total_de_acoes!A:B,2,0)</f>
        <v>395801044</v>
      </c>
      <c r="O59" s="22">
        <f t="shared" si="3"/>
        <v>-42561628.08</v>
      </c>
      <c r="P59" s="23" t="str">
        <f t="shared" si="4"/>
        <v>Desceu</v>
      </c>
      <c r="Q59" s="23" t="str">
        <f>VLOOKUP(A59,Ticker!A:B,2,0)</f>
        <v>Transmissão Paulista</v>
      </c>
      <c r="R59" s="23" t="str">
        <f>VLOOKUP(Q59,Chatgpt!A:C,2,0)</f>
        <v>Energia</v>
      </c>
      <c r="S59" s="23">
        <f>VLOOKUP(Q59,Chatgpt!A:C,3,0)</f>
        <v>23</v>
      </c>
      <c r="T59" s="23" t="str">
        <f t="shared" si="6"/>
        <v>Menos de 50</v>
      </c>
    </row>
    <row r="60" ht="15.75" customHeight="1">
      <c r="A60" s="7" t="s">
        <v>136</v>
      </c>
      <c r="B60" s="8">
        <v>45317.0</v>
      </c>
      <c r="C60" s="9">
        <v>41.04</v>
      </c>
      <c r="D60" s="10">
        <v>-0.46</v>
      </c>
      <c r="E60" s="10">
        <v>0.56</v>
      </c>
      <c r="F60" s="10">
        <v>-9.46</v>
      </c>
      <c r="G60" s="10">
        <v>-9.46</v>
      </c>
      <c r="H60" s="10">
        <v>13.41</v>
      </c>
      <c r="I60" s="10">
        <v>40.92</v>
      </c>
      <c r="J60" s="10">
        <v>41.59</v>
      </c>
      <c r="K60" s="7" t="s">
        <v>137</v>
      </c>
      <c r="L60" s="24">
        <f t="shared" si="1"/>
        <v>-0.0046</v>
      </c>
      <c r="M60" s="25">
        <f t="shared" si="2"/>
        <v>41.22965642</v>
      </c>
      <c r="N60" s="21">
        <f>VLOOKUP(A60,Total_de_acoes!A:B,2,0)</f>
        <v>255236961</v>
      </c>
      <c r="O60" s="22">
        <f t="shared" si="3"/>
        <v>-48407328.15</v>
      </c>
      <c r="P60" s="23" t="str">
        <f t="shared" si="4"/>
        <v>Desceu</v>
      </c>
      <c r="Q60" s="23" t="str">
        <f>VLOOKUP(A60,Ticker!A:B,2,0)</f>
        <v>Engie</v>
      </c>
      <c r="R60" s="23" t="str">
        <f>VLOOKUP(Q60,Chatgpt!A:C,2,0)</f>
        <v>Energia</v>
      </c>
      <c r="S60" s="23">
        <f>VLOOKUP(Q60,Chatgpt!A:C,3,0)</f>
        <v>25</v>
      </c>
      <c r="T60" s="23" t="str">
        <f t="shared" si="6"/>
        <v>Menos de 50</v>
      </c>
    </row>
    <row r="61" ht="15.75" customHeight="1">
      <c r="A61" s="15" t="s">
        <v>138</v>
      </c>
      <c r="B61" s="16">
        <v>45317.0</v>
      </c>
      <c r="C61" s="17">
        <v>23.23</v>
      </c>
      <c r="D61" s="18">
        <v>-0.47</v>
      </c>
      <c r="E61" s="18">
        <v>2.43</v>
      </c>
      <c r="F61" s="18">
        <v>2.07</v>
      </c>
      <c r="G61" s="18">
        <v>2.07</v>
      </c>
      <c r="H61" s="18">
        <v>50.65</v>
      </c>
      <c r="I61" s="18">
        <v>22.97</v>
      </c>
      <c r="J61" s="18">
        <v>23.4</v>
      </c>
      <c r="K61" s="15" t="s">
        <v>139</v>
      </c>
      <c r="L61" s="24">
        <f t="shared" si="1"/>
        <v>-0.0047</v>
      </c>
      <c r="M61" s="25">
        <f t="shared" si="2"/>
        <v>23.33969657</v>
      </c>
      <c r="N61" s="21">
        <f>VLOOKUP(A61,Total_de_acoes!A:B,2,0)</f>
        <v>1114412532</v>
      </c>
      <c r="O61" s="22">
        <f t="shared" si="3"/>
        <v>-122247236.7</v>
      </c>
      <c r="P61" s="23" t="str">
        <f t="shared" si="4"/>
        <v>Desceu</v>
      </c>
      <c r="Q61" s="23" t="str">
        <f>VLOOKUP(A61,Ticker!A:B,2,0)</f>
        <v>Vibra Energia</v>
      </c>
      <c r="R61" s="23" t="str">
        <f>VLOOKUP(Q61,Chatgpt!A:C,2,0)</f>
        <v>Energia</v>
      </c>
      <c r="S61" s="23">
        <f>VLOOKUP(Q61,Chatgpt!A:C,3,0)</f>
        <v>8</v>
      </c>
      <c r="T61" s="23" t="str">
        <f t="shared" si="6"/>
        <v>Menos de 50</v>
      </c>
    </row>
    <row r="62" ht="15.75" customHeight="1">
      <c r="A62" s="7" t="s">
        <v>140</v>
      </c>
      <c r="B62" s="8">
        <v>45317.0</v>
      </c>
      <c r="C62" s="9">
        <v>40.65</v>
      </c>
      <c r="D62" s="10">
        <v>-0.65</v>
      </c>
      <c r="E62" s="10">
        <v>5.45</v>
      </c>
      <c r="F62" s="10">
        <v>-8.24</v>
      </c>
      <c r="G62" s="10">
        <v>-8.24</v>
      </c>
      <c r="H62" s="10">
        <v>73.5</v>
      </c>
      <c r="I62" s="10">
        <v>40.09</v>
      </c>
      <c r="J62" s="10">
        <v>41.4</v>
      </c>
      <c r="K62" s="7" t="s">
        <v>141</v>
      </c>
      <c r="L62" s="24">
        <f t="shared" si="1"/>
        <v>-0.0065</v>
      </c>
      <c r="M62" s="25">
        <f t="shared" si="2"/>
        <v>40.9159537</v>
      </c>
      <c r="N62" s="21">
        <f>VLOOKUP(A62,Total_de_acoes!A:B,2,0)</f>
        <v>81838843</v>
      </c>
      <c r="O62" s="22">
        <f t="shared" si="3"/>
        <v>-21765343.02</v>
      </c>
      <c r="P62" s="23" t="str">
        <f t="shared" si="4"/>
        <v>Desceu</v>
      </c>
      <c r="Q62" s="23" t="str">
        <f>VLOOKUP(A62,Ticker!A:B,2,0)</f>
        <v>IRB Brasil RE</v>
      </c>
      <c r="R62" s="23" t="str">
        <f>VLOOKUP(Q62,Chatgpt!A:C,2,0)</f>
        <v>Seguros</v>
      </c>
      <c r="S62" s="23">
        <f>VLOOKUP(Q62,Chatgpt!A:C,3,0)</f>
        <v>83</v>
      </c>
      <c r="T62" s="23" t="str">
        <f t="shared" si="6"/>
        <v>Entre 50 e 100</v>
      </c>
    </row>
    <row r="63" ht="15.75" customHeight="1">
      <c r="A63" s="15" t="s">
        <v>142</v>
      </c>
      <c r="B63" s="16">
        <v>45317.0</v>
      </c>
      <c r="C63" s="17">
        <v>40.86</v>
      </c>
      <c r="D63" s="18">
        <v>-0.65</v>
      </c>
      <c r="E63" s="18">
        <v>-2.04</v>
      </c>
      <c r="F63" s="18">
        <v>-3.7</v>
      </c>
      <c r="G63" s="18">
        <v>-3.7</v>
      </c>
      <c r="H63" s="18">
        <v>-3.64</v>
      </c>
      <c r="I63" s="18">
        <v>40.86</v>
      </c>
      <c r="J63" s="18">
        <v>41.44</v>
      </c>
      <c r="K63" s="15" t="s">
        <v>143</v>
      </c>
      <c r="L63" s="24">
        <f t="shared" si="1"/>
        <v>-0.0065</v>
      </c>
      <c r="M63" s="25">
        <f t="shared" si="2"/>
        <v>41.12732763</v>
      </c>
      <c r="N63" s="21">
        <f>VLOOKUP(A63,Total_de_acoes!A:B,2,0)</f>
        <v>1980568384</v>
      </c>
      <c r="O63" s="22">
        <f t="shared" si="3"/>
        <v>-529460651.3</v>
      </c>
      <c r="P63" s="23" t="str">
        <f t="shared" si="4"/>
        <v>Desceu</v>
      </c>
      <c r="Q63" s="23" t="str">
        <f>VLOOKUP(A63,Ticker!A:B,2,0)</f>
        <v>Eletrobras</v>
      </c>
      <c r="R63" s="23" t="str">
        <f>VLOOKUP(Q63,Chatgpt!A:C,2,0)</f>
        <v>Energia</v>
      </c>
      <c r="S63" s="23">
        <f>VLOOKUP(Q63,Chatgpt!A:C,3,0)</f>
        <v>64</v>
      </c>
      <c r="T63" s="23" t="str">
        <f t="shared" si="6"/>
        <v>Entre 50 e 100</v>
      </c>
    </row>
    <row r="64" ht="15.75" customHeight="1">
      <c r="A64" s="7" t="s">
        <v>144</v>
      </c>
      <c r="B64" s="8">
        <v>45317.0</v>
      </c>
      <c r="C64" s="9">
        <v>3.4</v>
      </c>
      <c r="D64" s="10">
        <v>-0.87</v>
      </c>
      <c r="E64" s="10">
        <v>-4.23</v>
      </c>
      <c r="F64" s="10">
        <v>-13.92</v>
      </c>
      <c r="G64" s="10">
        <v>-13.92</v>
      </c>
      <c r="H64" s="10">
        <v>-46.63</v>
      </c>
      <c r="I64" s="10">
        <v>3.35</v>
      </c>
      <c r="J64" s="10">
        <v>3.47</v>
      </c>
      <c r="K64" s="7" t="s">
        <v>145</v>
      </c>
      <c r="L64" s="24">
        <f t="shared" si="1"/>
        <v>-0.0087</v>
      </c>
      <c r="M64" s="25">
        <f t="shared" si="2"/>
        <v>3.429839605</v>
      </c>
      <c r="N64" s="21">
        <f>VLOOKUP(A64,Total_de_acoes!A:B,2,0)</f>
        <v>309729428</v>
      </c>
      <c r="O64" s="22">
        <f t="shared" si="3"/>
        <v>-9242203.652</v>
      </c>
      <c r="P64" s="23" t="str">
        <f t="shared" si="4"/>
        <v>Desceu</v>
      </c>
      <c r="Q64" s="23" t="str">
        <f>VLOOKUP(A64,Ticker!A:B,2,0)</f>
        <v>Petz</v>
      </c>
      <c r="R64" s="23" t="str">
        <f>VLOOKUP(Q64,Chatgpt!A:C,2,0)</f>
        <v>Varejo</v>
      </c>
      <c r="S64" s="23">
        <f>VLOOKUP(Q64,Chatgpt!A:C,3,0)</f>
        <v>9</v>
      </c>
      <c r="T64" s="23" t="str">
        <f t="shared" si="6"/>
        <v>Menos de 50</v>
      </c>
    </row>
    <row r="65" ht="15.75" customHeight="1">
      <c r="A65" s="15" t="s">
        <v>146</v>
      </c>
      <c r="B65" s="16">
        <v>45317.0</v>
      </c>
      <c r="C65" s="17">
        <v>15.91</v>
      </c>
      <c r="D65" s="18">
        <v>-0.93</v>
      </c>
      <c r="E65" s="18">
        <v>-2.39</v>
      </c>
      <c r="F65" s="18">
        <v>-14.92</v>
      </c>
      <c r="G65" s="18">
        <v>-14.92</v>
      </c>
      <c r="H65" s="18">
        <v>8.93</v>
      </c>
      <c r="I65" s="18">
        <v>15.85</v>
      </c>
      <c r="J65" s="18">
        <v>16.31</v>
      </c>
      <c r="K65" s="15" t="s">
        <v>147</v>
      </c>
      <c r="L65" s="24">
        <f t="shared" si="1"/>
        <v>-0.0093</v>
      </c>
      <c r="M65" s="25">
        <f t="shared" si="2"/>
        <v>16.05935197</v>
      </c>
      <c r="N65" s="21">
        <f>VLOOKUP(A65,Total_de_acoes!A:B,2,0)</f>
        <v>91514307</v>
      </c>
      <c r="O65" s="22">
        <f t="shared" si="3"/>
        <v>-13667842.34</v>
      </c>
      <c r="P65" s="23" t="str">
        <f t="shared" si="4"/>
        <v>Desceu</v>
      </c>
      <c r="Q65" s="23" t="str">
        <f>VLOOKUP(A65,Ticker!A:B,2,0)</f>
        <v>EZTEC</v>
      </c>
      <c r="R65" s="23" t="str">
        <f>VLOOKUP(Q65,Chatgpt!A:C,2,0)</f>
        <v>Imobiliário</v>
      </c>
      <c r="S65" s="23">
        <f>VLOOKUP(Q65,Chatgpt!A:C,3,0)</f>
        <v>42</v>
      </c>
      <c r="T65" s="23" t="str">
        <f t="shared" si="6"/>
        <v>Menos de 50</v>
      </c>
    </row>
    <row r="66" ht="15.75" customHeight="1">
      <c r="A66" s="7" t="s">
        <v>148</v>
      </c>
      <c r="B66" s="8">
        <v>45317.0</v>
      </c>
      <c r="C66" s="9">
        <v>16.49</v>
      </c>
      <c r="D66" s="10">
        <v>-1.07</v>
      </c>
      <c r="E66" s="10">
        <v>1.04</v>
      </c>
      <c r="F66" s="10">
        <v>-8.59</v>
      </c>
      <c r="G66" s="10">
        <v>-8.59</v>
      </c>
      <c r="H66" s="10">
        <v>17.16</v>
      </c>
      <c r="I66" s="10">
        <v>16.4</v>
      </c>
      <c r="J66" s="10">
        <v>16.71</v>
      </c>
      <c r="K66" s="7" t="s">
        <v>91</v>
      </c>
      <c r="L66" s="24">
        <f t="shared" si="1"/>
        <v>-0.0107</v>
      </c>
      <c r="M66" s="25">
        <f t="shared" si="2"/>
        <v>16.66835136</v>
      </c>
      <c r="N66" s="21">
        <f>VLOOKUP(A66,Total_de_acoes!A:B,2,0)</f>
        <v>240822651</v>
      </c>
      <c r="O66" s="22">
        <f t="shared" si="3"/>
        <v>-42951047.22</v>
      </c>
      <c r="P66" s="23" t="str">
        <f t="shared" si="4"/>
        <v>Desceu</v>
      </c>
      <c r="Q66" s="23" t="str">
        <f>VLOOKUP(A66,Ticker!A:B,2,0)</f>
        <v>Fleury</v>
      </c>
      <c r="R66" s="23" t="str">
        <f>VLOOKUP(Q66,Chatgpt!A:C,2,0)</f>
        <v>Saúde</v>
      </c>
      <c r="S66" s="23">
        <f>VLOOKUP(Q66,Chatgpt!A:C,3,0)</f>
        <v>95</v>
      </c>
      <c r="T66" s="23" t="str">
        <f t="shared" si="6"/>
        <v>Entre 50 e 100</v>
      </c>
    </row>
    <row r="67" ht="15.75" customHeight="1">
      <c r="A67" s="15" t="s">
        <v>149</v>
      </c>
      <c r="B67" s="16">
        <v>45317.0</v>
      </c>
      <c r="C67" s="17">
        <v>6.95</v>
      </c>
      <c r="D67" s="18">
        <v>-1.27</v>
      </c>
      <c r="E67" s="18">
        <v>-0.43</v>
      </c>
      <c r="F67" s="18">
        <v>-6.71</v>
      </c>
      <c r="G67" s="18">
        <v>-6.71</v>
      </c>
      <c r="H67" s="18">
        <v>-30.01</v>
      </c>
      <c r="I67" s="18">
        <v>6.87</v>
      </c>
      <c r="J67" s="18">
        <v>7.14</v>
      </c>
      <c r="K67" s="15" t="s">
        <v>150</v>
      </c>
      <c r="L67" s="24">
        <f t="shared" si="1"/>
        <v>-0.0127</v>
      </c>
      <c r="M67" s="25">
        <f t="shared" si="2"/>
        <v>7.039400385</v>
      </c>
      <c r="N67" s="21">
        <f>VLOOKUP(A67,Total_de_acoes!A:B,2,0)</f>
        <v>496029967</v>
      </c>
      <c r="O67" s="22">
        <f t="shared" si="3"/>
        <v>-44345269.97</v>
      </c>
      <c r="P67" s="23" t="str">
        <f t="shared" si="4"/>
        <v>Desceu</v>
      </c>
      <c r="Q67" s="23" t="str">
        <f>VLOOKUP(A67,Ticker!A:B,2,0)</f>
        <v>Grupo Soma</v>
      </c>
      <c r="R67" s="23" t="str">
        <f>VLOOKUP(Q67,Chatgpt!A:C,2,0)</f>
        <v>Moda</v>
      </c>
      <c r="S67" s="23">
        <f>VLOOKUP(Q67,Chatgpt!A:C,3,0)</f>
        <v>17</v>
      </c>
      <c r="T67" s="23" t="str">
        <f t="shared" si="6"/>
        <v>Menos de 50</v>
      </c>
    </row>
    <row r="68" ht="15.75" customHeight="1">
      <c r="A68" s="7" t="s">
        <v>151</v>
      </c>
      <c r="B68" s="8">
        <v>45317.0</v>
      </c>
      <c r="C68" s="9">
        <v>8.67</v>
      </c>
      <c r="D68" s="10">
        <v>-1.36</v>
      </c>
      <c r="E68" s="10">
        <v>4.08</v>
      </c>
      <c r="F68" s="10">
        <v>-14.33</v>
      </c>
      <c r="G68" s="10">
        <v>-14.33</v>
      </c>
      <c r="H68" s="10">
        <v>-34.52</v>
      </c>
      <c r="I68" s="10">
        <v>8.62</v>
      </c>
      <c r="J68" s="10">
        <v>8.8</v>
      </c>
      <c r="K68" s="7" t="s">
        <v>152</v>
      </c>
      <c r="L68" s="24">
        <f t="shared" si="1"/>
        <v>-0.0136</v>
      </c>
      <c r="M68" s="25">
        <f t="shared" si="2"/>
        <v>8.789537713</v>
      </c>
      <c r="N68" s="21">
        <f>VLOOKUP(A68,Total_de_acoes!A:B,2,0)</f>
        <v>176733968</v>
      </c>
      <c r="O68" s="22">
        <f t="shared" si="3"/>
        <v>-21126374.33</v>
      </c>
      <c r="P68" s="23" t="str">
        <f t="shared" si="4"/>
        <v>Desceu</v>
      </c>
      <c r="Q68" s="23" t="str">
        <f>VLOOKUP(A68,Ticker!A:B,2,0)</f>
        <v>Alpargatas</v>
      </c>
      <c r="R68" s="23" t="str">
        <f>VLOOKUP(Q68,Chatgpt!A:C,2,0)</f>
        <v>Moda</v>
      </c>
      <c r="S68" s="23">
        <f>VLOOKUP(Q68,Chatgpt!A:C,3,0)</f>
        <v>113</v>
      </c>
      <c r="T68" s="23" t="str">
        <f t="shared" si="6"/>
        <v>Mais de 100 anos</v>
      </c>
    </row>
    <row r="69" ht="15.75" customHeight="1">
      <c r="A69" s="15" t="s">
        <v>153</v>
      </c>
      <c r="B69" s="16">
        <v>45317.0</v>
      </c>
      <c r="C69" s="17">
        <v>22.84</v>
      </c>
      <c r="D69" s="18">
        <v>-1.38</v>
      </c>
      <c r="E69" s="18">
        <v>2.38</v>
      </c>
      <c r="F69" s="18">
        <v>-5.15</v>
      </c>
      <c r="G69" s="18">
        <v>-5.15</v>
      </c>
      <c r="H69" s="18">
        <v>60.09</v>
      </c>
      <c r="I69" s="18">
        <v>22.62</v>
      </c>
      <c r="J69" s="18">
        <v>23.34</v>
      </c>
      <c r="K69" s="15" t="s">
        <v>154</v>
      </c>
      <c r="L69" s="24">
        <f t="shared" si="1"/>
        <v>-0.0138</v>
      </c>
      <c r="M69" s="25">
        <f t="shared" si="2"/>
        <v>23.15960251</v>
      </c>
      <c r="N69" s="21">
        <f>VLOOKUP(A69,Total_de_acoes!A:B,2,0)</f>
        <v>265784616</v>
      </c>
      <c r="O69" s="22">
        <f t="shared" si="3"/>
        <v>-84945431.64</v>
      </c>
      <c r="P69" s="23" t="str">
        <f t="shared" si="4"/>
        <v>Desceu</v>
      </c>
      <c r="Q69" s="23" t="str">
        <f>VLOOKUP(A69,Ticker!A:B,2,0)</f>
        <v>Cyrela</v>
      </c>
      <c r="R69" s="23" t="str">
        <f>VLOOKUP(Q69,Chatgpt!A:C,2,0)</f>
        <v>Construção</v>
      </c>
      <c r="S69" s="23">
        <f>VLOOKUP(Q69,Chatgpt!A:C,3,0)</f>
        <v>58</v>
      </c>
      <c r="T69" s="23" t="str">
        <f t="shared" si="6"/>
        <v>Entre 50 e 100</v>
      </c>
    </row>
    <row r="70" ht="15.75" customHeight="1">
      <c r="A70" s="7" t="s">
        <v>155</v>
      </c>
      <c r="B70" s="8">
        <v>45317.0</v>
      </c>
      <c r="C70" s="9">
        <v>22.4</v>
      </c>
      <c r="D70" s="10">
        <v>-1.4</v>
      </c>
      <c r="E70" s="10">
        <v>5.02</v>
      </c>
      <c r="F70" s="10">
        <v>0.04</v>
      </c>
      <c r="G70" s="10">
        <v>0.04</v>
      </c>
      <c r="H70" s="10">
        <v>34.29</v>
      </c>
      <c r="I70" s="10">
        <v>22.26</v>
      </c>
      <c r="J70" s="10">
        <v>22.92</v>
      </c>
      <c r="K70" s="7" t="s">
        <v>156</v>
      </c>
      <c r="L70" s="24">
        <f t="shared" si="1"/>
        <v>-0.014</v>
      </c>
      <c r="M70" s="25">
        <f t="shared" si="2"/>
        <v>22.71805274</v>
      </c>
      <c r="N70" s="21">
        <f>VLOOKUP(A70,Total_de_acoes!A:B,2,0)</f>
        <v>734632705</v>
      </c>
      <c r="O70" s="22">
        <f t="shared" si="3"/>
        <v>-233651943.5</v>
      </c>
      <c r="P70" s="23" t="str">
        <f t="shared" si="4"/>
        <v>Desceu</v>
      </c>
      <c r="Q70" s="23" t="str">
        <f>VLOOKUP(A70,Ticker!A:B,2,0)</f>
        <v>Embraer</v>
      </c>
      <c r="R70" s="23" t="str">
        <f>VLOOKUP(Q70,Chatgpt!A:C,2,0)</f>
        <v>Aeronáutica</v>
      </c>
      <c r="S70" s="23">
        <f>VLOOKUP(Q70,Chatgpt!A:C,3,0)</f>
        <v>53</v>
      </c>
      <c r="T70" s="23" t="str">
        <f t="shared" si="6"/>
        <v>Entre 50 e 100</v>
      </c>
    </row>
    <row r="71" ht="15.75" customHeight="1">
      <c r="A71" s="15" t="s">
        <v>157</v>
      </c>
      <c r="B71" s="16">
        <v>45317.0</v>
      </c>
      <c r="C71" s="17">
        <v>15.97</v>
      </c>
      <c r="D71" s="18">
        <v>-1.41</v>
      </c>
      <c r="E71" s="18">
        <v>-7.37</v>
      </c>
      <c r="F71" s="18">
        <v>-5.45</v>
      </c>
      <c r="G71" s="18">
        <v>-5.45</v>
      </c>
      <c r="H71" s="18">
        <v>23.51</v>
      </c>
      <c r="I71" s="18">
        <v>15.84</v>
      </c>
      <c r="J71" s="18">
        <v>16.43</v>
      </c>
      <c r="K71" s="15" t="s">
        <v>158</v>
      </c>
      <c r="L71" s="24">
        <f t="shared" si="1"/>
        <v>-0.0141</v>
      </c>
      <c r="M71" s="25">
        <f t="shared" si="2"/>
        <v>16.1983974</v>
      </c>
      <c r="N71" s="21">
        <f>VLOOKUP(A71,Total_de_acoes!A:B,2,0)</f>
        <v>846244302</v>
      </c>
      <c r="O71" s="22">
        <f t="shared" si="3"/>
        <v>-193280001.2</v>
      </c>
      <c r="P71" s="23" t="str">
        <f t="shared" si="4"/>
        <v>Desceu</v>
      </c>
      <c r="Q71" s="23" t="str">
        <f>VLOOKUP(A71,Ticker!A:B,2,0)</f>
        <v>Natura</v>
      </c>
      <c r="R71" s="23" t="str">
        <f>VLOOKUP(Q71,Chatgpt!A:C,2,0)</f>
        <v>Cosméticos</v>
      </c>
      <c r="S71" s="23">
        <f>VLOOKUP(Q71,Chatgpt!A:C,3,0)</f>
        <v>54</v>
      </c>
      <c r="T71" s="23" t="str">
        <f t="shared" si="6"/>
        <v>Entre 50 e 100</v>
      </c>
    </row>
    <row r="72" ht="15.75" customHeight="1">
      <c r="A72" s="7" t="s">
        <v>159</v>
      </c>
      <c r="B72" s="8">
        <v>45317.0</v>
      </c>
      <c r="C72" s="9">
        <v>13.8</v>
      </c>
      <c r="D72" s="10">
        <v>-1.42</v>
      </c>
      <c r="E72" s="10">
        <v>-3.5</v>
      </c>
      <c r="F72" s="10">
        <v>2.0</v>
      </c>
      <c r="G72" s="10">
        <v>2.0</v>
      </c>
      <c r="H72" s="10">
        <v>-34.02</v>
      </c>
      <c r="I72" s="10">
        <v>13.63</v>
      </c>
      <c r="J72" s="10">
        <v>14.0</v>
      </c>
      <c r="K72" s="7" t="s">
        <v>160</v>
      </c>
      <c r="L72" s="24">
        <f t="shared" si="1"/>
        <v>-0.0142</v>
      </c>
      <c r="M72" s="25">
        <f t="shared" si="2"/>
        <v>13.99878271</v>
      </c>
      <c r="N72" s="21">
        <f>VLOOKUP(A72,Total_de_acoes!A:B,2,0)</f>
        <v>1349217892</v>
      </c>
      <c r="O72" s="22">
        <f t="shared" si="3"/>
        <v>-268201195.1</v>
      </c>
      <c r="P72" s="23" t="str">
        <f t="shared" si="4"/>
        <v>Desceu</v>
      </c>
      <c r="Q72" s="23" t="str">
        <f>VLOOKUP(A72,Ticker!A:B,2,0)</f>
        <v>Assaí</v>
      </c>
      <c r="R72" s="23" t="str">
        <f>VLOOKUP(Q72,Chatgpt!A:C,2,0)</f>
        <v>Varejo</v>
      </c>
      <c r="S72" s="23">
        <f>VLOOKUP(Q72,Chatgpt!A:C,3,0)</f>
        <v>49</v>
      </c>
      <c r="T72" s="23" t="str">
        <f t="shared" si="6"/>
        <v>Menos de 50</v>
      </c>
    </row>
    <row r="73" ht="15.75" customHeight="1">
      <c r="A73" s="15" t="s">
        <v>161</v>
      </c>
      <c r="B73" s="16">
        <v>45317.0</v>
      </c>
      <c r="C73" s="17">
        <v>13.22</v>
      </c>
      <c r="D73" s="18">
        <v>-1.56</v>
      </c>
      <c r="E73" s="18">
        <v>-4.13</v>
      </c>
      <c r="F73" s="18">
        <v>-8.58</v>
      </c>
      <c r="G73" s="18">
        <v>-8.58</v>
      </c>
      <c r="H73" s="18">
        <v>3.88</v>
      </c>
      <c r="I73" s="18">
        <v>13.18</v>
      </c>
      <c r="J73" s="18">
        <v>13.42</v>
      </c>
      <c r="K73" s="15" t="s">
        <v>162</v>
      </c>
      <c r="L73" s="24">
        <f t="shared" si="1"/>
        <v>-0.0156</v>
      </c>
      <c r="M73" s="25">
        <f t="shared" si="2"/>
        <v>13.4295002</v>
      </c>
      <c r="N73" s="21">
        <f>VLOOKUP(A73,Total_de_acoes!A:B,2,0)</f>
        <v>5602790110</v>
      </c>
      <c r="O73" s="22">
        <f t="shared" si="3"/>
        <v>-1173785666</v>
      </c>
      <c r="P73" s="23" t="str">
        <f t="shared" si="4"/>
        <v>Desceu</v>
      </c>
      <c r="Q73" s="23" t="str">
        <f>VLOOKUP(A73,Ticker!A:B,2,0)</f>
        <v>B3</v>
      </c>
      <c r="R73" s="23" t="str">
        <f>VLOOKUP(Q73,Chatgpt!A:C,2,0)</f>
        <v>Bolsa de Valores</v>
      </c>
      <c r="S73" s="23">
        <f>VLOOKUP(Q73,Chatgpt!A:C,3,0)</f>
        <v>126</v>
      </c>
      <c r="T73" s="23" t="str">
        <f t="shared" si="6"/>
        <v>Mais de 100 anos</v>
      </c>
    </row>
    <row r="74" ht="15.75" customHeight="1">
      <c r="A74" s="7" t="s">
        <v>163</v>
      </c>
      <c r="B74" s="8">
        <v>45317.0</v>
      </c>
      <c r="C74" s="9">
        <v>31.08</v>
      </c>
      <c r="D74" s="10">
        <v>-1.61</v>
      </c>
      <c r="E74" s="10">
        <v>-5.27</v>
      </c>
      <c r="F74" s="10">
        <v>-13.06</v>
      </c>
      <c r="G74" s="10">
        <v>-13.06</v>
      </c>
      <c r="H74" s="10">
        <v>-27.52</v>
      </c>
      <c r="I74" s="10">
        <v>30.91</v>
      </c>
      <c r="J74" s="10">
        <v>31.72</v>
      </c>
      <c r="K74" s="7" t="s">
        <v>164</v>
      </c>
      <c r="L74" s="24">
        <f t="shared" si="1"/>
        <v>-0.0161</v>
      </c>
      <c r="M74" s="25">
        <f t="shared" si="2"/>
        <v>31.58857607</v>
      </c>
      <c r="N74" s="21">
        <f>VLOOKUP(A74,Total_de_acoes!A:B,2,0)</f>
        <v>409490388</v>
      </c>
      <c r="O74" s="22">
        <f t="shared" si="3"/>
        <v>-208257014.2</v>
      </c>
      <c r="P74" s="23" t="str">
        <f t="shared" si="4"/>
        <v>Desceu</v>
      </c>
      <c r="Q74" s="23" t="str">
        <f>VLOOKUP(A74,Ticker!A:B,2,0)</f>
        <v>Hypera</v>
      </c>
      <c r="R74" s="23" t="str">
        <f>VLOOKUP(Q74,Chatgpt!A:C,2,0)</f>
        <v>Farmacêutica</v>
      </c>
      <c r="S74" s="23">
        <f>VLOOKUP(Q74,Chatgpt!A:C,3,0)</f>
        <v>61</v>
      </c>
      <c r="T74" s="23" t="str">
        <f t="shared" si="6"/>
        <v>Entre 50 e 100</v>
      </c>
    </row>
    <row r="75" ht="15.75" customHeight="1">
      <c r="A75" s="15" t="s">
        <v>165</v>
      </c>
      <c r="B75" s="16">
        <v>45317.0</v>
      </c>
      <c r="C75" s="17">
        <v>28.2</v>
      </c>
      <c r="D75" s="18">
        <v>-1.94</v>
      </c>
      <c r="E75" s="18">
        <v>0.36</v>
      </c>
      <c r="F75" s="18">
        <v>-3.79</v>
      </c>
      <c r="G75" s="18">
        <v>-3.79</v>
      </c>
      <c r="H75" s="18">
        <v>17.1</v>
      </c>
      <c r="I75" s="18">
        <v>28.13</v>
      </c>
      <c r="J75" s="18">
        <v>28.97</v>
      </c>
      <c r="K75" s="15" t="s">
        <v>166</v>
      </c>
      <c r="L75" s="24">
        <f t="shared" si="1"/>
        <v>-0.0194</v>
      </c>
      <c r="M75" s="25">
        <f t="shared" si="2"/>
        <v>28.75790332</v>
      </c>
      <c r="N75" s="21">
        <f>VLOOKUP(A75,Total_de_acoes!A:B,2,0)</f>
        <v>142377330</v>
      </c>
      <c r="O75" s="22">
        <f t="shared" si="3"/>
        <v>-79432785.74</v>
      </c>
      <c r="P75" s="23" t="str">
        <f t="shared" si="4"/>
        <v>Desceu</v>
      </c>
      <c r="Q75" s="23" t="str">
        <f>VLOOKUP(A75,Ticker!A:B,2,0)</f>
        <v>São Martinho</v>
      </c>
      <c r="R75" s="23" t="str">
        <f>VLOOKUP(Q75,Chatgpt!A:C,2,0)</f>
        <v>Açúcar e Álcool</v>
      </c>
      <c r="S75" s="23">
        <f>VLOOKUP(Q75,Chatgpt!A:C,3,0)</f>
        <v>82</v>
      </c>
      <c r="T75" s="23" t="str">
        <f t="shared" si="6"/>
        <v>Entre 50 e 100</v>
      </c>
    </row>
    <row r="76" ht="15.75" customHeight="1">
      <c r="A76" s="7" t="s">
        <v>167</v>
      </c>
      <c r="B76" s="8">
        <v>45317.0</v>
      </c>
      <c r="C76" s="9">
        <v>3.93</v>
      </c>
      <c r="D76" s="10">
        <v>-1.99</v>
      </c>
      <c r="E76" s="10">
        <v>-2.24</v>
      </c>
      <c r="F76" s="10">
        <v>-11.69</v>
      </c>
      <c r="G76" s="10">
        <v>-11.69</v>
      </c>
      <c r="H76" s="10">
        <v>-11.49</v>
      </c>
      <c r="I76" s="10">
        <v>3.89</v>
      </c>
      <c r="J76" s="10">
        <v>4.06</v>
      </c>
      <c r="K76" s="7" t="s">
        <v>168</v>
      </c>
      <c r="L76" s="24">
        <f t="shared" si="1"/>
        <v>-0.0199</v>
      </c>
      <c r="M76" s="25">
        <f t="shared" si="2"/>
        <v>4.009794919</v>
      </c>
      <c r="N76" s="21">
        <f>VLOOKUP(A76,Total_de_acoes!A:B,2,0)</f>
        <v>4394332306</v>
      </c>
      <c r="O76" s="22">
        <f t="shared" si="3"/>
        <v>-350645389.9</v>
      </c>
      <c r="P76" s="23" t="str">
        <f t="shared" si="4"/>
        <v>Desceu</v>
      </c>
      <c r="Q76" s="23" t="str">
        <f>VLOOKUP(A76,Ticker!A:B,2,0)</f>
        <v>Hapvida</v>
      </c>
      <c r="R76" s="23" t="str">
        <f>VLOOKUP(Q76,Chatgpt!A:C,2,0)</f>
        <v>Saúde</v>
      </c>
      <c r="S76" s="23">
        <f>VLOOKUP(Q76,Chatgpt!A:C,3,0)</f>
        <v>45</v>
      </c>
      <c r="T76" s="23" t="str">
        <f t="shared" si="6"/>
        <v>Menos de 50</v>
      </c>
    </row>
    <row r="77" ht="15.75" customHeight="1">
      <c r="A77" s="15" t="s">
        <v>169</v>
      </c>
      <c r="B77" s="16">
        <v>45317.0</v>
      </c>
      <c r="C77" s="17">
        <v>15.78</v>
      </c>
      <c r="D77" s="18">
        <v>-2.29</v>
      </c>
      <c r="E77" s="18">
        <v>-5.62</v>
      </c>
      <c r="F77" s="18">
        <v>-9.41</v>
      </c>
      <c r="G77" s="18">
        <v>-9.41</v>
      </c>
      <c r="H77" s="18">
        <v>-24.94</v>
      </c>
      <c r="I77" s="18">
        <v>15.7</v>
      </c>
      <c r="J77" s="18">
        <v>16.23</v>
      </c>
      <c r="K77" s="15" t="s">
        <v>170</v>
      </c>
      <c r="L77" s="24">
        <f t="shared" si="1"/>
        <v>-0.0229</v>
      </c>
      <c r="M77" s="25">
        <f t="shared" si="2"/>
        <v>16.14983113</v>
      </c>
      <c r="N77" s="21">
        <f>VLOOKUP(A77,Total_de_acoes!A:B,2,0)</f>
        <v>951329770</v>
      </c>
      <c r="O77" s="22">
        <f t="shared" si="3"/>
        <v>-351831366.6</v>
      </c>
      <c r="P77" s="23" t="str">
        <f t="shared" si="4"/>
        <v>Desceu</v>
      </c>
      <c r="Q77" s="23" t="str">
        <f>VLOOKUP(A77,Ticker!A:B,2,0)</f>
        <v>Lojas Renner</v>
      </c>
      <c r="R77" s="23" t="str">
        <f>VLOOKUP(Q77,Chatgpt!A:C,2,0)</f>
        <v>Varejo</v>
      </c>
      <c r="S77" s="23">
        <f>VLOOKUP(Q77,Chatgpt!A:C,3,0)</f>
        <v>54</v>
      </c>
      <c r="T77" s="23" t="str">
        <f t="shared" si="6"/>
        <v>Entre 50 e 100</v>
      </c>
    </row>
    <row r="78" ht="15.75" customHeight="1">
      <c r="A78" s="7" t="s">
        <v>171</v>
      </c>
      <c r="B78" s="8">
        <v>45317.0</v>
      </c>
      <c r="C78" s="9">
        <v>10.71</v>
      </c>
      <c r="D78" s="10">
        <v>-2.45</v>
      </c>
      <c r="E78" s="10">
        <v>-9.47</v>
      </c>
      <c r="F78" s="10">
        <v>-13.98</v>
      </c>
      <c r="G78" s="10">
        <v>-13.98</v>
      </c>
      <c r="H78" s="10">
        <v>-32.72</v>
      </c>
      <c r="I78" s="10">
        <v>10.7</v>
      </c>
      <c r="J78" s="10">
        <v>11.08</v>
      </c>
      <c r="K78" s="7" t="s">
        <v>172</v>
      </c>
      <c r="L78" s="24">
        <f t="shared" si="1"/>
        <v>-0.0245</v>
      </c>
      <c r="M78" s="25">
        <f t="shared" si="2"/>
        <v>10.97898514</v>
      </c>
      <c r="N78" s="21">
        <f>VLOOKUP(A78,Total_de_acoes!A:B,2,0)</f>
        <v>533990587</v>
      </c>
      <c r="O78" s="22">
        <f t="shared" si="3"/>
        <v>-143635530.6</v>
      </c>
      <c r="P78" s="23" t="str">
        <f t="shared" si="4"/>
        <v>Desceu</v>
      </c>
      <c r="Q78" s="23" t="str">
        <f>VLOOKUP(A78,Ticker!A:B,2,0)</f>
        <v>Carrefour Brasil</v>
      </c>
      <c r="R78" s="23" t="str">
        <f>VLOOKUP(Q78,Chatgpt!A:C,2,0)</f>
        <v>Varejo</v>
      </c>
      <c r="S78" s="23">
        <f>VLOOKUP(Q78,Chatgpt!A:C,3,0)</f>
        <v>37</v>
      </c>
      <c r="T78" s="23" t="str">
        <f t="shared" si="6"/>
        <v>Menos de 50</v>
      </c>
    </row>
    <row r="79" ht="15.75" customHeight="1">
      <c r="A79" s="15" t="s">
        <v>173</v>
      </c>
      <c r="B79" s="16">
        <v>45317.0</v>
      </c>
      <c r="C79" s="17">
        <v>8.7</v>
      </c>
      <c r="D79" s="18">
        <v>-2.46</v>
      </c>
      <c r="E79" s="18">
        <v>-6.95</v>
      </c>
      <c r="F79" s="18">
        <v>-23.55</v>
      </c>
      <c r="G79" s="18">
        <v>-23.55</v>
      </c>
      <c r="H79" s="18">
        <v>-85.74</v>
      </c>
      <c r="I79" s="18">
        <v>8.67</v>
      </c>
      <c r="J79" s="18">
        <v>8.95</v>
      </c>
      <c r="K79" s="15" t="s">
        <v>174</v>
      </c>
      <c r="L79" s="24">
        <f t="shared" si="1"/>
        <v>-0.0246</v>
      </c>
      <c r="M79" s="25">
        <f t="shared" si="2"/>
        <v>8.919417675</v>
      </c>
      <c r="N79" s="21">
        <f>VLOOKUP(A79,Total_de_acoes!A:B,2,0)</f>
        <v>94843047</v>
      </c>
      <c r="O79" s="22">
        <f t="shared" si="3"/>
        <v>-20810240.84</v>
      </c>
      <c r="P79" s="23" t="str">
        <f t="shared" si="4"/>
        <v>Desceu</v>
      </c>
      <c r="Q79" s="23" t="str">
        <f>VLOOKUP(A79,Ticker!A:B,2,0)</f>
        <v>Casas Bahia</v>
      </c>
      <c r="R79" s="23" t="str">
        <f>VLOOKUP(Q79,Chatgpt!A:C,2,0)</f>
        <v>Varejo</v>
      </c>
      <c r="S79" s="23">
        <f>VLOOKUP(Q79,Chatgpt!A:C,3,0)</f>
        <v>95</v>
      </c>
      <c r="T79" s="23" t="str">
        <f t="shared" si="6"/>
        <v>Entre 50 e 100</v>
      </c>
    </row>
    <row r="80" ht="15.75" customHeight="1">
      <c r="A80" s="7" t="s">
        <v>175</v>
      </c>
      <c r="B80" s="8">
        <v>45317.0</v>
      </c>
      <c r="C80" s="9">
        <v>56.24</v>
      </c>
      <c r="D80" s="10">
        <v>-3.63</v>
      </c>
      <c r="E80" s="10">
        <v>-6.41</v>
      </c>
      <c r="F80" s="10">
        <v>-11.57</v>
      </c>
      <c r="G80" s="10">
        <v>-11.57</v>
      </c>
      <c r="H80" s="10">
        <v>-2.77</v>
      </c>
      <c r="I80" s="10">
        <v>56.04</v>
      </c>
      <c r="J80" s="10">
        <v>58.9</v>
      </c>
      <c r="K80" s="7" t="s">
        <v>176</v>
      </c>
      <c r="L80" s="24">
        <f t="shared" si="1"/>
        <v>-0.0363</v>
      </c>
      <c r="M80" s="25">
        <f t="shared" si="2"/>
        <v>58.35841029</v>
      </c>
      <c r="N80" s="21">
        <f>VLOOKUP(A80,Total_de_acoes!A:B,2,0)</f>
        <v>853202347</v>
      </c>
      <c r="O80" s="22">
        <f t="shared" si="3"/>
        <v>-1807432634</v>
      </c>
      <c r="P80" s="23" t="str">
        <f t="shared" si="4"/>
        <v>Desceu</v>
      </c>
      <c r="Q80" s="23" t="str">
        <f>VLOOKUP(A80,Ticker!A:B,2,0)</f>
        <v>Localiza</v>
      </c>
      <c r="R80" s="23" t="str">
        <f>VLOOKUP(Q80,Chatgpt!A:C,2,0)</f>
        <v>Aluguel de Carros</v>
      </c>
      <c r="S80" s="23">
        <f>VLOOKUP(Q80,Chatgpt!A:C,3,0)</f>
        <v>49</v>
      </c>
      <c r="T80" s="23" t="str">
        <f t="shared" si="6"/>
        <v>Menos de 50</v>
      </c>
    </row>
    <row r="81" ht="15.75" customHeight="1">
      <c r="A81" s="15" t="s">
        <v>177</v>
      </c>
      <c r="B81" s="16">
        <v>45317.0</v>
      </c>
      <c r="C81" s="17">
        <v>3.07</v>
      </c>
      <c r="D81" s="18">
        <v>-4.36</v>
      </c>
      <c r="E81" s="18">
        <v>-5.54</v>
      </c>
      <c r="F81" s="18">
        <v>-12.29</v>
      </c>
      <c r="G81" s="18">
        <v>-12.29</v>
      </c>
      <c r="H81" s="18">
        <v>-36.83</v>
      </c>
      <c r="I81" s="18">
        <v>3.05</v>
      </c>
      <c r="J81" s="18">
        <v>3.23</v>
      </c>
      <c r="K81" s="15" t="s">
        <v>178</v>
      </c>
      <c r="L81" s="24">
        <f t="shared" si="1"/>
        <v>-0.0436</v>
      </c>
      <c r="M81" s="25">
        <f t="shared" si="2"/>
        <v>3.209953994</v>
      </c>
      <c r="N81" s="21">
        <f>VLOOKUP(A81,Total_de_acoes!A:B,2,0)</f>
        <v>525582771</v>
      </c>
      <c r="O81" s="22">
        <f t="shared" si="3"/>
        <v>-73557408.06</v>
      </c>
      <c r="P81" s="23" t="str">
        <f t="shared" si="4"/>
        <v>Desceu</v>
      </c>
      <c r="Q81" s="23" t="str">
        <f>VLOOKUP(A81,Ticker!A:B,2,0)</f>
        <v>CVC</v>
      </c>
      <c r="R81" s="23" t="str">
        <f>VLOOKUP(Q81,Chatgpt!A:C,2,0)</f>
        <v>Turismo</v>
      </c>
      <c r="S81" s="23">
        <f>VLOOKUP(Q81,Chatgpt!A:C,3,0)</f>
        <v>50</v>
      </c>
      <c r="T81" s="23" t="str">
        <f t="shared" si="6"/>
        <v>Entre 50 e 100</v>
      </c>
    </row>
    <row r="82" ht="15.75" customHeight="1">
      <c r="A82" s="7" t="s">
        <v>179</v>
      </c>
      <c r="B82" s="8">
        <v>45317.0</v>
      </c>
      <c r="C82" s="9">
        <v>5.92</v>
      </c>
      <c r="D82" s="10">
        <v>-8.07</v>
      </c>
      <c r="E82" s="10">
        <v>-15.91</v>
      </c>
      <c r="F82" s="10">
        <v>-34.0</v>
      </c>
      <c r="G82" s="10">
        <v>-34.0</v>
      </c>
      <c r="H82" s="10">
        <v>-25.44</v>
      </c>
      <c r="I82" s="10">
        <v>5.51</v>
      </c>
      <c r="J82" s="10">
        <v>6.02</v>
      </c>
      <c r="K82" s="7" t="s">
        <v>180</v>
      </c>
      <c r="L82" s="24">
        <f t="shared" si="1"/>
        <v>-0.0807</v>
      </c>
      <c r="M82" s="25">
        <f t="shared" si="2"/>
        <v>6.439682367</v>
      </c>
      <c r="N82" s="21">
        <f>VLOOKUP(A82,Total_de_acoes!A:B,2,0)</f>
        <v>198184909</v>
      </c>
      <c r="O82" s="22">
        <f t="shared" si="3"/>
        <v>-102993202.6</v>
      </c>
      <c r="P82" s="23" t="str">
        <f t="shared" si="4"/>
        <v>Desceu</v>
      </c>
      <c r="Q82" s="23" t="str">
        <f>VLOOKUP(A82,Ticker!A:B,2,0)</f>
        <v>GOL</v>
      </c>
      <c r="R82" s="23" t="str">
        <f>VLOOKUP(Q82,Chatgpt!A:C,2,0)</f>
        <v>Aviação</v>
      </c>
      <c r="S82" s="23">
        <f>VLOOKUP(Q82,Chatgpt!A:C,3,0)</f>
        <v>20</v>
      </c>
      <c r="T82" s="23" t="str">
        <f t="shared" si="6"/>
        <v>Menos de 50</v>
      </c>
    </row>
    <row r="83" ht="15.75" customHeight="1">
      <c r="C83" s="26"/>
      <c r="L83" s="27"/>
      <c r="M83" s="28"/>
      <c r="N83" s="27"/>
      <c r="O83" s="29"/>
      <c r="P83" s="27"/>
    </row>
    <row r="84" ht="15.75" customHeight="1">
      <c r="C84" s="26"/>
      <c r="L84" s="27"/>
      <c r="M84" s="28"/>
      <c r="N84" s="27"/>
      <c r="O84" s="29"/>
      <c r="P84" s="27"/>
    </row>
    <row r="85" ht="15.75" customHeight="1">
      <c r="C85" s="26"/>
      <c r="L85" s="27"/>
      <c r="M85" s="28"/>
      <c r="N85" s="27"/>
      <c r="O85" s="29"/>
      <c r="P85" s="27"/>
    </row>
    <row r="86" ht="15.75" customHeight="1">
      <c r="C86" s="26"/>
      <c r="L86" s="27"/>
      <c r="M86" s="28"/>
      <c r="N86" s="27"/>
      <c r="O86" s="29"/>
      <c r="P86" s="27"/>
    </row>
    <row r="87" ht="15.75" customHeight="1">
      <c r="C87" s="26"/>
      <c r="L87" s="27"/>
      <c r="M87" s="28"/>
      <c r="N87" s="27"/>
      <c r="O87" s="29"/>
      <c r="P87" s="27"/>
    </row>
    <row r="88" ht="15.75" customHeight="1">
      <c r="C88" s="26"/>
      <c r="L88" s="27"/>
      <c r="M88" s="28"/>
      <c r="N88" s="27"/>
      <c r="O88" s="29"/>
      <c r="P88" s="27"/>
    </row>
    <row r="89" ht="15.75" customHeight="1">
      <c r="C89" s="26"/>
      <c r="L89" s="27"/>
      <c r="M89" s="28"/>
      <c r="N89" s="27"/>
      <c r="O89" s="29"/>
      <c r="P89" s="27"/>
    </row>
    <row r="90" ht="15.75" customHeight="1">
      <c r="C90" s="26"/>
      <c r="L90" s="27"/>
      <c r="M90" s="28"/>
      <c r="N90" s="27"/>
      <c r="O90" s="29"/>
      <c r="P90" s="27"/>
    </row>
    <row r="91" ht="15.75" customHeight="1">
      <c r="C91" s="26"/>
      <c r="L91" s="27"/>
      <c r="M91" s="28"/>
      <c r="N91" s="27"/>
      <c r="O91" s="29"/>
      <c r="P91" s="27"/>
    </row>
    <row r="92" ht="15.75" customHeight="1">
      <c r="C92" s="26"/>
      <c r="L92" s="27"/>
      <c r="M92" s="28"/>
      <c r="N92" s="27"/>
      <c r="O92" s="29"/>
      <c r="P92" s="27"/>
    </row>
    <row r="93" ht="15.75" customHeight="1">
      <c r="C93" s="26"/>
      <c r="L93" s="27"/>
      <c r="M93" s="28"/>
      <c r="N93" s="27"/>
      <c r="O93" s="29"/>
      <c r="P93" s="27"/>
    </row>
    <row r="94" ht="15.75" customHeight="1">
      <c r="C94" s="26"/>
      <c r="L94" s="27"/>
      <c r="M94" s="28"/>
      <c r="N94" s="27"/>
      <c r="O94" s="29"/>
      <c r="P94" s="27"/>
    </row>
    <row r="95" ht="15.75" customHeight="1">
      <c r="C95" s="26"/>
      <c r="L95" s="27"/>
      <c r="M95" s="28"/>
      <c r="N95" s="27"/>
      <c r="O95" s="29"/>
      <c r="P95" s="27"/>
    </row>
    <row r="96" ht="15.75" customHeight="1">
      <c r="C96" s="26"/>
      <c r="L96" s="27"/>
      <c r="M96" s="28"/>
      <c r="N96" s="27"/>
      <c r="O96" s="29"/>
      <c r="P96" s="27"/>
    </row>
    <row r="97" ht="15.75" customHeight="1">
      <c r="C97" s="26"/>
      <c r="L97" s="27"/>
      <c r="M97" s="28"/>
      <c r="N97" s="27"/>
      <c r="O97" s="29"/>
      <c r="P97" s="27"/>
    </row>
    <row r="98" ht="15.75" customHeight="1">
      <c r="C98" s="26"/>
      <c r="L98" s="27"/>
      <c r="M98" s="28"/>
      <c r="N98" s="27"/>
      <c r="O98" s="29"/>
      <c r="P98" s="27"/>
    </row>
    <row r="99" ht="15.75" customHeight="1">
      <c r="C99" s="26"/>
      <c r="L99" s="27"/>
      <c r="M99" s="28"/>
      <c r="N99" s="27"/>
      <c r="O99" s="29"/>
      <c r="P99" s="27"/>
    </row>
    <row r="100" ht="15.75" customHeight="1">
      <c r="C100" s="26"/>
      <c r="L100" s="27"/>
      <c r="M100" s="28"/>
      <c r="N100" s="27"/>
      <c r="O100" s="29"/>
      <c r="P100" s="27"/>
    </row>
    <row r="101" ht="15.75" customHeight="1">
      <c r="C101" s="26"/>
      <c r="L101" s="27"/>
      <c r="M101" s="28"/>
      <c r="N101" s="27"/>
      <c r="O101" s="29"/>
      <c r="P101" s="27"/>
    </row>
    <row r="102" ht="15.75" customHeight="1">
      <c r="C102" s="26"/>
      <c r="L102" s="27"/>
      <c r="M102" s="28"/>
      <c r="N102" s="27"/>
      <c r="O102" s="29"/>
      <c r="P102" s="27"/>
    </row>
    <row r="103" ht="15.75" customHeight="1">
      <c r="C103" s="26"/>
      <c r="L103" s="27"/>
      <c r="M103" s="28"/>
      <c r="N103" s="27"/>
      <c r="O103" s="29"/>
      <c r="P103" s="27"/>
    </row>
    <row r="104" ht="15.75" customHeight="1">
      <c r="C104" s="26"/>
      <c r="L104" s="27"/>
      <c r="M104" s="28"/>
      <c r="N104" s="27"/>
      <c r="O104" s="29"/>
      <c r="P104" s="27"/>
    </row>
    <row r="105" ht="15.75" customHeight="1">
      <c r="C105" s="26"/>
      <c r="L105" s="27"/>
      <c r="M105" s="28"/>
      <c r="N105" s="27"/>
      <c r="O105" s="29"/>
      <c r="P105" s="27"/>
    </row>
    <row r="106" ht="15.75" customHeight="1">
      <c r="C106" s="26"/>
      <c r="L106" s="27"/>
      <c r="M106" s="28"/>
      <c r="N106" s="27"/>
      <c r="O106" s="29"/>
      <c r="P106" s="27"/>
    </row>
    <row r="107" ht="15.75" customHeight="1">
      <c r="C107" s="26"/>
      <c r="L107" s="27"/>
      <c r="M107" s="28"/>
      <c r="N107" s="27"/>
      <c r="O107" s="29"/>
      <c r="P107" s="27"/>
    </row>
    <row r="108" ht="15.75" customHeight="1">
      <c r="C108" s="26"/>
      <c r="L108" s="27"/>
      <c r="M108" s="28"/>
      <c r="N108" s="27"/>
      <c r="O108" s="29"/>
      <c r="P108" s="27"/>
    </row>
    <row r="109" ht="15.75" customHeight="1">
      <c r="C109" s="26"/>
      <c r="L109" s="27"/>
      <c r="M109" s="28"/>
      <c r="N109" s="27"/>
      <c r="O109" s="29"/>
      <c r="P109" s="27"/>
    </row>
    <row r="110" ht="15.75" customHeight="1">
      <c r="C110" s="26"/>
      <c r="L110" s="27"/>
      <c r="M110" s="28"/>
      <c r="N110" s="27"/>
      <c r="O110" s="29"/>
      <c r="P110" s="27"/>
    </row>
    <row r="111" ht="15.75" customHeight="1">
      <c r="C111" s="26"/>
      <c r="L111" s="27"/>
      <c r="M111" s="28"/>
      <c r="N111" s="27"/>
      <c r="O111" s="29"/>
      <c r="P111" s="27"/>
    </row>
    <row r="112" ht="15.75" customHeight="1">
      <c r="C112" s="26"/>
      <c r="L112" s="27"/>
      <c r="M112" s="28"/>
      <c r="N112" s="27"/>
      <c r="O112" s="29"/>
      <c r="P112" s="27"/>
    </row>
    <row r="113" ht="15.75" customHeight="1">
      <c r="C113" s="26"/>
      <c r="L113" s="27"/>
      <c r="M113" s="28"/>
      <c r="N113" s="27"/>
      <c r="O113" s="29"/>
      <c r="P113" s="27"/>
    </row>
    <row r="114" ht="15.75" customHeight="1">
      <c r="C114" s="26"/>
      <c r="L114" s="27"/>
      <c r="M114" s="28"/>
      <c r="N114" s="27"/>
      <c r="O114" s="29"/>
      <c r="P114" s="27"/>
    </row>
    <row r="115" ht="15.75" customHeight="1">
      <c r="C115" s="26"/>
      <c r="L115" s="27"/>
      <c r="M115" s="28"/>
      <c r="N115" s="27"/>
      <c r="O115" s="29"/>
      <c r="P115" s="27"/>
    </row>
    <row r="116" ht="15.75" customHeight="1">
      <c r="C116" s="26"/>
      <c r="L116" s="27"/>
      <c r="M116" s="28"/>
      <c r="N116" s="27"/>
      <c r="O116" s="29"/>
      <c r="P116" s="27"/>
    </row>
    <row r="117" ht="15.75" customHeight="1">
      <c r="C117" s="26"/>
      <c r="L117" s="27"/>
      <c r="M117" s="28"/>
      <c r="N117" s="27"/>
      <c r="O117" s="29"/>
      <c r="P117" s="27"/>
    </row>
    <row r="118" ht="15.75" customHeight="1">
      <c r="C118" s="26"/>
      <c r="L118" s="27"/>
      <c r="M118" s="28"/>
      <c r="N118" s="27"/>
      <c r="O118" s="29"/>
      <c r="P118" s="27"/>
    </row>
    <row r="119" ht="15.75" customHeight="1">
      <c r="C119" s="26"/>
      <c r="L119" s="27"/>
      <c r="M119" s="28"/>
      <c r="N119" s="27"/>
      <c r="O119" s="29"/>
      <c r="P119" s="27"/>
    </row>
    <row r="120" ht="15.75" customHeight="1">
      <c r="C120" s="26"/>
      <c r="L120" s="27"/>
      <c r="M120" s="28"/>
      <c r="N120" s="27"/>
      <c r="O120" s="29"/>
      <c r="P120" s="27"/>
    </row>
    <row r="121" ht="15.75" customHeight="1">
      <c r="C121" s="26"/>
      <c r="L121" s="27"/>
      <c r="M121" s="28"/>
      <c r="N121" s="27"/>
      <c r="O121" s="29"/>
      <c r="P121" s="27"/>
    </row>
    <row r="122" ht="15.75" customHeight="1">
      <c r="C122" s="26"/>
      <c r="L122" s="27"/>
      <c r="M122" s="28"/>
      <c r="N122" s="27"/>
      <c r="O122" s="29"/>
      <c r="P122" s="27"/>
    </row>
    <row r="123" ht="15.75" customHeight="1">
      <c r="C123" s="26"/>
      <c r="L123" s="27"/>
      <c r="M123" s="28"/>
      <c r="N123" s="27"/>
      <c r="O123" s="29"/>
      <c r="P123" s="27"/>
    </row>
    <row r="124" ht="15.75" customHeight="1">
      <c r="C124" s="26"/>
      <c r="L124" s="27"/>
      <c r="M124" s="28"/>
      <c r="N124" s="27"/>
      <c r="O124" s="29"/>
      <c r="P124" s="27"/>
    </row>
    <row r="125" ht="15.75" customHeight="1">
      <c r="C125" s="26"/>
      <c r="L125" s="27"/>
      <c r="M125" s="28"/>
      <c r="N125" s="27"/>
      <c r="O125" s="29"/>
      <c r="P125" s="27"/>
    </row>
    <row r="126" ht="15.75" customHeight="1">
      <c r="C126" s="26"/>
      <c r="L126" s="27"/>
      <c r="M126" s="28"/>
      <c r="N126" s="27"/>
      <c r="O126" s="29"/>
      <c r="P126" s="27"/>
    </row>
    <row r="127" ht="15.75" customHeight="1">
      <c r="C127" s="26"/>
      <c r="L127" s="27"/>
      <c r="M127" s="28"/>
      <c r="N127" s="27"/>
      <c r="O127" s="29"/>
      <c r="P127" s="27"/>
    </row>
    <row r="128" ht="15.75" customHeight="1">
      <c r="C128" s="26"/>
      <c r="L128" s="27"/>
      <c r="M128" s="28"/>
      <c r="N128" s="27"/>
      <c r="O128" s="29"/>
      <c r="P128" s="27"/>
    </row>
    <row r="129" ht="15.75" customHeight="1">
      <c r="C129" s="26"/>
      <c r="L129" s="27"/>
      <c r="M129" s="28"/>
      <c r="N129" s="27"/>
      <c r="O129" s="29"/>
      <c r="P129" s="27"/>
    </row>
    <row r="130" ht="15.75" customHeight="1">
      <c r="C130" s="26"/>
      <c r="L130" s="27"/>
      <c r="M130" s="28"/>
      <c r="N130" s="27"/>
      <c r="O130" s="29"/>
      <c r="P130" s="27"/>
    </row>
    <row r="131" ht="15.75" customHeight="1">
      <c r="C131" s="26"/>
      <c r="L131" s="27"/>
      <c r="M131" s="28"/>
      <c r="N131" s="27"/>
      <c r="O131" s="29"/>
      <c r="P131" s="27"/>
    </row>
    <row r="132" ht="15.75" customHeight="1">
      <c r="C132" s="26"/>
      <c r="L132" s="27"/>
      <c r="M132" s="28"/>
      <c r="N132" s="27"/>
      <c r="O132" s="29"/>
      <c r="P132" s="27"/>
    </row>
    <row r="133" ht="15.75" customHeight="1">
      <c r="C133" s="26"/>
      <c r="L133" s="27"/>
      <c r="M133" s="28"/>
      <c r="N133" s="27"/>
      <c r="O133" s="29"/>
      <c r="P133" s="27"/>
    </row>
    <row r="134" ht="15.75" customHeight="1">
      <c r="C134" s="26"/>
      <c r="L134" s="27"/>
      <c r="M134" s="28"/>
      <c r="N134" s="27"/>
      <c r="O134" s="29"/>
      <c r="P134" s="27"/>
    </row>
    <row r="135" ht="15.75" customHeight="1">
      <c r="C135" s="26"/>
      <c r="L135" s="27"/>
      <c r="M135" s="28"/>
      <c r="N135" s="27"/>
      <c r="O135" s="29"/>
      <c r="P135" s="27"/>
    </row>
    <row r="136" ht="15.75" customHeight="1">
      <c r="C136" s="26"/>
      <c r="L136" s="27"/>
      <c r="M136" s="28"/>
      <c r="N136" s="27"/>
      <c r="O136" s="29"/>
      <c r="P136" s="27"/>
    </row>
    <row r="137" ht="15.75" customHeight="1">
      <c r="C137" s="26"/>
      <c r="L137" s="27"/>
      <c r="M137" s="28"/>
      <c r="N137" s="27"/>
      <c r="O137" s="29"/>
      <c r="P137" s="27"/>
    </row>
    <row r="138" ht="15.75" customHeight="1">
      <c r="C138" s="26"/>
      <c r="L138" s="27"/>
      <c r="M138" s="28"/>
      <c r="N138" s="27"/>
      <c r="O138" s="29"/>
      <c r="P138" s="27"/>
    </row>
    <row r="139" ht="15.75" customHeight="1">
      <c r="C139" s="26"/>
      <c r="L139" s="27"/>
      <c r="M139" s="28"/>
      <c r="N139" s="27"/>
      <c r="O139" s="29"/>
      <c r="P139" s="27"/>
    </row>
    <row r="140" ht="15.75" customHeight="1">
      <c r="C140" s="26"/>
      <c r="L140" s="27"/>
      <c r="M140" s="28"/>
      <c r="N140" s="27"/>
      <c r="O140" s="29"/>
      <c r="P140" s="27"/>
    </row>
    <row r="141" ht="15.75" customHeight="1">
      <c r="C141" s="26"/>
      <c r="L141" s="27"/>
      <c r="M141" s="28"/>
      <c r="N141" s="27"/>
      <c r="O141" s="29"/>
      <c r="P141" s="27"/>
    </row>
    <row r="142" ht="15.75" customHeight="1">
      <c r="C142" s="26"/>
      <c r="L142" s="27"/>
      <c r="M142" s="28"/>
      <c r="N142" s="27"/>
      <c r="O142" s="29"/>
      <c r="P142" s="27"/>
    </row>
    <row r="143" ht="15.75" customHeight="1">
      <c r="C143" s="26"/>
      <c r="L143" s="27"/>
      <c r="M143" s="28"/>
      <c r="N143" s="27"/>
      <c r="O143" s="29"/>
      <c r="P143" s="27"/>
    </row>
    <row r="144" ht="15.75" customHeight="1">
      <c r="C144" s="26"/>
      <c r="L144" s="27"/>
      <c r="M144" s="28"/>
      <c r="N144" s="27"/>
      <c r="O144" s="29"/>
      <c r="P144" s="27"/>
    </row>
    <row r="145" ht="15.75" customHeight="1">
      <c r="C145" s="26"/>
      <c r="L145" s="27"/>
      <c r="M145" s="28"/>
      <c r="N145" s="27"/>
      <c r="O145" s="29"/>
      <c r="P145" s="27"/>
    </row>
    <row r="146" ht="15.75" customHeight="1">
      <c r="C146" s="26"/>
      <c r="L146" s="27"/>
      <c r="M146" s="28"/>
      <c r="N146" s="27"/>
      <c r="O146" s="29"/>
      <c r="P146" s="27"/>
    </row>
    <row r="147" ht="15.75" customHeight="1">
      <c r="C147" s="26"/>
      <c r="L147" s="27"/>
      <c r="M147" s="28"/>
      <c r="N147" s="27"/>
      <c r="O147" s="29"/>
      <c r="P147" s="27"/>
    </row>
    <row r="148" ht="15.75" customHeight="1">
      <c r="C148" s="26"/>
      <c r="L148" s="27"/>
      <c r="M148" s="28"/>
      <c r="N148" s="27"/>
      <c r="O148" s="29"/>
      <c r="P148" s="27"/>
    </row>
    <row r="149" ht="15.75" customHeight="1">
      <c r="C149" s="26"/>
      <c r="L149" s="27"/>
      <c r="M149" s="28"/>
      <c r="N149" s="27"/>
      <c r="O149" s="29"/>
      <c r="P149" s="27"/>
    </row>
    <row r="150" ht="15.75" customHeight="1">
      <c r="C150" s="26"/>
      <c r="L150" s="27"/>
      <c r="M150" s="28"/>
      <c r="N150" s="27"/>
      <c r="O150" s="29"/>
      <c r="P150" s="27"/>
    </row>
    <row r="151" ht="15.75" customHeight="1">
      <c r="C151" s="26"/>
      <c r="L151" s="27"/>
      <c r="M151" s="28"/>
      <c r="N151" s="27"/>
      <c r="O151" s="29"/>
      <c r="P151" s="27"/>
    </row>
    <row r="152" ht="15.75" customHeight="1">
      <c r="C152" s="26"/>
      <c r="L152" s="27"/>
      <c r="M152" s="28"/>
      <c r="N152" s="27"/>
      <c r="O152" s="29"/>
      <c r="P152" s="27"/>
    </row>
    <row r="153" ht="15.75" customHeight="1">
      <c r="C153" s="26"/>
      <c r="L153" s="27"/>
      <c r="M153" s="28"/>
      <c r="N153" s="27"/>
      <c r="O153" s="29"/>
      <c r="P153" s="27"/>
    </row>
    <row r="154" ht="15.75" customHeight="1">
      <c r="C154" s="26"/>
      <c r="L154" s="27"/>
      <c r="M154" s="28"/>
      <c r="N154" s="27"/>
      <c r="O154" s="29"/>
      <c r="P154" s="27"/>
    </row>
    <row r="155" ht="15.75" customHeight="1">
      <c r="C155" s="26"/>
      <c r="L155" s="27"/>
      <c r="M155" s="28"/>
      <c r="N155" s="27"/>
      <c r="O155" s="29"/>
      <c r="P155" s="27"/>
    </row>
    <row r="156" ht="15.75" customHeight="1">
      <c r="C156" s="26"/>
      <c r="L156" s="27"/>
      <c r="M156" s="28"/>
      <c r="N156" s="27"/>
      <c r="O156" s="29"/>
      <c r="P156" s="27"/>
    </row>
    <row r="157" ht="15.75" customHeight="1">
      <c r="C157" s="26"/>
      <c r="L157" s="27"/>
      <c r="M157" s="28"/>
      <c r="N157" s="27"/>
      <c r="O157" s="29"/>
      <c r="P157" s="27"/>
    </row>
    <row r="158" ht="15.75" customHeight="1">
      <c r="C158" s="26"/>
      <c r="L158" s="27"/>
      <c r="M158" s="28"/>
      <c r="N158" s="27"/>
      <c r="O158" s="29"/>
      <c r="P158" s="27"/>
    </row>
    <row r="159" ht="15.75" customHeight="1">
      <c r="C159" s="26"/>
      <c r="L159" s="27"/>
      <c r="M159" s="28"/>
      <c r="N159" s="27"/>
      <c r="O159" s="29"/>
      <c r="P159" s="27"/>
    </row>
    <row r="160" ht="15.75" customHeight="1">
      <c r="C160" s="26"/>
      <c r="L160" s="27"/>
      <c r="M160" s="28"/>
      <c r="N160" s="27"/>
      <c r="O160" s="29"/>
      <c r="P160" s="27"/>
    </row>
    <row r="161" ht="15.75" customHeight="1">
      <c r="C161" s="26"/>
      <c r="L161" s="27"/>
      <c r="M161" s="28"/>
      <c r="N161" s="27"/>
      <c r="O161" s="29"/>
      <c r="P161" s="27"/>
    </row>
    <row r="162" ht="15.75" customHeight="1">
      <c r="C162" s="26"/>
      <c r="L162" s="27"/>
      <c r="M162" s="28"/>
      <c r="N162" s="27"/>
      <c r="O162" s="29"/>
      <c r="P162" s="27"/>
    </row>
    <row r="163" ht="15.75" customHeight="1">
      <c r="C163" s="26"/>
      <c r="L163" s="27"/>
      <c r="M163" s="28"/>
      <c r="N163" s="27"/>
      <c r="O163" s="29"/>
      <c r="P163" s="27"/>
    </row>
    <row r="164" ht="15.75" customHeight="1">
      <c r="C164" s="26"/>
      <c r="L164" s="27"/>
      <c r="M164" s="28"/>
      <c r="N164" s="27"/>
      <c r="O164" s="29"/>
      <c r="P164" s="27"/>
    </row>
    <row r="165" ht="15.75" customHeight="1">
      <c r="C165" s="26"/>
      <c r="L165" s="27"/>
      <c r="M165" s="28"/>
      <c r="N165" s="27"/>
      <c r="O165" s="29"/>
      <c r="P165" s="27"/>
    </row>
    <row r="166" ht="15.75" customHeight="1">
      <c r="C166" s="26"/>
      <c r="L166" s="27"/>
      <c r="M166" s="28"/>
      <c r="N166" s="27"/>
      <c r="O166" s="29"/>
      <c r="P166" s="27"/>
    </row>
    <row r="167" ht="15.75" customHeight="1">
      <c r="C167" s="26"/>
      <c r="L167" s="27"/>
      <c r="M167" s="28"/>
      <c r="N167" s="27"/>
      <c r="O167" s="29"/>
      <c r="P167" s="27"/>
    </row>
    <row r="168" ht="15.75" customHeight="1">
      <c r="C168" s="26"/>
      <c r="L168" s="27"/>
      <c r="M168" s="28"/>
      <c r="N168" s="27"/>
      <c r="O168" s="29"/>
      <c r="P168" s="27"/>
    </row>
    <row r="169" ht="15.75" customHeight="1">
      <c r="C169" s="26"/>
      <c r="L169" s="27"/>
      <c r="M169" s="28"/>
      <c r="N169" s="27"/>
      <c r="O169" s="29"/>
      <c r="P169" s="27"/>
    </row>
    <row r="170" ht="15.75" customHeight="1">
      <c r="C170" s="26"/>
      <c r="L170" s="27"/>
      <c r="M170" s="28"/>
      <c r="N170" s="27"/>
      <c r="O170" s="29"/>
      <c r="P170" s="27"/>
    </row>
    <row r="171" ht="15.75" customHeight="1">
      <c r="C171" s="26"/>
      <c r="L171" s="27"/>
      <c r="M171" s="28"/>
      <c r="N171" s="27"/>
      <c r="O171" s="29"/>
      <c r="P171" s="27"/>
    </row>
    <row r="172" ht="15.75" customHeight="1">
      <c r="C172" s="26"/>
      <c r="L172" s="27"/>
      <c r="M172" s="28"/>
      <c r="N172" s="27"/>
      <c r="O172" s="29"/>
      <c r="P172" s="27"/>
    </row>
    <row r="173" ht="15.75" customHeight="1">
      <c r="C173" s="26"/>
      <c r="L173" s="27"/>
      <c r="M173" s="28"/>
      <c r="N173" s="27"/>
      <c r="O173" s="29"/>
      <c r="P173" s="27"/>
    </row>
    <row r="174" ht="15.75" customHeight="1">
      <c r="C174" s="26"/>
      <c r="L174" s="27"/>
      <c r="M174" s="28"/>
      <c r="N174" s="27"/>
      <c r="O174" s="29"/>
      <c r="P174" s="27"/>
    </row>
    <row r="175" ht="15.75" customHeight="1">
      <c r="C175" s="26"/>
      <c r="L175" s="27"/>
      <c r="M175" s="28"/>
      <c r="N175" s="27"/>
      <c r="O175" s="29"/>
      <c r="P175" s="27"/>
    </row>
    <row r="176" ht="15.75" customHeight="1">
      <c r="C176" s="26"/>
      <c r="L176" s="27"/>
      <c r="M176" s="28"/>
      <c r="N176" s="27"/>
      <c r="O176" s="29"/>
      <c r="P176" s="27"/>
    </row>
    <row r="177" ht="15.75" customHeight="1">
      <c r="C177" s="26"/>
      <c r="L177" s="27"/>
      <c r="M177" s="28"/>
      <c r="N177" s="27"/>
      <c r="O177" s="29"/>
      <c r="P177" s="27"/>
    </row>
    <row r="178" ht="15.75" customHeight="1">
      <c r="C178" s="26"/>
      <c r="L178" s="27"/>
      <c r="M178" s="28"/>
      <c r="N178" s="27"/>
      <c r="O178" s="29"/>
      <c r="P178" s="27"/>
    </row>
    <row r="179" ht="15.75" customHeight="1">
      <c r="C179" s="26"/>
      <c r="L179" s="27"/>
      <c r="M179" s="28"/>
      <c r="N179" s="27"/>
      <c r="O179" s="29"/>
      <c r="P179" s="27"/>
    </row>
    <row r="180" ht="15.75" customHeight="1">
      <c r="C180" s="26"/>
      <c r="L180" s="27"/>
      <c r="M180" s="28"/>
      <c r="N180" s="27"/>
      <c r="O180" s="29"/>
      <c r="P180" s="27"/>
    </row>
    <row r="181" ht="15.75" customHeight="1">
      <c r="C181" s="26"/>
      <c r="L181" s="27"/>
      <c r="M181" s="28"/>
      <c r="N181" s="27"/>
      <c r="O181" s="29"/>
      <c r="P181" s="27"/>
    </row>
    <row r="182" ht="15.75" customHeight="1">
      <c r="C182" s="26"/>
      <c r="L182" s="27"/>
      <c r="M182" s="28"/>
      <c r="N182" s="27"/>
      <c r="O182" s="29"/>
      <c r="P182" s="27"/>
    </row>
    <row r="183" ht="15.75" customHeight="1">
      <c r="C183" s="26"/>
      <c r="L183" s="27"/>
      <c r="M183" s="28"/>
      <c r="N183" s="27"/>
      <c r="O183" s="29"/>
      <c r="P183" s="27"/>
    </row>
    <row r="184" ht="15.75" customHeight="1">
      <c r="C184" s="26"/>
      <c r="L184" s="27"/>
      <c r="M184" s="28"/>
      <c r="N184" s="27"/>
      <c r="O184" s="29"/>
      <c r="P184" s="27"/>
    </row>
    <row r="185" ht="15.75" customHeight="1">
      <c r="C185" s="26"/>
      <c r="L185" s="27"/>
      <c r="M185" s="28"/>
      <c r="N185" s="27"/>
      <c r="O185" s="29"/>
      <c r="P185" s="27"/>
    </row>
    <row r="186" ht="15.75" customHeight="1">
      <c r="C186" s="26"/>
      <c r="L186" s="27"/>
      <c r="M186" s="28"/>
      <c r="N186" s="27"/>
      <c r="O186" s="29"/>
      <c r="P186" s="27"/>
    </row>
    <row r="187" ht="15.75" customHeight="1">
      <c r="C187" s="26"/>
      <c r="L187" s="27"/>
      <c r="M187" s="28"/>
      <c r="N187" s="27"/>
      <c r="O187" s="29"/>
      <c r="P187" s="27"/>
    </row>
    <row r="188" ht="15.75" customHeight="1">
      <c r="C188" s="26"/>
      <c r="L188" s="27"/>
      <c r="M188" s="28"/>
      <c r="N188" s="27"/>
      <c r="O188" s="29"/>
      <c r="P188" s="27"/>
    </row>
    <row r="189" ht="15.75" customHeight="1">
      <c r="C189" s="26"/>
      <c r="L189" s="27"/>
      <c r="M189" s="28"/>
      <c r="N189" s="27"/>
      <c r="O189" s="29"/>
      <c r="P189" s="27"/>
    </row>
    <row r="190" ht="15.75" customHeight="1">
      <c r="C190" s="26"/>
      <c r="L190" s="27"/>
      <c r="M190" s="28"/>
      <c r="N190" s="27"/>
      <c r="O190" s="29"/>
      <c r="P190" s="27"/>
    </row>
    <row r="191" ht="15.75" customHeight="1">
      <c r="C191" s="26"/>
      <c r="L191" s="27"/>
      <c r="M191" s="28"/>
      <c r="N191" s="27"/>
      <c r="O191" s="29"/>
      <c r="P191" s="27"/>
    </row>
    <row r="192" ht="15.75" customHeight="1">
      <c r="C192" s="26"/>
      <c r="L192" s="27"/>
      <c r="M192" s="28"/>
      <c r="N192" s="27"/>
      <c r="O192" s="29"/>
      <c r="P192" s="27"/>
    </row>
    <row r="193" ht="15.75" customHeight="1">
      <c r="C193" s="26"/>
      <c r="L193" s="27"/>
      <c r="M193" s="28"/>
      <c r="N193" s="27"/>
      <c r="O193" s="29"/>
      <c r="P193" s="27"/>
    </row>
    <row r="194" ht="15.75" customHeight="1">
      <c r="C194" s="26"/>
      <c r="L194" s="27"/>
      <c r="M194" s="28"/>
      <c r="N194" s="27"/>
      <c r="O194" s="29"/>
      <c r="P194" s="27"/>
    </row>
    <row r="195" ht="15.75" customHeight="1">
      <c r="C195" s="26"/>
      <c r="L195" s="27"/>
      <c r="M195" s="28"/>
      <c r="N195" s="27"/>
      <c r="O195" s="29"/>
      <c r="P195" s="27"/>
    </row>
    <row r="196" ht="15.75" customHeight="1">
      <c r="C196" s="26"/>
      <c r="L196" s="27"/>
      <c r="M196" s="28"/>
      <c r="N196" s="27"/>
      <c r="O196" s="29"/>
      <c r="P196" s="27"/>
    </row>
    <row r="197" ht="15.75" customHeight="1">
      <c r="C197" s="26"/>
      <c r="L197" s="27"/>
      <c r="M197" s="28"/>
      <c r="N197" s="27"/>
      <c r="O197" s="29"/>
      <c r="P197" s="27"/>
    </row>
    <row r="198" ht="15.75" customHeight="1">
      <c r="C198" s="26"/>
      <c r="L198" s="27"/>
      <c r="M198" s="28"/>
      <c r="N198" s="27"/>
      <c r="O198" s="29"/>
      <c r="P198" s="27"/>
    </row>
    <row r="199" ht="15.75" customHeight="1">
      <c r="C199" s="26"/>
      <c r="L199" s="27"/>
      <c r="M199" s="28"/>
      <c r="N199" s="27"/>
      <c r="O199" s="29"/>
      <c r="P199" s="27"/>
    </row>
    <row r="200" ht="15.75" customHeight="1">
      <c r="C200" s="26"/>
      <c r="L200" s="27"/>
      <c r="M200" s="28"/>
      <c r="N200" s="27"/>
      <c r="O200" s="29"/>
      <c r="P200" s="27"/>
    </row>
    <row r="201" ht="15.75" customHeight="1">
      <c r="C201" s="26"/>
      <c r="L201" s="27"/>
      <c r="M201" s="28"/>
      <c r="N201" s="27"/>
      <c r="O201" s="29"/>
      <c r="P201" s="27"/>
    </row>
    <row r="202" ht="15.75" customHeight="1">
      <c r="C202" s="26"/>
      <c r="L202" s="27"/>
      <c r="M202" s="28"/>
      <c r="N202" s="27"/>
      <c r="O202" s="29"/>
      <c r="P202" s="27"/>
    </row>
    <row r="203" ht="15.75" customHeight="1">
      <c r="C203" s="26"/>
      <c r="L203" s="27"/>
      <c r="M203" s="28"/>
      <c r="N203" s="27"/>
      <c r="O203" s="29"/>
      <c r="P203" s="27"/>
    </row>
    <row r="204" ht="15.75" customHeight="1">
      <c r="C204" s="26"/>
      <c r="L204" s="27"/>
      <c r="M204" s="28"/>
      <c r="N204" s="27"/>
      <c r="O204" s="29"/>
      <c r="P204" s="27"/>
    </row>
    <row r="205" ht="15.75" customHeight="1">
      <c r="C205" s="26"/>
      <c r="L205" s="27"/>
      <c r="M205" s="28"/>
      <c r="N205" s="27"/>
      <c r="O205" s="29"/>
      <c r="P205" s="27"/>
    </row>
    <row r="206" ht="15.75" customHeight="1">
      <c r="C206" s="26"/>
      <c r="L206" s="27"/>
      <c r="M206" s="28"/>
      <c r="N206" s="27"/>
      <c r="O206" s="29"/>
      <c r="P206" s="27"/>
    </row>
    <row r="207" ht="15.75" customHeight="1">
      <c r="C207" s="26"/>
      <c r="L207" s="27"/>
      <c r="M207" s="28"/>
      <c r="N207" s="27"/>
      <c r="O207" s="29"/>
      <c r="P207" s="27"/>
    </row>
    <row r="208" ht="15.75" customHeight="1">
      <c r="C208" s="26"/>
      <c r="L208" s="27"/>
      <c r="M208" s="28"/>
      <c r="N208" s="27"/>
      <c r="O208" s="29"/>
      <c r="P208" s="27"/>
    </row>
    <row r="209" ht="15.75" customHeight="1">
      <c r="C209" s="26"/>
      <c r="L209" s="27"/>
      <c r="M209" s="28"/>
      <c r="N209" s="27"/>
      <c r="O209" s="29"/>
      <c r="P209" s="27"/>
    </row>
    <row r="210" ht="15.75" customHeight="1">
      <c r="C210" s="26"/>
      <c r="L210" s="27"/>
      <c r="M210" s="28"/>
      <c r="N210" s="27"/>
      <c r="O210" s="29"/>
      <c r="P210" s="27"/>
    </row>
    <row r="211" ht="15.75" customHeight="1">
      <c r="C211" s="26"/>
      <c r="L211" s="27"/>
      <c r="M211" s="28"/>
      <c r="N211" s="27"/>
      <c r="O211" s="29"/>
      <c r="P211" s="27"/>
    </row>
    <row r="212" ht="15.75" customHeight="1">
      <c r="C212" s="26"/>
      <c r="L212" s="27"/>
      <c r="M212" s="28"/>
      <c r="N212" s="27"/>
      <c r="O212" s="29"/>
      <c r="P212" s="27"/>
    </row>
    <row r="213" ht="15.75" customHeight="1">
      <c r="C213" s="26"/>
      <c r="L213" s="27"/>
      <c r="M213" s="28"/>
      <c r="N213" s="27"/>
      <c r="O213" s="29"/>
      <c r="P213" s="27"/>
    </row>
    <row r="214" ht="15.75" customHeight="1">
      <c r="C214" s="26"/>
      <c r="L214" s="27"/>
      <c r="M214" s="28"/>
      <c r="N214" s="27"/>
      <c r="O214" s="29"/>
      <c r="P214" s="27"/>
    </row>
    <row r="215" ht="15.75" customHeight="1">
      <c r="C215" s="26"/>
      <c r="L215" s="27"/>
      <c r="M215" s="28"/>
      <c r="N215" s="27"/>
      <c r="O215" s="29"/>
      <c r="P215" s="27"/>
    </row>
    <row r="216" ht="15.75" customHeight="1">
      <c r="C216" s="26"/>
      <c r="L216" s="27"/>
      <c r="M216" s="28"/>
      <c r="N216" s="27"/>
      <c r="O216" s="29"/>
      <c r="P216" s="27"/>
    </row>
    <row r="217" ht="15.75" customHeight="1">
      <c r="C217" s="26"/>
      <c r="L217" s="27"/>
      <c r="M217" s="28"/>
      <c r="N217" s="27"/>
      <c r="O217" s="29"/>
      <c r="P217" s="27"/>
    </row>
    <row r="218" ht="15.75" customHeight="1">
      <c r="C218" s="26"/>
      <c r="L218" s="27"/>
      <c r="M218" s="28"/>
      <c r="N218" s="27"/>
      <c r="O218" s="29"/>
      <c r="P218" s="27"/>
    </row>
    <row r="219" ht="15.75" customHeight="1">
      <c r="C219" s="26"/>
      <c r="L219" s="27"/>
      <c r="M219" s="28"/>
      <c r="N219" s="27"/>
      <c r="O219" s="29"/>
      <c r="P219" s="27"/>
    </row>
    <row r="220" ht="15.75" customHeight="1">
      <c r="C220" s="26"/>
      <c r="L220" s="27"/>
      <c r="M220" s="28"/>
      <c r="N220" s="27"/>
      <c r="O220" s="29"/>
      <c r="P220" s="27"/>
    </row>
    <row r="221" ht="15.75" customHeight="1">
      <c r="C221" s="26"/>
      <c r="L221" s="27"/>
      <c r="M221" s="28"/>
      <c r="N221" s="27"/>
      <c r="O221" s="29"/>
      <c r="P221" s="27"/>
    </row>
    <row r="222" ht="15.75" customHeight="1">
      <c r="C222" s="26"/>
      <c r="L222" s="27"/>
      <c r="M222" s="28"/>
      <c r="N222" s="27"/>
      <c r="O222" s="29"/>
      <c r="P222" s="27"/>
    </row>
    <row r="223" ht="15.75" customHeight="1">
      <c r="C223" s="26"/>
      <c r="L223" s="27"/>
      <c r="M223" s="28"/>
      <c r="N223" s="27"/>
      <c r="O223" s="29"/>
      <c r="P223" s="27"/>
    </row>
    <row r="224" ht="15.75" customHeight="1">
      <c r="C224" s="26"/>
      <c r="L224" s="27"/>
      <c r="M224" s="28"/>
      <c r="N224" s="27"/>
      <c r="O224" s="29"/>
      <c r="P224" s="27"/>
    </row>
    <row r="225" ht="15.75" customHeight="1">
      <c r="C225" s="26"/>
      <c r="L225" s="27"/>
      <c r="M225" s="28"/>
      <c r="N225" s="27"/>
      <c r="O225" s="29"/>
      <c r="P225" s="27"/>
    </row>
    <row r="226" ht="15.75" customHeight="1">
      <c r="C226" s="26"/>
      <c r="L226" s="27"/>
      <c r="M226" s="28"/>
      <c r="N226" s="27"/>
      <c r="O226" s="29"/>
      <c r="P226" s="27"/>
    </row>
    <row r="227" ht="15.75" customHeight="1">
      <c r="C227" s="26"/>
      <c r="L227" s="27"/>
      <c r="M227" s="28"/>
      <c r="N227" s="27"/>
      <c r="O227" s="29"/>
      <c r="P227" s="27"/>
    </row>
    <row r="228" ht="15.75" customHeight="1">
      <c r="C228" s="26"/>
      <c r="L228" s="27"/>
      <c r="M228" s="28"/>
      <c r="N228" s="27"/>
      <c r="O228" s="29"/>
      <c r="P228" s="27"/>
    </row>
    <row r="229" ht="15.75" customHeight="1">
      <c r="C229" s="26"/>
      <c r="L229" s="27"/>
      <c r="M229" s="28"/>
      <c r="N229" s="27"/>
      <c r="O229" s="29"/>
      <c r="P229" s="27"/>
    </row>
    <row r="230" ht="15.75" customHeight="1">
      <c r="C230" s="26"/>
      <c r="L230" s="27"/>
      <c r="M230" s="28"/>
      <c r="N230" s="27"/>
      <c r="O230" s="29"/>
      <c r="P230" s="27"/>
    </row>
    <row r="231" ht="15.75" customHeight="1">
      <c r="C231" s="26"/>
      <c r="L231" s="27"/>
      <c r="M231" s="28"/>
      <c r="N231" s="27"/>
      <c r="O231" s="29"/>
      <c r="P231" s="27"/>
    </row>
    <row r="232" ht="15.75" customHeight="1">
      <c r="C232" s="26"/>
      <c r="L232" s="27"/>
      <c r="M232" s="28"/>
      <c r="N232" s="27"/>
      <c r="O232" s="29"/>
      <c r="P232" s="27"/>
    </row>
    <row r="233" ht="15.75" customHeight="1">
      <c r="C233" s="26"/>
      <c r="L233" s="27"/>
      <c r="M233" s="28"/>
      <c r="N233" s="27"/>
      <c r="O233" s="29"/>
      <c r="P233" s="27"/>
    </row>
    <row r="234" ht="15.75" customHeight="1">
      <c r="C234" s="26"/>
      <c r="L234" s="27"/>
      <c r="M234" s="28"/>
      <c r="N234" s="27"/>
      <c r="O234" s="29"/>
      <c r="P234" s="27"/>
    </row>
    <row r="235" ht="15.75" customHeight="1">
      <c r="C235" s="26"/>
      <c r="L235" s="27"/>
      <c r="M235" s="28"/>
      <c r="N235" s="27"/>
      <c r="O235" s="29"/>
      <c r="P235" s="27"/>
    </row>
    <row r="236" ht="15.75" customHeight="1">
      <c r="C236" s="26"/>
      <c r="L236" s="27"/>
      <c r="M236" s="28"/>
      <c r="N236" s="27"/>
      <c r="O236" s="29"/>
      <c r="P236" s="27"/>
    </row>
    <row r="237" ht="15.75" customHeight="1">
      <c r="C237" s="26"/>
      <c r="L237" s="27"/>
      <c r="M237" s="28"/>
      <c r="N237" s="27"/>
      <c r="O237" s="29"/>
      <c r="P237" s="27"/>
    </row>
    <row r="238" ht="15.75" customHeight="1">
      <c r="C238" s="26"/>
      <c r="L238" s="27"/>
      <c r="M238" s="28"/>
      <c r="N238" s="27"/>
      <c r="O238" s="29"/>
      <c r="P238" s="27"/>
    </row>
    <row r="239" ht="15.75" customHeight="1">
      <c r="C239" s="26"/>
      <c r="L239" s="27"/>
      <c r="M239" s="28"/>
      <c r="N239" s="27"/>
      <c r="O239" s="29"/>
      <c r="P239" s="27"/>
    </row>
    <row r="240" ht="15.75" customHeight="1">
      <c r="C240" s="26"/>
      <c r="L240" s="27"/>
      <c r="M240" s="28"/>
      <c r="N240" s="27"/>
      <c r="O240" s="29"/>
      <c r="P240" s="27"/>
    </row>
    <row r="241" ht="15.75" customHeight="1">
      <c r="C241" s="26"/>
      <c r="L241" s="27"/>
      <c r="M241" s="28"/>
      <c r="N241" s="27"/>
      <c r="O241" s="29"/>
      <c r="P241" s="27"/>
    </row>
    <row r="242" ht="15.75" customHeight="1">
      <c r="C242" s="26"/>
      <c r="L242" s="27"/>
      <c r="M242" s="28"/>
      <c r="N242" s="27"/>
      <c r="O242" s="29"/>
      <c r="P242" s="27"/>
    </row>
    <row r="243" ht="15.75" customHeight="1">
      <c r="C243" s="26"/>
      <c r="L243" s="27"/>
      <c r="M243" s="28"/>
      <c r="N243" s="27"/>
      <c r="O243" s="29"/>
      <c r="P243" s="27"/>
    </row>
    <row r="244" ht="15.75" customHeight="1">
      <c r="C244" s="26"/>
      <c r="L244" s="27"/>
      <c r="M244" s="28"/>
      <c r="N244" s="27"/>
      <c r="O244" s="29"/>
      <c r="P244" s="27"/>
    </row>
    <row r="245" ht="15.75" customHeight="1">
      <c r="C245" s="26"/>
      <c r="L245" s="27"/>
      <c r="M245" s="28"/>
      <c r="N245" s="27"/>
      <c r="O245" s="29"/>
      <c r="P245" s="27"/>
    </row>
    <row r="246" ht="15.75" customHeight="1">
      <c r="C246" s="26"/>
      <c r="L246" s="27"/>
      <c r="M246" s="28"/>
      <c r="N246" s="27"/>
      <c r="O246" s="29"/>
      <c r="P246" s="27"/>
    </row>
    <row r="247" ht="15.75" customHeight="1">
      <c r="C247" s="26"/>
      <c r="L247" s="27"/>
      <c r="M247" s="28"/>
      <c r="N247" s="27"/>
      <c r="O247" s="29"/>
      <c r="P247" s="27"/>
    </row>
    <row r="248" ht="15.75" customHeight="1">
      <c r="C248" s="26"/>
      <c r="L248" s="27"/>
      <c r="M248" s="28"/>
      <c r="N248" s="27"/>
      <c r="O248" s="29"/>
      <c r="P248" s="27"/>
    </row>
    <row r="249" ht="15.75" customHeight="1">
      <c r="C249" s="26"/>
      <c r="L249" s="27"/>
      <c r="M249" s="28"/>
      <c r="N249" s="27"/>
      <c r="O249" s="29"/>
      <c r="P249" s="27"/>
    </row>
    <row r="250" ht="15.75" customHeight="1">
      <c r="C250" s="26"/>
      <c r="L250" s="27"/>
      <c r="M250" s="28"/>
      <c r="N250" s="27"/>
      <c r="O250" s="29"/>
      <c r="P250" s="27"/>
    </row>
    <row r="251" ht="15.75" customHeight="1">
      <c r="C251" s="26"/>
      <c r="L251" s="27"/>
      <c r="M251" s="28"/>
      <c r="N251" s="27"/>
      <c r="O251" s="29"/>
      <c r="P251" s="27"/>
    </row>
    <row r="252" ht="15.75" customHeight="1">
      <c r="C252" s="26"/>
      <c r="L252" s="27"/>
      <c r="M252" s="28"/>
      <c r="N252" s="27"/>
      <c r="O252" s="29"/>
      <c r="P252" s="27"/>
    </row>
    <row r="253" ht="15.75" customHeight="1">
      <c r="C253" s="26"/>
      <c r="L253" s="27"/>
      <c r="M253" s="28"/>
      <c r="N253" s="27"/>
      <c r="O253" s="29"/>
      <c r="P253" s="27"/>
    </row>
    <row r="254" ht="15.75" customHeight="1">
      <c r="C254" s="26"/>
      <c r="L254" s="27"/>
      <c r="M254" s="28"/>
      <c r="N254" s="27"/>
      <c r="O254" s="29"/>
      <c r="P254" s="27"/>
    </row>
    <row r="255" ht="15.75" customHeight="1">
      <c r="C255" s="26"/>
      <c r="L255" s="27"/>
      <c r="M255" s="28"/>
      <c r="N255" s="27"/>
      <c r="O255" s="29"/>
      <c r="P255" s="27"/>
    </row>
    <row r="256" ht="15.75" customHeight="1">
      <c r="C256" s="26"/>
      <c r="L256" s="27"/>
      <c r="M256" s="28"/>
      <c r="N256" s="27"/>
      <c r="O256" s="29"/>
      <c r="P256" s="27"/>
    </row>
    <row r="257" ht="15.75" customHeight="1">
      <c r="C257" s="26"/>
      <c r="L257" s="27"/>
      <c r="M257" s="28"/>
      <c r="N257" s="27"/>
      <c r="O257" s="29"/>
      <c r="P257" s="27"/>
    </row>
    <row r="258" ht="15.75" customHeight="1">
      <c r="C258" s="26"/>
      <c r="L258" s="27"/>
      <c r="M258" s="28"/>
      <c r="N258" s="27"/>
      <c r="O258" s="29"/>
      <c r="P258" s="27"/>
    </row>
    <row r="259" ht="15.75" customHeight="1">
      <c r="C259" s="26"/>
      <c r="L259" s="27"/>
      <c r="M259" s="28"/>
      <c r="N259" s="27"/>
      <c r="O259" s="29"/>
      <c r="P259" s="27"/>
    </row>
    <row r="260" ht="15.75" customHeight="1">
      <c r="C260" s="26"/>
      <c r="L260" s="27"/>
      <c r="M260" s="28"/>
      <c r="N260" s="27"/>
      <c r="O260" s="29"/>
      <c r="P260" s="27"/>
    </row>
    <row r="261" ht="15.75" customHeight="1">
      <c r="C261" s="26"/>
      <c r="L261" s="27"/>
      <c r="M261" s="28"/>
      <c r="N261" s="27"/>
      <c r="O261" s="29"/>
      <c r="P261" s="27"/>
    </row>
    <row r="262" ht="15.75" customHeight="1">
      <c r="C262" s="26"/>
      <c r="L262" s="27"/>
      <c r="M262" s="28"/>
      <c r="N262" s="27"/>
      <c r="O262" s="29"/>
      <c r="P262" s="27"/>
    </row>
    <row r="263" ht="15.75" customHeight="1">
      <c r="C263" s="26"/>
      <c r="L263" s="27"/>
      <c r="M263" s="28"/>
      <c r="N263" s="27"/>
      <c r="O263" s="29"/>
      <c r="P263" s="27"/>
    </row>
    <row r="264" ht="15.75" customHeight="1">
      <c r="C264" s="26"/>
      <c r="L264" s="27"/>
      <c r="M264" s="28"/>
      <c r="N264" s="27"/>
      <c r="O264" s="29"/>
      <c r="P264" s="27"/>
    </row>
    <row r="265" ht="15.75" customHeight="1">
      <c r="C265" s="26"/>
      <c r="L265" s="27"/>
      <c r="M265" s="28"/>
      <c r="N265" s="27"/>
      <c r="O265" s="29"/>
      <c r="P265" s="27"/>
    </row>
    <row r="266" ht="15.75" customHeight="1">
      <c r="C266" s="26"/>
      <c r="L266" s="27"/>
      <c r="M266" s="28"/>
      <c r="N266" s="27"/>
      <c r="O266" s="29"/>
      <c r="P266" s="27"/>
    </row>
    <row r="267" ht="15.75" customHeight="1">
      <c r="C267" s="26"/>
      <c r="L267" s="27"/>
      <c r="M267" s="28"/>
      <c r="N267" s="27"/>
      <c r="O267" s="29"/>
      <c r="P267" s="27"/>
    </row>
    <row r="268" ht="15.75" customHeight="1">
      <c r="C268" s="26"/>
      <c r="L268" s="27"/>
      <c r="M268" s="28"/>
      <c r="N268" s="27"/>
      <c r="O268" s="29"/>
      <c r="P268" s="27"/>
    </row>
    <row r="269" ht="15.75" customHeight="1">
      <c r="C269" s="26"/>
      <c r="L269" s="27"/>
      <c r="M269" s="28"/>
      <c r="N269" s="27"/>
      <c r="O269" s="29"/>
      <c r="P269" s="27"/>
    </row>
    <row r="270" ht="15.75" customHeight="1">
      <c r="C270" s="26"/>
      <c r="L270" s="27"/>
      <c r="M270" s="28"/>
      <c r="N270" s="27"/>
      <c r="O270" s="29"/>
      <c r="P270" s="27"/>
    </row>
    <row r="271" ht="15.75" customHeight="1">
      <c r="C271" s="26"/>
      <c r="L271" s="27"/>
      <c r="M271" s="28"/>
      <c r="N271" s="27"/>
      <c r="O271" s="29"/>
      <c r="P271" s="27"/>
    </row>
    <row r="272" ht="15.75" customHeight="1">
      <c r="C272" s="26"/>
      <c r="L272" s="27"/>
      <c r="M272" s="28"/>
      <c r="N272" s="27"/>
      <c r="O272" s="29"/>
      <c r="P272" s="27"/>
    </row>
    <row r="273" ht="15.75" customHeight="1">
      <c r="C273" s="26"/>
      <c r="L273" s="27"/>
      <c r="M273" s="28"/>
      <c r="N273" s="27"/>
      <c r="O273" s="29"/>
      <c r="P273" s="27"/>
    </row>
    <row r="274" ht="15.75" customHeight="1">
      <c r="C274" s="26"/>
      <c r="L274" s="27"/>
      <c r="M274" s="28"/>
      <c r="N274" s="27"/>
      <c r="O274" s="29"/>
      <c r="P274" s="27"/>
    </row>
    <row r="275" ht="15.75" customHeight="1">
      <c r="C275" s="26"/>
      <c r="L275" s="27"/>
      <c r="M275" s="28"/>
      <c r="N275" s="27"/>
      <c r="O275" s="29"/>
      <c r="P275" s="27"/>
    </row>
    <row r="276" ht="15.75" customHeight="1">
      <c r="C276" s="26"/>
      <c r="L276" s="27"/>
      <c r="M276" s="28"/>
      <c r="N276" s="27"/>
      <c r="O276" s="29"/>
      <c r="P276" s="27"/>
    </row>
    <row r="277" ht="15.75" customHeight="1">
      <c r="C277" s="26"/>
      <c r="L277" s="27"/>
      <c r="M277" s="28"/>
      <c r="N277" s="27"/>
      <c r="O277" s="29"/>
      <c r="P277" s="27"/>
    </row>
    <row r="278" ht="15.75" customHeight="1">
      <c r="C278" s="26"/>
      <c r="L278" s="27"/>
      <c r="M278" s="28"/>
      <c r="N278" s="27"/>
      <c r="O278" s="29"/>
      <c r="P278" s="27"/>
    </row>
    <row r="279" ht="15.75" customHeight="1">
      <c r="C279" s="26"/>
      <c r="L279" s="27"/>
      <c r="M279" s="28"/>
      <c r="N279" s="27"/>
      <c r="O279" s="29"/>
      <c r="P279" s="27"/>
    </row>
    <row r="280" ht="15.75" customHeight="1">
      <c r="C280" s="26"/>
      <c r="L280" s="27"/>
      <c r="M280" s="28"/>
      <c r="N280" s="27"/>
      <c r="O280" s="29"/>
      <c r="P280" s="27"/>
    </row>
    <row r="281" ht="15.75" customHeight="1">
      <c r="C281" s="26"/>
      <c r="L281" s="27"/>
      <c r="M281" s="28"/>
      <c r="N281" s="27"/>
      <c r="O281" s="29"/>
      <c r="P281" s="27"/>
    </row>
    <row r="282" ht="15.75" customHeight="1">
      <c r="C282" s="26"/>
      <c r="L282" s="27"/>
      <c r="M282" s="28"/>
      <c r="N282" s="27"/>
      <c r="O282" s="29"/>
      <c r="P282" s="27"/>
    </row>
    <row r="283" ht="15.75" customHeight="1">
      <c r="C283" s="26"/>
      <c r="L283" s="27"/>
      <c r="M283" s="28"/>
      <c r="N283" s="27"/>
      <c r="O283" s="29"/>
      <c r="P283" s="27"/>
    </row>
    <row r="284" ht="15.75" customHeight="1">
      <c r="C284" s="26"/>
      <c r="L284" s="27"/>
      <c r="M284" s="28"/>
      <c r="N284" s="27"/>
      <c r="O284" s="29"/>
      <c r="P284" s="27"/>
    </row>
    <row r="285" ht="15.75" customHeight="1">
      <c r="C285" s="26"/>
      <c r="L285" s="27"/>
      <c r="M285" s="28"/>
      <c r="N285" s="27"/>
      <c r="O285" s="29"/>
      <c r="P285" s="27"/>
    </row>
    <row r="286" ht="15.75" customHeight="1">
      <c r="C286" s="26"/>
      <c r="L286" s="27"/>
      <c r="M286" s="28"/>
      <c r="N286" s="27"/>
      <c r="O286" s="29"/>
      <c r="P286" s="27"/>
    </row>
    <row r="287" ht="15.75" customHeight="1">
      <c r="C287" s="26"/>
      <c r="L287" s="27"/>
      <c r="M287" s="28"/>
      <c r="N287" s="27"/>
      <c r="O287" s="29"/>
      <c r="P287" s="27"/>
    </row>
    <row r="288" ht="15.75" customHeight="1">
      <c r="C288" s="26"/>
      <c r="L288" s="27"/>
      <c r="M288" s="28"/>
      <c r="N288" s="27"/>
      <c r="O288" s="29"/>
      <c r="P288" s="27"/>
    </row>
    <row r="289" ht="15.75" customHeight="1">
      <c r="C289" s="26"/>
      <c r="L289" s="27"/>
      <c r="M289" s="28"/>
      <c r="N289" s="27"/>
      <c r="O289" s="29"/>
      <c r="P289" s="27"/>
    </row>
    <row r="290" ht="15.75" customHeight="1">
      <c r="C290" s="26"/>
      <c r="L290" s="27"/>
      <c r="M290" s="28"/>
      <c r="N290" s="27"/>
      <c r="O290" s="29"/>
      <c r="P290" s="27"/>
    </row>
    <row r="291" ht="15.75" customHeight="1">
      <c r="C291" s="26"/>
      <c r="L291" s="27"/>
      <c r="M291" s="28"/>
      <c r="N291" s="27"/>
      <c r="O291" s="29"/>
      <c r="P291" s="27"/>
    </row>
    <row r="292" ht="15.75" customHeight="1">
      <c r="C292" s="26"/>
      <c r="L292" s="27"/>
      <c r="M292" s="28"/>
      <c r="N292" s="27"/>
      <c r="O292" s="29"/>
      <c r="P292" s="27"/>
    </row>
    <row r="293" ht="15.75" customHeight="1">
      <c r="C293" s="26"/>
      <c r="L293" s="27"/>
      <c r="M293" s="28"/>
      <c r="N293" s="27"/>
      <c r="O293" s="29"/>
      <c r="P293" s="27"/>
    </row>
    <row r="294" ht="15.75" customHeight="1">
      <c r="C294" s="26"/>
      <c r="L294" s="27"/>
      <c r="M294" s="28"/>
      <c r="N294" s="27"/>
      <c r="O294" s="29"/>
      <c r="P294" s="27"/>
    </row>
    <row r="295" ht="15.75" customHeight="1">
      <c r="C295" s="26"/>
      <c r="L295" s="27"/>
      <c r="M295" s="28"/>
      <c r="N295" s="27"/>
      <c r="O295" s="29"/>
      <c r="P295" s="27"/>
    </row>
    <row r="296" ht="15.75" customHeight="1">
      <c r="C296" s="26"/>
      <c r="L296" s="27"/>
      <c r="M296" s="28"/>
      <c r="N296" s="27"/>
      <c r="O296" s="29"/>
      <c r="P296" s="27"/>
    </row>
    <row r="297" ht="15.75" customHeight="1">
      <c r="C297" s="26"/>
      <c r="L297" s="27"/>
      <c r="M297" s="28"/>
      <c r="N297" s="27"/>
      <c r="O297" s="29"/>
      <c r="P297" s="27"/>
    </row>
    <row r="298" ht="15.75" customHeight="1">
      <c r="C298" s="26"/>
      <c r="L298" s="27"/>
      <c r="M298" s="28"/>
      <c r="N298" s="27"/>
      <c r="O298" s="29"/>
      <c r="P298" s="27"/>
    </row>
    <row r="299" ht="15.75" customHeight="1">
      <c r="C299" s="26"/>
      <c r="L299" s="27"/>
      <c r="M299" s="28"/>
      <c r="N299" s="27"/>
      <c r="O299" s="29"/>
      <c r="P299" s="27"/>
    </row>
    <row r="300" ht="15.75" customHeight="1">
      <c r="C300" s="26"/>
      <c r="L300" s="27"/>
      <c r="M300" s="28"/>
      <c r="N300" s="27"/>
      <c r="O300" s="29"/>
      <c r="P300" s="27"/>
    </row>
    <row r="301" ht="15.75" customHeight="1">
      <c r="C301" s="26"/>
      <c r="L301" s="27"/>
      <c r="M301" s="28"/>
      <c r="N301" s="27"/>
      <c r="O301" s="29"/>
      <c r="P301" s="27"/>
    </row>
    <row r="302" ht="15.75" customHeight="1">
      <c r="C302" s="26"/>
      <c r="L302" s="27"/>
      <c r="M302" s="28"/>
      <c r="N302" s="27"/>
      <c r="O302" s="29"/>
      <c r="P302" s="27"/>
    </row>
    <row r="303" ht="15.75" customHeight="1">
      <c r="C303" s="26"/>
      <c r="L303" s="27"/>
      <c r="M303" s="28"/>
      <c r="N303" s="27"/>
      <c r="O303" s="29"/>
      <c r="P303" s="27"/>
    </row>
    <row r="304" ht="15.75" customHeight="1">
      <c r="C304" s="26"/>
      <c r="L304" s="27"/>
      <c r="M304" s="28"/>
      <c r="N304" s="27"/>
      <c r="O304" s="29"/>
      <c r="P304" s="27"/>
    </row>
    <row r="305" ht="15.75" customHeight="1">
      <c r="C305" s="26"/>
      <c r="L305" s="27"/>
      <c r="M305" s="28"/>
      <c r="N305" s="27"/>
      <c r="O305" s="29"/>
      <c r="P305" s="27"/>
    </row>
    <row r="306" ht="15.75" customHeight="1">
      <c r="C306" s="26"/>
      <c r="L306" s="27"/>
      <c r="M306" s="28"/>
      <c r="N306" s="27"/>
      <c r="O306" s="29"/>
      <c r="P306" s="27"/>
    </row>
    <row r="307" ht="15.75" customHeight="1">
      <c r="C307" s="26"/>
      <c r="L307" s="27"/>
      <c r="M307" s="28"/>
      <c r="N307" s="27"/>
      <c r="O307" s="29"/>
      <c r="P307" s="27"/>
    </row>
    <row r="308" ht="15.75" customHeight="1">
      <c r="C308" s="26"/>
      <c r="L308" s="27"/>
      <c r="M308" s="28"/>
      <c r="N308" s="27"/>
      <c r="O308" s="29"/>
      <c r="P308" s="27"/>
    </row>
    <row r="309" ht="15.75" customHeight="1">
      <c r="C309" s="26"/>
      <c r="L309" s="27"/>
      <c r="M309" s="28"/>
      <c r="N309" s="27"/>
      <c r="O309" s="29"/>
      <c r="P309" s="27"/>
    </row>
    <row r="310" ht="15.75" customHeight="1">
      <c r="C310" s="26"/>
      <c r="L310" s="27"/>
      <c r="M310" s="28"/>
      <c r="N310" s="27"/>
      <c r="O310" s="29"/>
      <c r="P310" s="27"/>
    </row>
    <row r="311" ht="15.75" customHeight="1">
      <c r="C311" s="26"/>
      <c r="L311" s="27"/>
      <c r="M311" s="28"/>
      <c r="N311" s="27"/>
      <c r="O311" s="29"/>
      <c r="P311" s="27"/>
    </row>
    <row r="312" ht="15.75" customHeight="1">
      <c r="C312" s="26"/>
      <c r="L312" s="27"/>
      <c r="M312" s="28"/>
      <c r="N312" s="27"/>
      <c r="O312" s="29"/>
      <c r="P312" s="27"/>
    </row>
    <row r="313" ht="15.75" customHeight="1">
      <c r="C313" s="26"/>
      <c r="L313" s="27"/>
      <c r="M313" s="28"/>
      <c r="N313" s="27"/>
      <c r="O313" s="29"/>
      <c r="P313" s="27"/>
    </row>
    <row r="314" ht="15.75" customHeight="1">
      <c r="C314" s="26"/>
      <c r="L314" s="27"/>
      <c r="M314" s="28"/>
      <c r="N314" s="27"/>
      <c r="O314" s="29"/>
      <c r="P314" s="27"/>
    </row>
    <row r="315" ht="15.75" customHeight="1">
      <c r="C315" s="26"/>
      <c r="L315" s="27"/>
      <c r="M315" s="28"/>
      <c r="N315" s="27"/>
      <c r="O315" s="29"/>
      <c r="P315" s="27"/>
    </row>
    <row r="316" ht="15.75" customHeight="1">
      <c r="C316" s="26"/>
      <c r="L316" s="27"/>
      <c r="M316" s="28"/>
      <c r="N316" s="27"/>
      <c r="O316" s="29"/>
      <c r="P316" s="27"/>
    </row>
    <row r="317" ht="15.75" customHeight="1">
      <c r="C317" s="26"/>
      <c r="L317" s="27"/>
      <c r="M317" s="28"/>
      <c r="N317" s="27"/>
      <c r="O317" s="29"/>
      <c r="P317" s="27"/>
    </row>
    <row r="318" ht="15.75" customHeight="1">
      <c r="C318" s="26"/>
      <c r="L318" s="27"/>
      <c r="M318" s="28"/>
      <c r="N318" s="27"/>
      <c r="O318" s="29"/>
      <c r="P318" s="27"/>
    </row>
    <row r="319" ht="15.75" customHeight="1">
      <c r="C319" s="26"/>
      <c r="L319" s="27"/>
      <c r="M319" s="28"/>
      <c r="N319" s="27"/>
      <c r="O319" s="29"/>
      <c r="P319" s="27"/>
    </row>
    <row r="320" ht="15.75" customHeight="1">
      <c r="C320" s="26"/>
      <c r="L320" s="27"/>
      <c r="M320" s="28"/>
      <c r="N320" s="27"/>
      <c r="O320" s="29"/>
      <c r="P320" s="27"/>
    </row>
    <row r="321" ht="15.75" customHeight="1">
      <c r="C321" s="26"/>
      <c r="L321" s="27"/>
      <c r="M321" s="28"/>
      <c r="N321" s="27"/>
      <c r="O321" s="29"/>
      <c r="P321" s="27"/>
    </row>
    <row r="322" ht="15.75" customHeight="1">
      <c r="C322" s="26"/>
      <c r="L322" s="27"/>
      <c r="M322" s="28"/>
      <c r="N322" s="27"/>
      <c r="O322" s="29"/>
      <c r="P322" s="27"/>
    </row>
    <row r="323" ht="15.75" customHeight="1">
      <c r="C323" s="26"/>
      <c r="L323" s="27"/>
      <c r="M323" s="28"/>
      <c r="N323" s="27"/>
      <c r="O323" s="29"/>
      <c r="P323" s="27"/>
    </row>
    <row r="324" ht="15.75" customHeight="1">
      <c r="C324" s="26"/>
      <c r="L324" s="27"/>
      <c r="M324" s="28"/>
      <c r="N324" s="27"/>
      <c r="O324" s="29"/>
      <c r="P324" s="27"/>
    </row>
    <row r="325" ht="15.75" customHeight="1">
      <c r="C325" s="26"/>
      <c r="L325" s="27"/>
      <c r="M325" s="28"/>
      <c r="N325" s="27"/>
      <c r="O325" s="29"/>
      <c r="P325" s="27"/>
    </row>
    <row r="326" ht="15.75" customHeight="1">
      <c r="C326" s="26"/>
      <c r="L326" s="27"/>
      <c r="M326" s="28"/>
      <c r="N326" s="27"/>
      <c r="O326" s="29"/>
      <c r="P326" s="27"/>
    </row>
    <row r="327" ht="15.75" customHeight="1">
      <c r="C327" s="26"/>
      <c r="L327" s="27"/>
      <c r="M327" s="28"/>
      <c r="N327" s="27"/>
      <c r="O327" s="29"/>
      <c r="P327" s="27"/>
    </row>
    <row r="328" ht="15.75" customHeight="1">
      <c r="C328" s="26"/>
      <c r="L328" s="27"/>
      <c r="M328" s="28"/>
      <c r="N328" s="27"/>
      <c r="O328" s="29"/>
      <c r="P328" s="27"/>
    </row>
    <row r="329" ht="15.75" customHeight="1">
      <c r="C329" s="26"/>
      <c r="L329" s="27"/>
      <c r="M329" s="28"/>
      <c r="N329" s="27"/>
      <c r="O329" s="29"/>
      <c r="P329" s="27"/>
    </row>
    <row r="330" ht="15.75" customHeight="1">
      <c r="C330" s="26"/>
      <c r="L330" s="27"/>
      <c r="M330" s="28"/>
      <c r="N330" s="27"/>
      <c r="O330" s="29"/>
      <c r="P330" s="27"/>
    </row>
    <row r="331" ht="15.75" customHeight="1">
      <c r="C331" s="26"/>
      <c r="L331" s="27"/>
      <c r="M331" s="28"/>
      <c r="N331" s="27"/>
      <c r="O331" s="29"/>
      <c r="P331" s="27"/>
    </row>
    <row r="332" ht="15.75" customHeight="1">
      <c r="C332" s="26"/>
      <c r="L332" s="27"/>
      <c r="M332" s="28"/>
      <c r="N332" s="27"/>
      <c r="O332" s="29"/>
      <c r="P332" s="27"/>
    </row>
    <row r="333" ht="15.75" customHeight="1">
      <c r="C333" s="26"/>
      <c r="L333" s="27"/>
      <c r="M333" s="28"/>
      <c r="N333" s="27"/>
      <c r="O333" s="29"/>
      <c r="P333" s="27"/>
    </row>
    <row r="334" ht="15.75" customHeight="1">
      <c r="C334" s="26"/>
      <c r="L334" s="27"/>
      <c r="M334" s="28"/>
      <c r="N334" s="27"/>
      <c r="O334" s="29"/>
      <c r="P334" s="27"/>
    </row>
    <row r="335" ht="15.75" customHeight="1">
      <c r="C335" s="26"/>
      <c r="L335" s="27"/>
      <c r="M335" s="28"/>
      <c r="N335" s="27"/>
      <c r="O335" s="29"/>
      <c r="P335" s="27"/>
    </row>
    <row r="336" ht="15.75" customHeight="1">
      <c r="C336" s="26"/>
      <c r="L336" s="27"/>
      <c r="M336" s="28"/>
      <c r="N336" s="27"/>
      <c r="O336" s="29"/>
      <c r="P336" s="27"/>
    </row>
    <row r="337" ht="15.75" customHeight="1">
      <c r="C337" s="26"/>
      <c r="L337" s="27"/>
      <c r="M337" s="28"/>
      <c r="N337" s="27"/>
      <c r="O337" s="29"/>
      <c r="P337" s="27"/>
    </row>
    <row r="338" ht="15.75" customHeight="1">
      <c r="C338" s="26"/>
      <c r="L338" s="27"/>
      <c r="M338" s="28"/>
      <c r="N338" s="27"/>
      <c r="O338" s="29"/>
      <c r="P338" s="27"/>
    </row>
    <row r="339" ht="15.75" customHeight="1">
      <c r="C339" s="26"/>
      <c r="L339" s="27"/>
      <c r="M339" s="28"/>
      <c r="N339" s="27"/>
      <c r="O339" s="29"/>
      <c r="P339" s="27"/>
    </row>
    <row r="340" ht="15.75" customHeight="1">
      <c r="C340" s="26"/>
      <c r="L340" s="27"/>
      <c r="M340" s="28"/>
      <c r="N340" s="27"/>
      <c r="O340" s="29"/>
      <c r="P340" s="27"/>
    </row>
    <row r="341" ht="15.75" customHeight="1">
      <c r="C341" s="26"/>
      <c r="L341" s="27"/>
      <c r="M341" s="28"/>
      <c r="N341" s="27"/>
      <c r="O341" s="29"/>
      <c r="P341" s="27"/>
    </row>
    <row r="342" ht="15.75" customHeight="1">
      <c r="C342" s="26"/>
      <c r="L342" s="27"/>
      <c r="M342" s="28"/>
      <c r="N342" s="27"/>
      <c r="O342" s="29"/>
      <c r="P342" s="27"/>
    </row>
    <row r="343" ht="15.75" customHeight="1">
      <c r="C343" s="26"/>
      <c r="L343" s="27"/>
      <c r="M343" s="28"/>
      <c r="N343" s="27"/>
      <c r="O343" s="29"/>
      <c r="P343" s="27"/>
    </row>
    <row r="344" ht="15.75" customHeight="1">
      <c r="C344" s="26"/>
      <c r="L344" s="27"/>
      <c r="M344" s="28"/>
      <c r="N344" s="27"/>
      <c r="O344" s="29"/>
      <c r="P344" s="27"/>
    </row>
    <row r="345" ht="15.75" customHeight="1">
      <c r="C345" s="26"/>
      <c r="L345" s="27"/>
      <c r="M345" s="28"/>
      <c r="N345" s="27"/>
      <c r="O345" s="29"/>
      <c r="P345" s="27"/>
    </row>
    <row r="346" ht="15.75" customHeight="1">
      <c r="C346" s="26"/>
      <c r="L346" s="27"/>
      <c r="M346" s="28"/>
      <c r="N346" s="27"/>
      <c r="O346" s="29"/>
      <c r="P346" s="27"/>
    </row>
    <row r="347" ht="15.75" customHeight="1">
      <c r="C347" s="26"/>
      <c r="L347" s="27"/>
      <c r="M347" s="28"/>
      <c r="N347" s="27"/>
      <c r="O347" s="29"/>
      <c r="P347" s="27"/>
    </row>
    <row r="348" ht="15.75" customHeight="1">
      <c r="C348" s="26"/>
      <c r="L348" s="27"/>
      <c r="M348" s="28"/>
      <c r="N348" s="27"/>
      <c r="O348" s="29"/>
      <c r="P348" s="27"/>
    </row>
    <row r="349" ht="15.75" customHeight="1">
      <c r="C349" s="26"/>
      <c r="L349" s="27"/>
      <c r="M349" s="28"/>
      <c r="N349" s="27"/>
      <c r="O349" s="29"/>
      <c r="P349" s="27"/>
    </row>
    <row r="350" ht="15.75" customHeight="1">
      <c r="C350" s="26"/>
      <c r="L350" s="27"/>
      <c r="M350" s="28"/>
      <c r="N350" s="27"/>
      <c r="O350" s="29"/>
      <c r="P350" s="27"/>
    </row>
    <row r="351" ht="15.75" customHeight="1">
      <c r="C351" s="26"/>
      <c r="L351" s="27"/>
      <c r="M351" s="28"/>
      <c r="N351" s="27"/>
      <c r="O351" s="29"/>
      <c r="P351" s="27"/>
    </row>
    <row r="352" ht="15.75" customHeight="1">
      <c r="C352" s="26"/>
      <c r="L352" s="27"/>
      <c r="M352" s="28"/>
      <c r="N352" s="27"/>
      <c r="O352" s="29"/>
      <c r="P352" s="27"/>
    </row>
    <row r="353" ht="15.75" customHeight="1">
      <c r="C353" s="26"/>
      <c r="L353" s="27"/>
      <c r="M353" s="28"/>
      <c r="N353" s="27"/>
      <c r="O353" s="29"/>
      <c r="P353" s="27"/>
    </row>
    <row r="354" ht="15.75" customHeight="1">
      <c r="C354" s="26"/>
      <c r="L354" s="27"/>
      <c r="M354" s="28"/>
      <c r="N354" s="27"/>
      <c r="O354" s="29"/>
      <c r="P354" s="27"/>
    </row>
    <row r="355" ht="15.75" customHeight="1">
      <c r="C355" s="26"/>
      <c r="L355" s="27"/>
      <c r="M355" s="28"/>
      <c r="N355" s="27"/>
      <c r="O355" s="29"/>
      <c r="P355" s="27"/>
    </row>
    <row r="356" ht="15.75" customHeight="1">
      <c r="C356" s="26"/>
      <c r="L356" s="27"/>
      <c r="M356" s="28"/>
      <c r="N356" s="27"/>
      <c r="O356" s="29"/>
      <c r="P356" s="27"/>
    </row>
    <row r="357" ht="15.75" customHeight="1">
      <c r="C357" s="26"/>
      <c r="L357" s="27"/>
      <c r="M357" s="28"/>
      <c r="N357" s="27"/>
      <c r="O357" s="29"/>
      <c r="P357" s="27"/>
    </row>
    <row r="358" ht="15.75" customHeight="1">
      <c r="C358" s="26"/>
      <c r="L358" s="27"/>
      <c r="M358" s="28"/>
      <c r="N358" s="27"/>
      <c r="O358" s="29"/>
      <c r="P358" s="27"/>
    </row>
    <row r="359" ht="15.75" customHeight="1">
      <c r="C359" s="26"/>
      <c r="L359" s="27"/>
      <c r="M359" s="28"/>
      <c r="N359" s="27"/>
      <c r="O359" s="29"/>
      <c r="P359" s="27"/>
    </row>
    <row r="360" ht="15.75" customHeight="1">
      <c r="C360" s="26"/>
      <c r="L360" s="27"/>
      <c r="M360" s="28"/>
      <c r="N360" s="27"/>
      <c r="O360" s="29"/>
      <c r="P360" s="27"/>
    </row>
    <row r="361" ht="15.75" customHeight="1">
      <c r="C361" s="26"/>
      <c r="L361" s="27"/>
      <c r="M361" s="28"/>
      <c r="N361" s="27"/>
      <c r="O361" s="29"/>
      <c r="P361" s="27"/>
    </row>
    <row r="362" ht="15.75" customHeight="1">
      <c r="C362" s="26"/>
      <c r="L362" s="27"/>
      <c r="M362" s="28"/>
      <c r="N362" s="27"/>
      <c r="O362" s="29"/>
      <c r="P362" s="27"/>
    </row>
    <row r="363" ht="15.75" customHeight="1">
      <c r="C363" s="26"/>
      <c r="L363" s="27"/>
      <c r="M363" s="28"/>
      <c r="N363" s="27"/>
      <c r="O363" s="29"/>
      <c r="P363" s="27"/>
    </row>
    <row r="364" ht="15.75" customHeight="1">
      <c r="C364" s="26"/>
      <c r="L364" s="27"/>
      <c r="M364" s="28"/>
      <c r="N364" s="27"/>
      <c r="O364" s="29"/>
      <c r="P364" s="27"/>
    </row>
    <row r="365" ht="15.75" customHeight="1">
      <c r="C365" s="26"/>
      <c r="L365" s="27"/>
      <c r="M365" s="28"/>
      <c r="N365" s="27"/>
      <c r="O365" s="29"/>
      <c r="P365" s="27"/>
    </row>
    <row r="366" ht="15.75" customHeight="1">
      <c r="C366" s="26"/>
      <c r="L366" s="27"/>
      <c r="M366" s="28"/>
      <c r="N366" s="27"/>
      <c r="O366" s="29"/>
      <c r="P366" s="27"/>
    </row>
    <row r="367" ht="15.75" customHeight="1">
      <c r="C367" s="26"/>
      <c r="L367" s="27"/>
      <c r="M367" s="28"/>
      <c r="N367" s="27"/>
      <c r="O367" s="29"/>
      <c r="P367" s="27"/>
    </row>
    <row r="368" ht="15.75" customHeight="1">
      <c r="C368" s="26"/>
      <c r="L368" s="27"/>
      <c r="M368" s="28"/>
      <c r="N368" s="27"/>
      <c r="O368" s="29"/>
      <c r="P368" s="27"/>
    </row>
    <row r="369" ht="15.75" customHeight="1">
      <c r="C369" s="26"/>
      <c r="L369" s="27"/>
      <c r="M369" s="28"/>
      <c r="N369" s="27"/>
      <c r="O369" s="29"/>
      <c r="P369" s="27"/>
    </row>
    <row r="370" ht="15.75" customHeight="1">
      <c r="C370" s="26"/>
      <c r="L370" s="27"/>
      <c r="M370" s="28"/>
      <c r="N370" s="27"/>
      <c r="O370" s="29"/>
      <c r="P370" s="27"/>
    </row>
    <row r="371" ht="15.75" customHeight="1">
      <c r="C371" s="26"/>
      <c r="L371" s="27"/>
      <c r="M371" s="28"/>
      <c r="N371" s="27"/>
      <c r="O371" s="29"/>
      <c r="P371" s="27"/>
    </row>
    <row r="372" ht="15.75" customHeight="1">
      <c r="C372" s="26"/>
      <c r="L372" s="27"/>
      <c r="M372" s="28"/>
      <c r="N372" s="27"/>
      <c r="O372" s="29"/>
      <c r="P372" s="27"/>
    </row>
    <row r="373" ht="15.75" customHeight="1">
      <c r="C373" s="26"/>
      <c r="L373" s="27"/>
      <c r="M373" s="28"/>
      <c r="N373" s="27"/>
      <c r="O373" s="29"/>
      <c r="P373" s="27"/>
    </row>
    <row r="374" ht="15.75" customHeight="1">
      <c r="C374" s="26"/>
      <c r="L374" s="27"/>
      <c r="M374" s="28"/>
      <c r="N374" s="27"/>
      <c r="O374" s="29"/>
      <c r="P374" s="27"/>
    </row>
    <row r="375" ht="15.75" customHeight="1">
      <c r="C375" s="26"/>
      <c r="L375" s="27"/>
      <c r="M375" s="28"/>
      <c r="N375" s="27"/>
      <c r="O375" s="29"/>
      <c r="P375" s="27"/>
    </row>
    <row r="376" ht="15.75" customHeight="1">
      <c r="C376" s="26"/>
      <c r="L376" s="27"/>
      <c r="M376" s="28"/>
      <c r="N376" s="27"/>
      <c r="O376" s="29"/>
      <c r="P376" s="27"/>
    </row>
    <row r="377" ht="15.75" customHeight="1">
      <c r="C377" s="26"/>
      <c r="L377" s="27"/>
      <c r="M377" s="28"/>
      <c r="N377" s="27"/>
      <c r="O377" s="29"/>
      <c r="P377" s="27"/>
    </row>
    <row r="378" ht="15.75" customHeight="1">
      <c r="C378" s="26"/>
      <c r="L378" s="27"/>
      <c r="M378" s="28"/>
      <c r="N378" s="27"/>
      <c r="O378" s="29"/>
      <c r="P378" s="27"/>
    </row>
    <row r="379" ht="15.75" customHeight="1">
      <c r="C379" s="26"/>
      <c r="L379" s="27"/>
      <c r="M379" s="28"/>
      <c r="N379" s="27"/>
      <c r="O379" s="29"/>
      <c r="P379" s="27"/>
    </row>
    <row r="380" ht="15.75" customHeight="1">
      <c r="C380" s="26"/>
      <c r="L380" s="27"/>
      <c r="M380" s="28"/>
      <c r="N380" s="27"/>
      <c r="O380" s="29"/>
      <c r="P380" s="27"/>
    </row>
    <row r="381" ht="15.75" customHeight="1">
      <c r="C381" s="26"/>
      <c r="L381" s="27"/>
      <c r="M381" s="28"/>
      <c r="N381" s="27"/>
      <c r="O381" s="29"/>
      <c r="P381" s="27"/>
    </row>
    <row r="382" ht="15.75" customHeight="1">
      <c r="C382" s="26"/>
      <c r="L382" s="27"/>
      <c r="M382" s="28"/>
      <c r="N382" s="27"/>
      <c r="O382" s="29"/>
      <c r="P382" s="27"/>
    </row>
    <row r="383" ht="15.75" customHeight="1">
      <c r="C383" s="26"/>
      <c r="L383" s="27"/>
      <c r="M383" s="28"/>
      <c r="N383" s="27"/>
      <c r="O383" s="29"/>
      <c r="P383" s="27"/>
    </row>
    <row r="384" ht="15.75" customHeight="1">
      <c r="C384" s="26"/>
      <c r="L384" s="27"/>
      <c r="M384" s="28"/>
      <c r="N384" s="27"/>
      <c r="O384" s="29"/>
      <c r="P384" s="27"/>
    </row>
    <row r="385" ht="15.75" customHeight="1">
      <c r="C385" s="26"/>
      <c r="L385" s="27"/>
      <c r="M385" s="28"/>
      <c r="N385" s="27"/>
      <c r="O385" s="29"/>
      <c r="P385" s="27"/>
    </row>
    <row r="386" ht="15.75" customHeight="1">
      <c r="C386" s="26"/>
      <c r="L386" s="27"/>
      <c r="M386" s="28"/>
      <c r="N386" s="27"/>
      <c r="O386" s="29"/>
      <c r="P386" s="27"/>
    </row>
    <row r="387" ht="15.75" customHeight="1">
      <c r="C387" s="26"/>
      <c r="L387" s="27"/>
      <c r="M387" s="28"/>
      <c r="N387" s="27"/>
      <c r="O387" s="29"/>
      <c r="P387" s="27"/>
    </row>
    <row r="388" ht="15.75" customHeight="1">
      <c r="C388" s="26"/>
      <c r="L388" s="27"/>
      <c r="M388" s="28"/>
      <c r="N388" s="27"/>
      <c r="O388" s="29"/>
      <c r="P388" s="27"/>
    </row>
    <row r="389" ht="15.75" customHeight="1">
      <c r="C389" s="26"/>
      <c r="L389" s="27"/>
      <c r="M389" s="28"/>
      <c r="N389" s="27"/>
      <c r="O389" s="29"/>
      <c r="P389" s="27"/>
    </row>
    <row r="390" ht="15.75" customHeight="1">
      <c r="C390" s="26"/>
      <c r="L390" s="27"/>
      <c r="M390" s="28"/>
      <c r="N390" s="27"/>
      <c r="O390" s="29"/>
      <c r="P390" s="27"/>
    </row>
    <row r="391" ht="15.75" customHeight="1">
      <c r="C391" s="26"/>
      <c r="L391" s="27"/>
      <c r="M391" s="28"/>
      <c r="N391" s="27"/>
      <c r="O391" s="29"/>
      <c r="P391" s="27"/>
    </row>
    <row r="392" ht="15.75" customHeight="1">
      <c r="C392" s="26"/>
      <c r="L392" s="27"/>
      <c r="M392" s="28"/>
      <c r="N392" s="27"/>
      <c r="O392" s="29"/>
      <c r="P392" s="27"/>
    </row>
    <row r="393" ht="15.75" customHeight="1">
      <c r="C393" s="26"/>
      <c r="L393" s="27"/>
      <c r="M393" s="28"/>
      <c r="N393" s="27"/>
      <c r="O393" s="29"/>
      <c r="P393" s="27"/>
    </row>
    <row r="394" ht="15.75" customHeight="1">
      <c r="C394" s="26"/>
      <c r="L394" s="27"/>
      <c r="M394" s="28"/>
      <c r="N394" s="27"/>
      <c r="O394" s="29"/>
      <c r="P394" s="27"/>
    </row>
    <row r="395" ht="15.75" customHeight="1">
      <c r="C395" s="26"/>
      <c r="L395" s="27"/>
      <c r="M395" s="28"/>
      <c r="N395" s="27"/>
      <c r="O395" s="29"/>
      <c r="P395" s="27"/>
    </row>
    <row r="396" ht="15.75" customHeight="1">
      <c r="C396" s="26"/>
      <c r="L396" s="27"/>
      <c r="M396" s="28"/>
      <c r="N396" s="27"/>
      <c r="O396" s="29"/>
      <c r="P396" s="27"/>
    </row>
    <row r="397" ht="15.75" customHeight="1">
      <c r="C397" s="26"/>
      <c r="L397" s="27"/>
      <c r="M397" s="28"/>
      <c r="N397" s="27"/>
      <c r="O397" s="29"/>
      <c r="P397" s="27"/>
    </row>
    <row r="398" ht="15.75" customHeight="1">
      <c r="C398" s="26"/>
      <c r="L398" s="27"/>
      <c r="M398" s="28"/>
      <c r="N398" s="27"/>
      <c r="O398" s="29"/>
      <c r="P398" s="27"/>
    </row>
    <row r="399" ht="15.75" customHeight="1">
      <c r="C399" s="26"/>
      <c r="L399" s="27"/>
      <c r="M399" s="28"/>
      <c r="N399" s="27"/>
      <c r="O399" s="29"/>
      <c r="P399" s="27"/>
    </row>
    <row r="400" ht="15.75" customHeight="1">
      <c r="C400" s="26"/>
      <c r="L400" s="27"/>
      <c r="M400" s="28"/>
      <c r="N400" s="27"/>
      <c r="O400" s="29"/>
      <c r="P400" s="27"/>
    </row>
    <row r="401" ht="15.75" customHeight="1">
      <c r="C401" s="26"/>
      <c r="L401" s="27"/>
      <c r="M401" s="28"/>
      <c r="N401" s="27"/>
      <c r="O401" s="29"/>
      <c r="P401" s="27"/>
    </row>
    <row r="402" ht="15.75" customHeight="1">
      <c r="C402" s="26"/>
      <c r="L402" s="27"/>
      <c r="M402" s="28"/>
      <c r="N402" s="27"/>
      <c r="O402" s="29"/>
      <c r="P402" s="27"/>
    </row>
    <row r="403" ht="15.75" customHeight="1">
      <c r="C403" s="26"/>
      <c r="L403" s="27"/>
      <c r="M403" s="28"/>
      <c r="N403" s="27"/>
      <c r="O403" s="29"/>
      <c r="P403" s="27"/>
    </row>
    <row r="404" ht="15.75" customHeight="1">
      <c r="C404" s="26"/>
      <c r="L404" s="27"/>
      <c r="M404" s="28"/>
      <c r="N404" s="27"/>
      <c r="O404" s="29"/>
      <c r="P404" s="27"/>
    </row>
    <row r="405" ht="15.75" customHeight="1">
      <c r="C405" s="26"/>
      <c r="L405" s="27"/>
      <c r="M405" s="28"/>
      <c r="N405" s="27"/>
      <c r="O405" s="29"/>
      <c r="P405" s="27"/>
    </row>
    <row r="406" ht="15.75" customHeight="1">
      <c r="C406" s="26"/>
      <c r="L406" s="27"/>
      <c r="M406" s="28"/>
      <c r="N406" s="27"/>
      <c r="O406" s="29"/>
      <c r="P406" s="27"/>
    </row>
    <row r="407" ht="15.75" customHeight="1">
      <c r="C407" s="26"/>
      <c r="L407" s="27"/>
      <c r="M407" s="28"/>
      <c r="N407" s="27"/>
      <c r="O407" s="29"/>
      <c r="P407" s="27"/>
    </row>
    <row r="408" ht="15.75" customHeight="1">
      <c r="C408" s="26"/>
      <c r="L408" s="27"/>
      <c r="M408" s="28"/>
      <c r="N408" s="27"/>
      <c r="O408" s="29"/>
      <c r="P408" s="27"/>
    </row>
    <row r="409" ht="15.75" customHeight="1">
      <c r="C409" s="26"/>
      <c r="L409" s="27"/>
      <c r="M409" s="28"/>
      <c r="N409" s="27"/>
      <c r="O409" s="29"/>
      <c r="P409" s="27"/>
    </row>
    <row r="410" ht="15.75" customHeight="1">
      <c r="C410" s="26"/>
      <c r="L410" s="27"/>
      <c r="M410" s="28"/>
      <c r="N410" s="27"/>
      <c r="O410" s="29"/>
      <c r="P410" s="27"/>
    </row>
    <row r="411" ht="15.75" customHeight="1">
      <c r="C411" s="26"/>
      <c r="L411" s="27"/>
      <c r="M411" s="28"/>
      <c r="N411" s="27"/>
      <c r="O411" s="29"/>
      <c r="P411" s="27"/>
    </row>
    <row r="412" ht="15.75" customHeight="1">
      <c r="C412" s="26"/>
      <c r="L412" s="27"/>
      <c r="M412" s="28"/>
      <c r="N412" s="27"/>
      <c r="O412" s="29"/>
      <c r="P412" s="27"/>
    </row>
    <row r="413" ht="15.75" customHeight="1">
      <c r="C413" s="26"/>
      <c r="L413" s="27"/>
      <c r="M413" s="28"/>
      <c r="N413" s="27"/>
      <c r="O413" s="29"/>
      <c r="P413" s="27"/>
    </row>
    <row r="414" ht="15.75" customHeight="1">
      <c r="C414" s="26"/>
      <c r="L414" s="27"/>
      <c r="M414" s="28"/>
      <c r="N414" s="27"/>
      <c r="O414" s="29"/>
      <c r="P414" s="27"/>
    </row>
    <row r="415" ht="15.75" customHeight="1">
      <c r="C415" s="26"/>
      <c r="L415" s="27"/>
      <c r="M415" s="28"/>
      <c r="N415" s="27"/>
      <c r="O415" s="29"/>
      <c r="P415" s="27"/>
    </row>
    <row r="416" ht="15.75" customHeight="1">
      <c r="C416" s="26"/>
      <c r="L416" s="27"/>
      <c r="M416" s="28"/>
      <c r="N416" s="27"/>
      <c r="O416" s="29"/>
      <c r="P416" s="27"/>
    </row>
    <row r="417" ht="15.75" customHeight="1">
      <c r="C417" s="26"/>
      <c r="L417" s="27"/>
      <c r="M417" s="28"/>
      <c r="N417" s="27"/>
      <c r="O417" s="29"/>
      <c r="P417" s="27"/>
    </row>
    <row r="418" ht="15.75" customHeight="1">
      <c r="C418" s="26"/>
      <c r="L418" s="27"/>
      <c r="M418" s="28"/>
      <c r="N418" s="27"/>
      <c r="O418" s="29"/>
      <c r="P418" s="27"/>
    </row>
    <row r="419" ht="15.75" customHeight="1">
      <c r="C419" s="26"/>
      <c r="L419" s="27"/>
      <c r="M419" s="28"/>
      <c r="N419" s="27"/>
      <c r="O419" s="29"/>
      <c r="P419" s="27"/>
    </row>
    <row r="420" ht="15.75" customHeight="1">
      <c r="C420" s="26"/>
      <c r="L420" s="27"/>
      <c r="M420" s="28"/>
      <c r="N420" s="27"/>
      <c r="O420" s="29"/>
      <c r="P420" s="27"/>
    </row>
    <row r="421" ht="15.75" customHeight="1">
      <c r="C421" s="26"/>
      <c r="L421" s="27"/>
      <c r="M421" s="28"/>
      <c r="N421" s="27"/>
      <c r="O421" s="29"/>
      <c r="P421" s="27"/>
    </row>
    <row r="422" ht="15.75" customHeight="1">
      <c r="C422" s="26"/>
      <c r="L422" s="27"/>
      <c r="M422" s="28"/>
      <c r="N422" s="27"/>
      <c r="O422" s="29"/>
      <c r="P422" s="27"/>
    </row>
    <row r="423" ht="15.75" customHeight="1">
      <c r="C423" s="26"/>
      <c r="L423" s="27"/>
      <c r="M423" s="28"/>
      <c r="N423" s="27"/>
      <c r="O423" s="29"/>
      <c r="P423" s="27"/>
    </row>
    <row r="424" ht="15.75" customHeight="1">
      <c r="C424" s="26"/>
      <c r="L424" s="27"/>
      <c r="M424" s="28"/>
      <c r="N424" s="27"/>
      <c r="O424" s="29"/>
      <c r="P424" s="27"/>
    </row>
    <row r="425" ht="15.75" customHeight="1">
      <c r="C425" s="26"/>
      <c r="L425" s="27"/>
      <c r="M425" s="28"/>
      <c r="N425" s="27"/>
      <c r="O425" s="29"/>
      <c r="P425" s="27"/>
    </row>
    <row r="426" ht="15.75" customHeight="1">
      <c r="C426" s="26"/>
      <c r="L426" s="27"/>
      <c r="M426" s="28"/>
      <c r="N426" s="27"/>
      <c r="O426" s="29"/>
      <c r="P426" s="27"/>
    </row>
    <row r="427" ht="15.75" customHeight="1">
      <c r="C427" s="26"/>
      <c r="L427" s="27"/>
      <c r="M427" s="28"/>
      <c r="N427" s="27"/>
      <c r="O427" s="29"/>
      <c r="P427" s="27"/>
    </row>
    <row r="428" ht="15.75" customHeight="1">
      <c r="C428" s="26"/>
      <c r="L428" s="27"/>
      <c r="M428" s="28"/>
      <c r="N428" s="27"/>
      <c r="O428" s="29"/>
      <c r="P428" s="27"/>
    </row>
    <row r="429" ht="15.75" customHeight="1">
      <c r="C429" s="26"/>
      <c r="L429" s="27"/>
      <c r="M429" s="28"/>
      <c r="N429" s="27"/>
      <c r="O429" s="29"/>
      <c r="P429" s="27"/>
    </row>
    <row r="430" ht="15.75" customHeight="1">
      <c r="C430" s="26"/>
      <c r="L430" s="27"/>
      <c r="M430" s="28"/>
      <c r="N430" s="27"/>
      <c r="O430" s="29"/>
      <c r="P430" s="27"/>
    </row>
    <row r="431" ht="15.75" customHeight="1">
      <c r="C431" s="26"/>
      <c r="L431" s="27"/>
      <c r="M431" s="28"/>
      <c r="N431" s="27"/>
      <c r="O431" s="29"/>
      <c r="P431" s="27"/>
    </row>
    <row r="432" ht="15.75" customHeight="1">
      <c r="C432" s="26"/>
      <c r="L432" s="27"/>
      <c r="M432" s="28"/>
      <c r="N432" s="27"/>
      <c r="O432" s="29"/>
      <c r="P432" s="27"/>
    </row>
    <row r="433" ht="15.75" customHeight="1">
      <c r="C433" s="26"/>
      <c r="L433" s="27"/>
      <c r="M433" s="28"/>
      <c r="N433" s="27"/>
      <c r="O433" s="29"/>
      <c r="P433" s="27"/>
    </row>
    <row r="434" ht="15.75" customHeight="1">
      <c r="C434" s="26"/>
      <c r="L434" s="27"/>
      <c r="M434" s="28"/>
      <c r="N434" s="27"/>
      <c r="O434" s="29"/>
      <c r="P434" s="27"/>
    </row>
    <row r="435" ht="15.75" customHeight="1">
      <c r="C435" s="26"/>
      <c r="L435" s="27"/>
      <c r="M435" s="28"/>
      <c r="N435" s="27"/>
      <c r="O435" s="29"/>
      <c r="P435" s="27"/>
    </row>
    <row r="436" ht="15.75" customHeight="1">
      <c r="C436" s="26"/>
      <c r="L436" s="27"/>
      <c r="M436" s="28"/>
      <c r="N436" s="27"/>
      <c r="O436" s="29"/>
      <c r="P436" s="27"/>
    </row>
    <row r="437" ht="15.75" customHeight="1">
      <c r="C437" s="26"/>
      <c r="L437" s="27"/>
      <c r="M437" s="28"/>
      <c r="N437" s="27"/>
      <c r="O437" s="29"/>
      <c r="P437" s="27"/>
    </row>
    <row r="438" ht="15.75" customHeight="1">
      <c r="C438" s="26"/>
      <c r="L438" s="27"/>
      <c r="M438" s="28"/>
      <c r="N438" s="27"/>
      <c r="O438" s="29"/>
      <c r="P438" s="27"/>
    </row>
    <row r="439" ht="15.75" customHeight="1">
      <c r="C439" s="26"/>
      <c r="L439" s="27"/>
      <c r="M439" s="28"/>
      <c r="N439" s="27"/>
      <c r="O439" s="29"/>
      <c r="P439" s="27"/>
    </row>
    <row r="440" ht="15.75" customHeight="1">
      <c r="C440" s="26"/>
      <c r="L440" s="27"/>
      <c r="M440" s="28"/>
      <c r="N440" s="27"/>
      <c r="O440" s="29"/>
      <c r="P440" s="27"/>
    </row>
    <row r="441" ht="15.75" customHeight="1">
      <c r="C441" s="26"/>
      <c r="L441" s="27"/>
      <c r="M441" s="28"/>
      <c r="N441" s="27"/>
      <c r="O441" s="29"/>
      <c r="P441" s="27"/>
    </row>
    <row r="442" ht="15.75" customHeight="1">
      <c r="C442" s="26"/>
      <c r="L442" s="27"/>
      <c r="M442" s="28"/>
      <c r="N442" s="27"/>
      <c r="O442" s="29"/>
      <c r="P442" s="27"/>
    </row>
    <row r="443" ht="15.75" customHeight="1">
      <c r="C443" s="26"/>
      <c r="L443" s="27"/>
      <c r="M443" s="28"/>
      <c r="N443" s="27"/>
      <c r="O443" s="29"/>
      <c r="P443" s="27"/>
    </row>
    <row r="444" ht="15.75" customHeight="1">
      <c r="C444" s="26"/>
      <c r="L444" s="27"/>
      <c r="M444" s="28"/>
      <c r="N444" s="27"/>
      <c r="O444" s="29"/>
      <c r="P444" s="27"/>
    </row>
    <row r="445" ht="15.75" customHeight="1">
      <c r="C445" s="26"/>
      <c r="L445" s="27"/>
      <c r="M445" s="28"/>
      <c r="N445" s="27"/>
      <c r="O445" s="29"/>
      <c r="P445" s="27"/>
    </row>
    <row r="446" ht="15.75" customHeight="1">
      <c r="C446" s="26"/>
      <c r="L446" s="27"/>
      <c r="M446" s="28"/>
      <c r="N446" s="27"/>
      <c r="O446" s="29"/>
      <c r="P446" s="27"/>
    </row>
    <row r="447" ht="15.75" customHeight="1">
      <c r="C447" s="26"/>
      <c r="L447" s="27"/>
      <c r="M447" s="28"/>
      <c r="N447" s="27"/>
      <c r="O447" s="29"/>
      <c r="P447" s="27"/>
    </row>
    <row r="448" ht="15.75" customHeight="1">
      <c r="C448" s="26"/>
      <c r="L448" s="27"/>
      <c r="M448" s="28"/>
      <c r="N448" s="27"/>
      <c r="O448" s="29"/>
      <c r="P448" s="27"/>
    </row>
    <row r="449" ht="15.75" customHeight="1">
      <c r="C449" s="26"/>
      <c r="L449" s="27"/>
      <c r="M449" s="28"/>
      <c r="N449" s="27"/>
      <c r="O449" s="29"/>
      <c r="P449" s="27"/>
    </row>
    <row r="450" ht="15.75" customHeight="1">
      <c r="C450" s="26"/>
      <c r="L450" s="27"/>
      <c r="M450" s="28"/>
      <c r="N450" s="27"/>
      <c r="O450" s="29"/>
      <c r="P450" s="27"/>
    </row>
    <row r="451" ht="15.75" customHeight="1">
      <c r="C451" s="26"/>
      <c r="L451" s="27"/>
      <c r="M451" s="28"/>
      <c r="N451" s="27"/>
      <c r="O451" s="29"/>
      <c r="P451" s="27"/>
    </row>
    <row r="452" ht="15.75" customHeight="1">
      <c r="C452" s="26"/>
      <c r="L452" s="27"/>
      <c r="M452" s="28"/>
      <c r="N452" s="27"/>
      <c r="O452" s="29"/>
      <c r="P452" s="27"/>
    </row>
    <row r="453" ht="15.75" customHeight="1">
      <c r="C453" s="26"/>
      <c r="L453" s="27"/>
      <c r="M453" s="28"/>
      <c r="N453" s="27"/>
      <c r="O453" s="29"/>
      <c r="P453" s="27"/>
    </row>
    <row r="454" ht="15.75" customHeight="1">
      <c r="C454" s="26"/>
      <c r="L454" s="27"/>
      <c r="M454" s="28"/>
      <c r="N454" s="27"/>
      <c r="O454" s="29"/>
      <c r="P454" s="27"/>
    </row>
    <row r="455" ht="15.75" customHeight="1">
      <c r="C455" s="26"/>
      <c r="L455" s="27"/>
      <c r="M455" s="28"/>
      <c r="N455" s="27"/>
      <c r="O455" s="29"/>
      <c r="P455" s="27"/>
    </row>
    <row r="456" ht="15.75" customHeight="1">
      <c r="C456" s="26"/>
      <c r="L456" s="27"/>
      <c r="M456" s="28"/>
      <c r="N456" s="27"/>
      <c r="O456" s="29"/>
      <c r="P456" s="27"/>
    </row>
    <row r="457" ht="15.75" customHeight="1">
      <c r="C457" s="26"/>
      <c r="L457" s="27"/>
      <c r="M457" s="28"/>
      <c r="N457" s="27"/>
      <c r="O457" s="29"/>
      <c r="P457" s="27"/>
    </row>
    <row r="458" ht="15.75" customHeight="1">
      <c r="C458" s="26"/>
      <c r="L458" s="27"/>
      <c r="M458" s="28"/>
      <c r="N458" s="27"/>
      <c r="O458" s="29"/>
      <c r="P458" s="27"/>
    </row>
    <row r="459" ht="15.75" customHeight="1">
      <c r="C459" s="26"/>
      <c r="L459" s="27"/>
      <c r="M459" s="28"/>
      <c r="N459" s="27"/>
      <c r="O459" s="29"/>
      <c r="P459" s="27"/>
    </row>
    <row r="460" ht="15.75" customHeight="1">
      <c r="C460" s="26"/>
      <c r="L460" s="27"/>
      <c r="M460" s="28"/>
      <c r="N460" s="27"/>
      <c r="O460" s="29"/>
      <c r="P460" s="27"/>
    </row>
    <row r="461" ht="15.75" customHeight="1">
      <c r="C461" s="26"/>
      <c r="L461" s="27"/>
      <c r="M461" s="28"/>
      <c r="N461" s="27"/>
      <c r="O461" s="29"/>
      <c r="P461" s="27"/>
    </row>
    <row r="462" ht="15.75" customHeight="1">
      <c r="C462" s="26"/>
      <c r="L462" s="27"/>
      <c r="M462" s="28"/>
      <c r="N462" s="27"/>
      <c r="O462" s="29"/>
      <c r="P462" s="27"/>
    </row>
    <row r="463" ht="15.75" customHeight="1">
      <c r="C463" s="26"/>
      <c r="L463" s="27"/>
      <c r="M463" s="28"/>
      <c r="N463" s="27"/>
      <c r="O463" s="29"/>
      <c r="P463" s="27"/>
    </row>
    <row r="464" ht="15.75" customHeight="1">
      <c r="C464" s="26"/>
      <c r="L464" s="27"/>
      <c r="M464" s="28"/>
      <c r="N464" s="27"/>
      <c r="O464" s="29"/>
      <c r="P464" s="27"/>
    </row>
    <row r="465" ht="15.75" customHeight="1">
      <c r="C465" s="26"/>
      <c r="L465" s="27"/>
      <c r="M465" s="28"/>
      <c r="N465" s="27"/>
      <c r="O465" s="29"/>
      <c r="P465" s="27"/>
    </row>
    <row r="466" ht="15.75" customHeight="1">
      <c r="C466" s="26"/>
      <c r="L466" s="27"/>
      <c r="M466" s="28"/>
      <c r="N466" s="27"/>
      <c r="O466" s="29"/>
      <c r="P466" s="27"/>
    </row>
    <row r="467" ht="15.75" customHeight="1">
      <c r="C467" s="26"/>
      <c r="L467" s="27"/>
      <c r="M467" s="28"/>
      <c r="N467" s="27"/>
      <c r="O467" s="29"/>
      <c r="P467" s="27"/>
    </row>
    <row r="468" ht="15.75" customHeight="1">
      <c r="C468" s="26"/>
      <c r="L468" s="27"/>
      <c r="M468" s="28"/>
      <c r="N468" s="27"/>
      <c r="O468" s="29"/>
      <c r="P468" s="27"/>
    </row>
    <row r="469" ht="15.75" customHeight="1">
      <c r="C469" s="26"/>
      <c r="L469" s="27"/>
      <c r="M469" s="28"/>
      <c r="N469" s="27"/>
      <c r="O469" s="29"/>
      <c r="P469" s="27"/>
    </row>
    <row r="470" ht="15.75" customHeight="1">
      <c r="C470" s="26"/>
      <c r="L470" s="27"/>
      <c r="M470" s="28"/>
      <c r="N470" s="27"/>
      <c r="O470" s="29"/>
      <c r="P470" s="27"/>
    </row>
    <row r="471" ht="15.75" customHeight="1">
      <c r="C471" s="26"/>
      <c r="L471" s="27"/>
      <c r="M471" s="28"/>
      <c r="N471" s="27"/>
      <c r="O471" s="29"/>
      <c r="P471" s="27"/>
    </row>
    <row r="472" ht="15.75" customHeight="1">
      <c r="C472" s="26"/>
      <c r="L472" s="27"/>
      <c r="M472" s="28"/>
      <c r="N472" s="27"/>
      <c r="O472" s="29"/>
      <c r="P472" s="27"/>
    </row>
    <row r="473" ht="15.75" customHeight="1">
      <c r="C473" s="26"/>
      <c r="L473" s="27"/>
      <c r="M473" s="28"/>
      <c r="N473" s="27"/>
      <c r="O473" s="29"/>
      <c r="P473" s="27"/>
    </row>
    <row r="474" ht="15.75" customHeight="1">
      <c r="C474" s="26"/>
      <c r="L474" s="27"/>
      <c r="M474" s="28"/>
      <c r="N474" s="27"/>
      <c r="O474" s="29"/>
      <c r="P474" s="27"/>
    </row>
    <row r="475" ht="15.75" customHeight="1">
      <c r="C475" s="26"/>
      <c r="L475" s="27"/>
      <c r="M475" s="28"/>
      <c r="N475" s="27"/>
      <c r="O475" s="29"/>
      <c r="P475" s="27"/>
    </row>
    <row r="476" ht="15.75" customHeight="1">
      <c r="C476" s="26"/>
      <c r="L476" s="27"/>
      <c r="M476" s="28"/>
      <c r="N476" s="27"/>
      <c r="O476" s="29"/>
      <c r="P476" s="27"/>
    </row>
    <row r="477" ht="15.75" customHeight="1">
      <c r="C477" s="26"/>
      <c r="L477" s="27"/>
      <c r="M477" s="28"/>
      <c r="N477" s="27"/>
      <c r="O477" s="29"/>
      <c r="P477" s="27"/>
    </row>
    <row r="478" ht="15.75" customHeight="1">
      <c r="C478" s="26"/>
      <c r="L478" s="27"/>
      <c r="M478" s="28"/>
      <c r="N478" s="27"/>
      <c r="O478" s="29"/>
      <c r="P478" s="27"/>
    </row>
    <row r="479" ht="15.75" customHeight="1">
      <c r="C479" s="26"/>
      <c r="L479" s="27"/>
      <c r="M479" s="28"/>
      <c r="N479" s="27"/>
      <c r="O479" s="29"/>
      <c r="P479" s="27"/>
    </row>
    <row r="480" ht="15.75" customHeight="1">
      <c r="C480" s="26"/>
      <c r="L480" s="27"/>
      <c r="M480" s="28"/>
      <c r="N480" s="27"/>
      <c r="O480" s="29"/>
      <c r="P480" s="27"/>
    </row>
    <row r="481" ht="15.75" customHeight="1">
      <c r="C481" s="26"/>
      <c r="L481" s="27"/>
      <c r="M481" s="28"/>
      <c r="N481" s="27"/>
      <c r="O481" s="29"/>
      <c r="P481" s="27"/>
    </row>
    <row r="482" ht="15.75" customHeight="1">
      <c r="C482" s="26"/>
      <c r="L482" s="27"/>
      <c r="M482" s="28"/>
      <c r="N482" s="27"/>
      <c r="O482" s="29"/>
      <c r="P482" s="27"/>
    </row>
    <row r="483" ht="15.75" customHeight="1">
      <c r="C483" s="26"/>
      <c r="L483" s="27"/>
      <c r="M483" s="28"/>
      <c r="N483" s="27"/>
      <c r="O483" s="29"/>
      <c r="P483" s="27"/>
    </row>
    <row r="484" ht="15.75" customHeight="1">
      <c r="C484" s="26"/>
      <c r="L484" s="27"/>
      <c r="M484" s="28"/>
      <c r="N484" s="27"/>
      <c r="O484" s="29"/>
      <c r="P484" s="27"/>
    </row>
    <row r="485" ht="15.75" customHeight="1">
      <c r="C485" s="26"/>
      <c r="L485" s="27"/>
      <c r="M485" s="28"/>
      <c r="N485" s="27"/>
      <c r="O485" s="29"/>
      <c r="P485" s="27"/>
    </row>
    <row r="486" ht="15.75" customHeight="1">
      <c r="C486" s="26"/>
      <c r="L486" s="27"/>
      <c r="M486" s="28"/>
      <c r="N486" s="27"/>
      <c r="O486" s="29"/>
      <c r="P486" s="27"/>
    </row>
    <row r="487" ht="15.75" customHeight="1">
      <c r="C487" s="26"/>
      <c r="L487" s="27"/>
      <c r="M487" s="28"/>
      <c r="N487" s="27"/>
      <c r="O487" s="29"/>
      <c r="P487" s="27"/>
    </row>
    <row r="488" ht="15.75" customHeight="1">
      <c r="C488" s="26"/>
      <c r="L488" s="27"/>
      <c r="M488" s="28"/>
      <c r="N488" s="27"/>
      <c r="O488" s="29"/>
      <c r="P488" s="27"/>
    </row>
    <row r="489" ht="15.75" customHeight="1">
      <c r="C489" s="26"/>
      <c r="L489" s="27"/>
      <c r="M489" s="28"/>
      <c r="N489" s="27"/>
      <c r="O489" s="29"/>
      <c r="P489" s="27"/>
    </row>
    <row r="490" ht="15.75" customHeight="1">
      <c r="C490" s="26"/>
      <c r="L490" s="27"/>
      <c r="M490" s="28"/>
      <c r="N490" s="27"/>
      <c r="O490" s="29"/>
      <c r="P490" s="27"/>
    </row>
    <row r="491" ht="15.75" customHeight="1">
      <c r="C491" s="26"/>
      <c r="L491" s="27"/>
      <c r="M491" s="28"/>
      <c r="N491" s="27"/>
      <c r="O491" s="29"/>
      <c r="P491" s="27"/>
    </row>
    <row r="492" ht="15.75" customHeight="1">
      <c r="C492" s="26"/>
      <c r="L492" s="27"/>
      <c r="M492" s="28"/>
      <c r="N492" s="27"/>
      <c r="O492" s="29"/>
      <c r="P492" s="27"/>
    </row>
    <row r="493" ht="15.75" customHeight="1">
      <c r="C493" s="26"/>
      <c r="L493" s="27"/>
      <c r="M493" s="28"/>
      <c r="N493" s="27"/>
      <c r="O493" s="29"/>
      <c r="P493" s="27"/>
    </row>
    <row r="494" ht="15.75" customHeight="1">
      <c r="C494" s="26"/>
      <c r="L494" s="27"/>
      <c r="M494" s="28"/>
      <c r="N494" s="27"/>
      <c r="O494" s="29"/>
      <c r="P494" s="27"/>
    </row>
    <row r="495" ht="15.75" customHeight="1">
      <c r="C495" s="26"/>
      <c r="L495" s="27"/>
      <c r="M495" s="28"/>
      <c r="N495" s="27"/>
      <c r="O495" s="29"/>
      <c r="P495" s="27"/>
    </row>
    <row r="496" ht="15.75" customHeight="1">
      <c r="C496" s="26"/>
      <c r="L496" s="27"/>
      <c r="M496" s="28"/>
      <c r="N496" s="27"/>
      <c r="O496" s="29"/>
      <c r="P496" s="27"/>
    </row>
    <row r="497" ht="15.75" customHeight="1">
      <c r="C497" s="26"/>
      <c r="L497" s="27"/>
      <c r="M497" s="28"/>
      <c r="N497" s="27"/>
      <c r="O497" s="29"/>
      <c r="P497" s="27"/>
    </row>
    <row r="498" ht="15.75" customHeight="1">
      <c r="C498" s="26"/>
      <c r="L498" s="27"/>
      <c r="M498" s="28"/>
      <c r="N498" s="27"/>
      <c r="O498" s="29"/>
      <c r="P498" s="27"/>
    </row>
    <row r="499" ht="15.75" customHeight="1">
      <c r="C499" s="26"/>
      <c r="L499" s="27"/>
      <c r="M499" s="28"/>
      <c r="N499" s="27"/>
      <c r="O499" s="29"/>
      <c r="P499" s="27"/>
    </row>
    <row r="500" ht="15.75" customHeight="1">
      <c r="C500" s="26"/>
      <c r="L500" s="27"/>
      <c r="M500" s="28"/>
      <c r="N500" s="27"/>
      <c r="O500" s="29"/>
      <c r="P500" s="27"/>
    </row>
    <row r="501" ht="15.75" customHeight="1">
      <c r="C501" s="26"/>
      <c r="L501" s="27"/>
      <c r="M501" s="28"/>
      <c r="N501" s="27"/>
      <c r="O501" s="29"/>
      <c r="P501" s="27"/>
    </row>
    <row r="502" ht="15.75" customHeight="1">
      <c r="C502" s="26"/>
      <c r="L502" s="27"/>
      <c r="M502" s="28"/>
      <c r="N502" s="27"/>
      <c r="O502" s="29"/>
      <c r="P502" s="27"/>
    </row>
    <row r="503" ht="15.75" customHeight="1">
      <c r="C503" s="26"/>
      <c r="L503" s="27"/>
      <c r="M503" s="28"/>
      <c r="N503" s="27"/>
      <c r="O503" s="29"/>
      <c r="P503" s="27"/>
    </row>
    <row r="504" ht="15.75" customHeight="1">
      <c r="C504" s="26"/>
      <c r="L504" s="27"/>
      <c r="M504" s="28"/>
      <c r="N504" s="27"/>
      <c r="O504" s="29"/>
      <c r="P504" s="27"/>
    </row>
    <row r="505" ht="15.75" customHeight="1">
      <c r="C505" s="26"/>
      <c r="L505" s="27"/>
      <c r="M505" s="28"/>
      <c r="N505" s="27"/>
      <c r="O505" s="29"/>
      <c r="P505" s="27"/>
    </row>
    <row r="506" ht="15.75" customHeight="1">
      <c r="C506" s="26"/>
      <c r="L506" s="27"/>
      <c r="M506" s="28"/>
      <c r="N506" s="27"/>
      <c r="O506" s="29"/>
      <c r="P506" s="27"/>
    </row>
    <row r="507" ht="15.75" customHeight="1">
      <c r="C507" s="26"/>
      <c r="L507" s="27"/>
      <c r="M507" s="28"/>
      <c r="N507" s="27"/>
      <c r="O507" s="29"/>
      <c r="P507" s="27"/>
    </row>
    <row r="508" ht="15.75" customHeight="1">
      <c r="C508" s="26"/>
      <c r="L508" s="27"/>
      <c r="M508" s="28"/>
      <c r="N508" s="27"/>
      <c r="O508" s="29"/>
      <c r="P508" s="27"/>
    </row>
    <row r="509" ht="15.75" customHeight="1">
      <c r="C509" s="26"/>
      <c r="L509" s="27"/>
      <c r="M509" s="28"/>
      <c r="N509" s="27"/>
      <c r="O509" s="29"/>
      <c r="P509" s="27"/>
    </row>
    <row r="510" ht="15.75" customHeight="1">
      <c r="C510" s="26"/>
      <c r="L510" s="27"/>
      <c r="M510" s="28"/>
      <c r="N510" s="27"/>
      <c r="O510" s="29"/>
      <c r="P510" s="27"/>
    </row>
    <row r="511" ht="15.75" customHeight="1">
      <c r="C511" s="26"/>
      <c r="L511" s="27"/>
      <c r="M511" s="28"/>
      <c r="N511" s="27"/>
      <c r="O511" s="29"/>
      <c r="P511" s="27"/>
    </row>
    <row r="512" ht="15.75" customHeight="1">
      <c r="C512" s="26"/>
      <c r="L512" s="27"/>
      <c r="M512" s="28"/>
      <c r="N512" s="27"/>
      <c r="O512" s="29"/>
      <c r="P512" s="27"/>
    </row>
    <row r="513" ht="15.75" customHeight="1">
      <c r="C513" s="26"/>
      <c r="L513" s="27"/>
      <c r="M513" s="28"/>
      <c r="N513" s="27"/>
      <c r="O513" s="29"/>
      <c r="P513" s="27"/>
    </row>
    <row r="514" ht="15.75" customHeight="1">
      <c r="C514" s="26"/>
      <c r="L514" s="27"/>
      <c r="M514" s="28"/>
      <c r="N514" s="27"/>
      <c r="O514" s="29"/>
      <c r="P514" s="27"/>
    </row>
    <row r="515" ht="15.75" customHeight="1">
      <c r="C515" s="26"/>
      <c r="L515" s="27"/>
      <c r="M515" s="28"/>
      <c r="N515" s="27"/>
      <c r="O515" s="29"/>
      <c r="P515" s="27"/>
    </row>
    <row r="516" ht="15.75" customHeight="1">
      <c r="C516" s="26"/>
      <c r="L516" s="27"/>
      <c r="M516" s="28"/>
      <c r="N516" s="27"/>
      <c r="O516" s="29"/>
      <c r="P516" s="27"/>
    </row>
    <row r="517" ht="15.75" customHeight="1">
      <c r="C517" s="26"/>
      <c r="L517" s="27"/>
      <c r="M517" s="28"/>
      <c r="N517" s="27"/>
      <c r="O517" s="29"/>
      <c r="P517" s="27"/>
    </row>
    <row r="518" ht="15.75" customHeight="1">
      <c r="C518" s="26"/>
      <c r="L518" s="27"/>
      <c r="M518" s="28"/>
      <c r="N518" s="27"/>
      <c r="O518" s="29"/>
      <c r="P518" s="27"/>
    </row>
    <row r="519" ht="15.75" customHeight="1">
      <c r="C519" s="26"/>
      <c r="L519" s="27"/>
      <c r="M519" s="28"/>
      <c r="N519" s="27"/>
      <c r="O519" s="29"/>
      <c r="P519" s="27"/>
    </row>
    <row r="520" ht="15.75" customHeight="1">
      <c r="C520" s="26"/>
      <c r="L520" s="27"/>
      <c r="M520" s="28"/>
      <c r="N520" s="27"/>
      <c r="O520" s="29"/>
      <c r="P520" s="27"/>
    </row>
    <row r="521" ht="15.75" customHeight="1">
      <c r="C521" s="26"/>
      <c r="L521" s="27"/>
      <c r="M521" s="28"/>
      <c r="N521" s="27"/>
      <c r="O521" s="29"/>
      <c r="P521" s="27"/>
    </row>
    <row r="522" ht="15.75" customHeight="1">
      <c r="C522" s="26"/>
      <c r="L522" s="27"/>
      <c r="M522" s="28"/>
      <c r="N522" s="27"/>
      <c r="O522" s="29"/>
      <c r="P522" s="27"/>
    </row>
    <row r="523" ht="15.75" customHeight="1">
      <c r="C523" s="26"/>
      <c r="L523" s="27"/>
      <c r="M523" s="28"/>
      <c r="N523" s="27"/>
      <c r="O523" s="29"/>
      <c r="P523" s="27"/>
    </row>
    <row r="524" ht="15.75" customHeight="1">
      <c r="C524" s="26"/>
      <c r="L524" s="27"/>
      <c r="M524" s="28"/>
      <c r="N524" s="27"/>
      <c r="O524" s="29"/>
      <c r="P524" s="27"/>
    </row>
    <row r="525" ht="15.75" customHeight="1">
      <c r="C525" s="26"/>
      <c r="L525" s="27"/>
      <c r="M525" s="28"/>
      <c r="N525" s="27"/>
      <c r="O525" s="29"/>
      <c r="P525" s="27"/>
    </row>
    <row r="526" ht="15.75" customHeight="1">
      <c r="C526" s="26"/>
      <c r="L526" s="27"/>
      <c r="M526" s="28"/>
      <c r="N526" s="27"/>
      <c r="O526" s="29"/>
      <c r="P526" s="27"/>
    </row>
    <row r="527" ht="15.75" customHeight="1">
      <c r="C527" s="26"/>
      <c r="L527" s="27"/>
      <c r="M527" s="28"/>
      <c r="N527" s="27"/>
      <c r="O527" s="29"/>
      <c r="P527" s="27"/>
    </row>
    <row r="528" ht="15.75" customHeight="1">
      <c r="C528" s="26"/>
      <c r="L528" s="27"/>
      <c r="M528" s="28"/>
      <c r="N528" s="27"/>
      <c r="O528" s="29"/>
      <c r="P528" s="27"/>
    </row>
    <row r="529" ht="15.75" customHeight="1">
      <c r="C529" s="26"/>
      <c r="L529" s="27"/>
      <c r="M529" s="28"/>
      <c r="N529" s="27"/>
      <c r="O529" s="29"/>
      <c r="P529" s="27"/>
    </row>
    <row r="530" ht="15.75" customHeight="1">
      <c r="C530" s="26"/>
      <c r="L530" s="27"/>
      <c r="M530" s="28"/>
      <c r="N530" s="27"/>
      <c r="O530" s="29"/>
      <c r="P530" s="27"/>
    </row>
    <row r="531" ht="15.75" customHeight="1">
      <c r="C531" s="26"/>
      <c r="L531" s="27"/>
      <c r="M531" s="28"/>
      <c r="N531" s="27"/>
      <c r="O531" s="29"/>
      <c r="P531" s="27"/>
    </row>
    <row r="532" ht="15.75" customHeight="1">
      <c r="C532" s="26"/>
      <c r="L532" s="27"/>
      <c r="M532" s="28"/>
      <c r="N532" s="27"/>
      <c r="O532" s="29"/>
      <c r="P532" s="27"/>
    </row>
    <row r="533" ht="15.75" customHeight="1">
      <c r="C533" s="26"/>
      <c r="L533" s="27"/>
      <c r="M533" s="28"/>
      <c r="N533" s="27"/>
      <c r="O533" s="29"/>
      <c r="P533" s="27"/>
    </row>
    <row r="534" ht="15.75" customHeight="1">
      <c r="C534" s="26"/>
      <c r="L534" s="27"/>
      <c r="M534" s="28"/>
      <c r="N534" s="27"/>
      <c r="O534" s="29"/>
      <c r="P534" s="27"/>
    </row>
    <row r="535" ht="15.75" customHeight="1">
      <c r="C535" s="26"/>
      <c r="L535" s="27"/>
      <c r="M535" s="28"/>
      <c r="N535" s="27"/>
      <c r="O535" s="29"/>
      <c r="P535" s="27"/>
    </row>
    <row r="536" ht="15.75" customHeight="1">
      <c r="C536" s="26"/>
      <c r="L536" s="27"/>
      <c r="M536" s="28"/>
      <c r="N536" s="27"/>
      <c r="O536" s="29"/>
      <c r="P536" s="27"/>
    </row>
    <row r="537" ht="15.75" customHeight="1">
      <c r="C537" s="26"/>
      <c r="L537" s="27"/>
      <c r="M537" s="28"/>
      <c r="N537" s="27"/>
      <c r="O537" s="29"/>
      <c r="P537" s="27"/>
    </row>
    <row r="538" ht="15.75" customHeight="1">
      <c r="C538" s="26"/>
      <c r="L538" s="27"/>
      <c r="M538" s="28"/>
      <c r="N538" s="27"/>
      <c r="O538" s="29"/>
      <c r="P538" s="27"/>
    </row>
    <row r="539" ht="15.75" customHeight="1">
      <c r="C539" s="26"/>
      <c r="L539" s="27"/>
      <c r="M539" s="28"/>
      <c r="N539" s="27"/>
      <c r="O539" s="29"/>
      <c r="P539" s="27"/>
    </row>
    <row r="540" ht="15.75" customHeight="1">
      <c r="C540" s="26"/>
      <c r="L540" s="27"/>
      <c r="M540" s="28"/>
      <c r="N540" s="27"/>
      <c r="O540" s="29"/>
      <c r="P540" s="27"/>
    </row>
    <row r="541" ht="15.75" customHeight="1">
      <c r="C541" s="26"/>
      <c r="L541" s="27"/>
      <c r="M541" s="28"/>
      <c r="N541" s="27"/>
      <c r="O541" s="29"/>
      <c r="P541" s="27"/>
    </row>
    <row r="542" ht="15.75" customHeight="1">
      <c r="C542" s="26"/>
      <c r="L542" s="27"/>
      <c r="M542" s="28"/>
      <c r="N542" s="27"/>
      <c r="O542" s="29"/>
      <c r="P542" s="27"/>
    </row>
    <row r="543" ht="15.75" customHeight="1">
      <c r="C543" s="26"/>
      <c r="L543" s="27"/>
      <c r="M543" s="28"/>
      <c r="N543" s="27"/>
      <c r="O543" s="29"/>
      <c r="P543" s="27"/>
    </row>
    <row r="544" ht="15.75" customHeight="1">
      <c r="C544" s="26"/>
      <c r="L544" s="27"/>
      <c r="M544" s="28"/>
      <c r="N544" s="27"/>
      <c r="O544" s="29"/>
      <c r="P544" s="27"/>
    </row>
    <row r="545" ht="15.75" customHeight="1">
      <c r="C545" s="26"/>
      <c r="L545" s="27"/>
      <c r="M545" s="28"/>
      <c r="N545" s="27"/>
      <c r="O545" s="29"/>
      <c r="P545" s="27"/>
    </row>
    <row r="546" ht="15.75" customHeight="1">
      <c r="C546" s="26"/>
      <c r="L546" s="27"/>
      <c r="M546" s="28"/>
      <c r="N546" s="27"/>
      <c r="O546" s="29"/>
      <c r="P546" s="27"/>
    </row>
    <row r="547" ht="15.75" customHeight="1">
      <c r="C547" s="26"/>
      <c r="L547" s="27"/>
      <c r="M547" s="28"/>
      <c r="N547" s="27"/>
      <c r="O547" s="29"/>
      <c r="P547" s="27"/>
    </row>
    <row r="548" ht="15.75" customHeight="1">
      <c r="C548" s="26"/>
      <c r="L548" s="27"/>
      <c r="M548" s="28"/>
      <c r="N548" s="27"/>
      <c r="O548" s="29"/>
      <c r="P548" s="27"/>
    </row>
    <row r="549" ht="15.75" customHeight="1">
      <c r="C549" s="26"/>
      <c r="L549" s="27"/>
      <c r="M549" s="28"/>
      <c r="N549" s="27"/>
      <c r="O549" s="29"/>
      <c r="P549" s="27"/>
    </row>
    <row r="550" ht="15.75" customHeight="1">
      <c r="C550" s="26"/>
      <c r="L550" s="27"/>
      <c r="M550" s="28"/>
      <c r="N550" s="27"/>
      <c r="O550" s="29"/>
      <c r="P550" s="27"/>
    </row>
    <row r="551" ht="15.75" customHeight="1">
      <c r="C551" s="26"/>
      <c r="L551" s="27"/>
      <c r="M551" s="28"/>
      <c r="N551" s="27"/>
      <c r="O551" s="29"/>
      <c r="P551" s="27"/>
    </row>
    <row r="552" ht="15.75" customHeight="1">
      <c r="C552" s="26"/>
      <c r="L552" s="27"/>
      <c r="M552" s="28"/>
      <c r="N552" s="27"/>
      <c r="O552" s="29"/>
      <c r="P552" s="27"/>
    </row>
    <row r="553" ht="15.75" customHeight="1">
      <c r="C553" s="26"/>
      <c r="L553" s="27"/>
      <c r="M553" s="28"/>
      <c r="N553" s="27"/>
      <c r="O553" s="29"/>
      <c r="P553" s="27"/>
    </row>
    <row r="554" ht="15.75" customHeight="1">
      <c r="C554" s="26"/>
      <c r="L554" s="27"/>
      <c r="M554" s="28"/>
      <c r="N554" s="27"/>
      <c r="O554" s="29"/>
      <c r="P554" s="27"/>
    </row>
    <row r="555" ht="15.75" customHeight="1">
      <c r="C555" s="26"/>
      <c r="L555" s="27"/>
      <c r="M555" s="28"/>
      <c r="N555" s="27"/>
      <c r="O555" s="29"/>
      <c r="P555" s="27"/>
    </row>
    <row r="556" ht="15.75" customHeight="1">
      <c r="C556" s="26"/>
      <c r="L556" s="27"/>
      <c r="M556" s="28"/>
      <c r="N556" s="27"/>
      <c r="O556" s="29"/>
      <c r="P556" s="27"/>
    </row>
    <row r="557" ht="15.75" customHeight="1">
      <c r="C557" s="26"/>
      <c r="L557" s="27"/>
      <c r="M557" s="28"/>
      <c r="N557" s="27"/>
      <c r="O557" s="29"/>
      <c r="P557" s="27"/>
    </row>
    <row r="558" ht="15.75" customHeight="1">
      <c r="C558" s="26"/>
      <c r="L558" s="27"/>
      <c r="M558" s="28"/>
      <c r="N558" s="27"/>
      <c r="O558" s="29"/>
      <c r="P558" s="27"/>
    </row>
    <row r="559" ht="15.75" customHeight="1">
      <c r="C559" s="26"/>
      <c r="L559" s="27"/>
      <c r="M559" s="28"/>
      <c r="N559" s="27"/>
      <c r="O559" s="29"/>
      <c r="P559" s="27"/>
    </row>
    <row r="560" ht="15.75" customHeight="1">
      <c r="C560" s="26"/>
      <c r="L560" s="27"/>
      <c r="M560" s="28"/>
      <c r="N560" s="27"/>
      <c r="O560" s="29"/>
      <c r="P560" s="27"/>
    </row>
    <row r="561" ht="15.75" customHeight="1">
      <c r="C561" s="26"/>
      <c r="L561" s="27"/>
      <c r="M561" s="28"/>
      <c r="N561" s="27"/>
      <c r="O561" s="29"/>
      <c r="P561" s="27"/>
    </row>
    <row r="562" ht="15.75" customHeight="1">
      <c r="C562" s="26"/>
      <c r="L562" s="27"/>
      <c r="M562" s="28"/>
      <c r="N562" s="27"/>
      <c r="O562" s="29"/>
      <c r="P562" s="27"/>
    </row>
    <row r="563" ht="15.75" customHeight="1">
      <c r="C563" s="26"/>
      <c r="L563" s="27"/>
      <c r="M563" s="28"/>
      <c r="N563" s="27"/>
      <c r="O563" s="29"/>
      <c r="P563" s="27"/>
    </row>
    <row r="564" ht="15.75" customHeight="1">
      <c r="C564" s="26"/>
      <c r="L564" s="27"/>
      <c r="M564" s="28"/>
      <c r="N564" s="27"/>
      <c r="O564" s="29"/>
      <c r="P564" s="27"/>
    </row>
    <row r="565" ht="15.75" customHeight="1">
      <c r="C565" s="26"/>
      <c r="L565" s="27"/>
      <c r="M565" s="28"/>
      <c r="N565" s="27"/>
      <c r="O565" s="29"/>
      <c r="P565" s="27"/>
    </row>
    <row r="566" ht="15.75" customHeight="1">
      <c r="C566" s="26"/>
      <c r="L566" s="27"/>
      <c r="M566" s="28"/>
      <c r="N566" s="27"/>
      <c r="O566" s="29"/>
      <c r="P566" s="27"/>
    </row>
    <row r="567" ht="15.75" customHeight="1">
      <c r="C567" s="26"/>
      <c r="L567" s="27"/>
      <c r="M567" s="28"/>
      <c r="N567" s="27"/>
      <c r="O567" s="29"/>
      <c r="P567" s="27"/>
    </row>
    <row r="568" ht="15.75" customHeight="1">
      <c r="C568" s="26"/>
      <c r="L568" s="27"/>
      <c r="M568" s="28"/>
      <c r="N568" s="27"/>
      <c r="O568" s="29"/>
      <c r="P568" s="27"/>
    </row>
    <row r="569" ht="15.75" customHeight="1">
      <c r="C569" s="26"/>
      <c r="L569" s="27"/>
      <c r="M569" s="28"/>
      <c r="N569" s="27"/>
      <c r="O569" s="29"/>
      <c r="P569" s="27"/>
    </row>
    <row r="570" ht="15.75" customHeight="1">
      <c r="C570" s="26"/>
      <c r="L570" s="27"/>
      <c r="M570" s="28"/>
      <c r="N570" s="27"/>
      <c r="O570" s="29"/>
      <c r="P570" s="27"/>
    </row>
    <row r="571" ht="15.75" customHeight="1">
      <c r="C571" s="26"/>
      <c r="L571" s="27"/>
      <c r="M571" s="28"/>
      <c r="N571" s="27"/>
      <c r="O571" s="29"/>
      <c r="P571" s="27"/>
    </row>
    <row r="572" ht="15.75" customHeight="1">
      <c r="C572" s="26"/>
      <c r="L572" s="27"/>
      <c r="M572" s="28"/>
      <c r="N572" s="27"/>
      <c r="O572" s="29"/>
      <c r="P572" s="27"/>
    </row>
    <row r="573" ht="15.75" customHeight="1">
      <c r="C573" s="26"/>
      <c r="L573" s="27"/>
      <c r="M573" s="28"/>
      <c r="N573" s="27"/>
      <c r="O573" s="29"/>
      <c r="P573" s="27"/>
    </row>
    <row r="574" ht="15.75" customHeight="1">
      <c r="C574" s="26"/>
      <c r="L574" s="27"/>
      <c r="M574" s="28"/>
      <c r="N574" s="27"/>
      <c r="O574" s="29"/>
      <c r="P574" s="27"/>
    </row>
    <row r="575" ht="15.75" customHeight="1">
      <c r="C575" s="26"/>
      <c r="L575" s="27"/>
      <c r="M575" s="28"/>
      <c r="N575" s="27"/>
      <c r="O575" s="29"/>
      <c r="P575" s="27"/>
    </row>
    <row r="576" ht="15.75" customHeight="1">
      <c r="C576" s="26"/>
      <c r="L576" s="27"/>
      <c r="M576" s="28"/>
      <c r="N576" s="27"/>
      <c r="O576" s="29"/>
      <c r="P576" s="27"/>
    </row>
    <row r="577" ht="15.75" customHeight="1">
      <c r="C577" s="26"/>
      <c r="L577" s="27"/>
      <c r="M577" s="28"/>
      <c r="N577" s="27"/>
      <c r="O577" s="29"/>
      <c r="P577" s="27"/>
    </row>
    <row r="578" ht="15.75" customHeight="1">
      <c r="C578" s="26"/>
      <c r="L578" s="27"/>
      <c r="M578" s="28"/>
      <c r="N578" s="27"/>
      <c r="O578" s="29"/>
      <c r="P578" s="27"/>
    </row>
    <row r="579" ht="15.75" customHeight="1">
      <c r="C579" s="26"/>
      <c r="L579" s="27"/>
      <c r="M579" s="28"/>
      <c r="N579" s="27"/>
      <c r="O579" s="29"/>
      <c r="P579" s="27"/>
    </row>
    <row r="580" ht="15.75" customHeight="1">
      <c r="C580" s="26"/>
      <c r="L580" s="27"/>
      <c r="M580" s="28"/>
      <c r="N580" s="27"/>
      <c r="O580" s="29"/>
      <c r="P580" s="27"/>
    </row>
    <row r="581" ht="15.75" customHeight="1">
      <c r="C581" s="26"/>
      <c r="L581" s="27"/>
      <c r="M581" s="28"/>
      <c r="N581" s="27"/>
      <c r="O581" s="29"/>
      <c r="P581" s="27"/>
    </row>
    <row r="582" ht="15.75" customHeight="1">
      <c r="C582" s="26"/>
      <c r="L582" s="27"/>
      <c r="M582" s="28"/>
      <c r="N582" s="27"/>
      <c r="O582" s="29"/>
      <c r="P582" s="27"/>
    </row>
    <row r="583" ht="15.75" customHeight="1">
      <c r="C583" s="26"/>
      <c r="L583" s="27"/>
      <c r="M583" s="28"/>
      <c r="N583" s="27"/>
      <c r="O583" s="29"/>
      <c r="P583" s="27"/>
    </row>
    <row r="584" ht="15.75" customHeight="1">
      <c r="C584" s="26"/>
      <c r="L584" s="27"/>
      <c r="M584" s="28"/>
      <c r="N584" s="27"/>
      <c r="O584" s="29"/>
      <c r="P584" s="27"/>
    </row>
    <row r="585" ht="15.75" customHeight="1">
      <c r="C585" s="26"/>
      <c r="L585" s="27"/>
      <c r="M585" s="28"/>
      <c r="N585" s="27"/>
      <c r="O585" s="29"/>
      <c r="P585" s="27"/>
    </row>
    <row r="586" ht="15.75" customHeight="1">
      <c r="C586" s="26"/>
      <c r="L586" s="27"/>
      <c r="M586" s="28"/>
      <c r="N586" s="27"/>
      <c r="O586" s="29"/>
      <c r="P586" s="27"/>
    </row>
    <row r="587" ht="15.75" customHeight="1">
      <c r="C587" s="26"/>
      <c r="L587" s="27"/>
      <c r="M587" s="28"/>
      <c r="N587" s="27"/>
      <c r="O587" s="29"/>
      <c r="P587" s="27"/>
    </row>
    <row r="588" ht="15.75" customHeight="1">
      <c r="C588" s="26"/>
      <c r="L588" s="27"/>
      <c r="M588" s="28"/>
      <c r="N588" s="27"/>
      <c r="O588" s="29"/>
      <c r="P588" s="27"/>
    </row>
    <row r="589" ht="15.75" customHeight="1">
      <c r="C589" s="26"/>
      <c r="L589" s="27"/>
      <c r="M589" s="28"/>
      <c r="N589" s="27"/>
      <c r="O589" s="29"/>
      <c r="P589" s="27"/>
    </row>
    <row r="590" ht="15.75" customHeight="1">
      <c r="C590" s="26"/>
      <c r="L590" s="27"/>
      <c r="M590" s="28"/>
      <c r="N590" s="27"/>
      <c r="O590" s="29"/>
      <c r="P590" s="27"/>
    </row>
    <row r="591" ht="15.75" customHeight="1">
      <c r="C591" s="26"/>
      <c r="L591" s="27"/>
      <c r="M591" s="28"/>
      <c r="N591" s="27"/>
      <c r="O591" s="29"/>
      <c r="P591" s="27"/>
    </row>
    <row r="592" ht="15.75" customHeight="1">
      <c r="C592" s="26"/>
      <c r="L592" s="27"/>
      <c r="M592" s="28"/>
      <c r="N592" s="27"/>
      <c r="O592" s="29"/>
      <c r="P592" s="27"/>
    </row>
    <row r="593" ht="15.75" customHeight="1">
      <c r="C593" s="26"/>
      <c r="L593" s="27"/>
      <c r="M593" s="28"/>
      <c r="N593" s="27"/>
      <c r="O593" s="29"/>
      <c r="P593" s="27"/>
    </row>
    <row r="594" ht="15.75" customHeight="1">
      <c r="C594" s="26"/>
      <c r="L594" s="27"/>
      <c r="M594" s="28"/>
      <c r="N594" s="27"/>
      <c r="O594" s="29"/>
      <c r="P594" s="27"/>
    </row>
    <row r="595" ht="15.75" customHeight="1">
      <c r="C595" s="26"/>
      <c r="L595" s="27"/>
      <c r="M595" s="28"/>
      <c r="N595" s="27"/>
      <c r="O595" s="29"/>
      <c r="P595" s="27"/>
    </row>
    <row r="596" ht="15.75" customHeight="1">
      <c r="C596" s="26"/>
      <c r="L596" s="27"/>
      <c r="M596" s="28"/>
      <c r="N596" s="27"/>
      <c r="O596" s="29"/>
      <c r="P596" s="27"/>
    </row>
    <row r="597" ht="15.75" customHeight="1">
      <c r="C597" s="26"/>
      <c r="L597" s="27"/>
      <c r="M597" s="28"/>
      <c r="N597" s="27"/>
      <c r="O597" s="29"/>
      <c r="P597" s="27"/>
    </row>
    <row r="598" ht="15.75" customHeight="1">
      <c r="C598" s="26"/>
      <c r="L598" s="27"/>
      <c r="M598" s="28"/>
      <c r="N598" s="27"/>
      <c r="O598" s="29"/>
      <c r="P598" s="27"/>
    </row>
    <row r="599" ht="15.75" customHeight="1">
      <c r="C599" s="26"/>
      <c r="L599" s="27"/>
      <c r="M599" s="28"/>
      <c r="N599" s="27"/>
      <c r="O599" s="29"/>
      <c r="P599" s="27"/>
    </row>
    <row r="600" ht="15.75" customHeight="1">
      <c r="C600" s="26"/>
      <c r="L600" s="27"/>
      <c r="M600" s="28"/>
      <c r="N600" s="27"/>
      <c r="O600" s="29"/>
      <c r="P600" s="27"/>
    </row>
    <row r="601" ht="15.75" customHeight="1">
      <c r="C601" s="26"/>
      <c r="L601" s="27"/>
      <c r="M601" s="28"/>
      <c r="N601" s="27"/>
      <c r="O601" s="29"/>
      <c r="P601" s="27"/>
    </row>
    <row r="602" ht="15.75" customHeight="1">
      <c r="C602" s="26"/>
      <c r="L602" s="27"/>
      <c r="M602" s="28"/>
      <c r="N602" s="27"/>
      <c r="O602" s="29"/>
      <c r="P602" s="27"/>
    </row>
    <row r="603" ht="15.75" customHeight="1">
      <c r="C603" s="26"/>
      <c r="L603" s="27"/>
      <c r="M603" s="28"/>
      <c r="N603" s="27"/>
      <c r="O603" s="29"/>
      <c r="P603" s="27"/>
    </row>
    <row r="604" ht="15.75" customHeight="1">
      <c r="C604" s="26"/>
      <c r="L604" s="27"/>
      <c r="M604" s="28"/>
      <c r="N604" s="27"/>
      <c r="O604" s="29"/>
      <c r="P604" s="27"/>
    </row>
    <row r="605" ht="15.75" customHeight="1">
      <c r="C605" s="26"/>
      <c r="L605" s="27"/>
      <c r="M605" s="28"/>
      <c r="N605" s="27"/>
      <c r="O605" s="29"/>
      <c r="P605" s="27"/>
    </row>
    <row r="606" ht="15.75" customHeight="1">
      <c r="C606" s="26"/>
      <c r="L606" s="27"/>
      <c r="M606" s="28"/>
      <c r="N606" s="27"/>
      <c r="O606" s="29"/>
      <c r="P606" s="27"/>
    </row>
    <row r="607" ht="15.75" customHeight="1">
      <c r="C607" s="26"/>
      <c r="L607" s="27"/>
      <c r="M607" s="28"/>
      <c r="N607" s="27"/>
      <c r="O607" s="29"/>
      <c r="P607" s="27"/>
    </row>
    <row r="608" ht="15.75" customHeight="1">
      <c r="C608" s="26"/>
      <c r="L608" s="27"/>
      <c r="M608" s="28"/>
      <c r="N608" s="27"/>
      <c r="O608" s="29"/>
      <c r="P608" s="27"/>
    </row>
    <row r="609" ht="15.75" customHeight="1">
      <c r="C609" s="26"/>
      <c r="L609" s="27"/>
      <c r="M609" s="28"/>
      <c r="N609" s="27"/>
      <c r="O609" s="29"/>
      <c r="P609" s="27"/>
    </row>
    <row r="610" ht="15.75" customHeight="1">
      <c r="C610" s="26"/>
      <c r="L610" s="27"/>
      <c r="M610" s="28"/>
      <c r="N610" s="27"/>
      <c r="O610" s="29"/>
      <c r="P610" s="27"/>
    </row>
    <row r="611" ht="15.75" customHeight="1">
      <c r="C611" s="26"/>
      <c r="L611" s="27"/>
      <c r="M611" s="28"/>
      <c r="N611" s="27"/>
      <c r="O611" s="29"/>
      <c r="P611" s="27"/>
    </row>
    <row r="612" ht="15.75" customHeight="1">
      <c r="C612" s="26"/>
      <c r="L612" s="27"/>
      <c r="M612" s="28"/>
      <c r="N612" s="27"/>
      <c r="O612" s="29"/>
      <c r="P612" s="27"/>
    </row>
    <row r="613" ht="15.75" customHeight="1">
      <c r="C613" s="26"/>
      <c r="L613" s="27"/>
      <c r="M613" s="28"/>
      <c r="N613" s="27"/>
      <c r="O613" s="29"/>
      <c r="P613" s="27"/>
    </row>
    <row r="614" ht="15.75" customHeight="1">
      <c r="C614" s="26"/>
      <c r="L614" s="27"/>
      <c r="M614" s="28"/>
      <c r="N614" s="27"/>
      <c r="O614" s="29"/>
      <c r="P614" s="27"/>
    </row>
    <row r="615" ht="15.75" customHeight="1">
      <c r="C615" s="26"/>
      <c r="L615" s="27"/>
      <c r="M615" s="28"/>
      <c r="N615" s="27"/>
      <c r="O615" s="29"/>
      <c r="P615" s="27"/>
    </row>
    <row r="616" ht="15.75" customHeight="1">
      <c r="C616" s="26"/>
      <c r="L616" s="27"/>
      <c r="M616" s="28"/>
      <c r="N616" s="27"/>
      <c r="O616" s="29"/>
      <c r="P616" s="27"/>
    </row>
    <row r="617" ht="15.75" customHeight="1">
      <c r="C617" s="26"/>
      <c r="L617" s="27"/>
      <c r="M617" s="28"/>
      <c r="N617" s="27"/>
      <c r="O617" s="29"/>
      <c r="P617" s="27"/>
    </row>
    <row r="618" ht="15.75" customHeight="1">
      <c r="C618" s="26"/>
      <c r="L618" s="27"/>
      <c r="M618" s="28"/>
      <c r="N618" s="27"/>
      <c r="O618" s="29"/>
      <c r="P618" s="27"/>
    </row>
    <row r="619" ht="15.75" customHeight="1">
      <c r="C619" s="26"/>
      <c r="L619" s="27"/>
      <c r="M619" s="28"/>
      <c r="N619" s="27"/>
      <c r="O619" s="29"/>
      <c r="P619" s="27"/>
    </row>
    <row r="620" ht="15.75" customHeight="1">
      <c r="C620" s="26"/>
      <c r="L620" s="27"/>
      <c r="M620" s="28"/>
      <c r="N620" s="27"/>
      <c r="O620" s="29"/>
      <c r="P620" s="27"/>
    </row>
    <row r="621" ht="15.75" customHeight="1">
      <c r="C621" s="26"/>
      <c r="L621" s="27"/>
      <c r="M621" s="28"/>
      <c r="N621" s="27"/>
      <c r="O621" s="29"/>
      <c r="P621" s="27"/>
    </row>
    <row r="622" ht="15.75" customHeight="1">
      <c r="C622" s="26"/>
      <c r="L622" s="27"/>
      <c r="M622" s="28"/>
      <c r="N622" s="27"/>
      <c r="O622" s="29"/>
      <c r="P622" s="27"/>
    </row>
    <row r="623" ht="15.75" customHeight="1">
      <c r="C623" s="26"/>
      <c r="L623" s="27"/>
      <c r="M623" s="28"/>
      <c r="N623" s="27"/>
      <c r="O623" s="29"/>
      <c r="P623" s="27"/>
    </row>
    <row r="624" ht="15.75" customHeight="1">
      <c r="C624" s="26"/>
      <c r="L624" s="27"/>
      <c r="M624" s="28"/>
      <c r="N624" s="27"/>
      <c r="O624" s="29"/>
      <c r="P624" s="27"/>
    </row>
    <row r="625" ht="15.75" customHeight="1">
      <c r="C625" s="26"/>
      <c r="L625" s="27"/>
      <c r="M625" s="28"/>
      <c r="N625" s="27"/>
      <c r="O625" s="29"/>
      <c r="P625" s="27"/>
    </row>
    <row r="626" ht="15.75" customHeight="1">
      <c r="C626" s="26"/>
      <c r="L626" s="27"/>
      <c r="M626" s="28"/>
      <c r="N626" s="27"/>
      <c r="O626" s="29"/>
      <c r="P626" s="27"/>
    </row>
    <row r="627" ht="15.75" customHeight="1">
      <c r="C627" s="26"/>
      <c r="L627" s="27"/>
      <c r="M627" s="28"/>
      <c r="N627" s="27"/>
      <c r="O627" s="29"/>
      <c r="P627" s="27"/>
    </row>
    <row r="628" ht="15.75" customHeight="1">
      <c r="C628" s="26"/>
      <c r="L628" s="27"/>
      <c r="M628" s="28"/>
      <c r="N628" s="27"/>
      <c r="O628" s="29"/>
      <c r="P628" s="27"/>
    </row>
    <row r="629" ht="15.75" customHeight="1">
      <c r="C629" s="26"/>
      <c r="L629" s="27"/>
      <c r="M629" s="28"/>
      <c r="N629" s="27"/>
      <c r="O629" s="29"/>
      <c r="P629" s="27"/>
    </row>
    <row r="630" ht="15.75" customHeight="1">
      <c r="C630" s="26"/>
      <c r="L630" s="27"/>
      <c r="M630" s="28"/>
      <c r="N630" s="27"/>
      <c r="O630" s="29"/>
      <c r="P630" s="27"/>
    </row>
    <row r="631" ht="15.75" customHeight="1">
      <c r="C631" s="26"/>
      <c r="L631" s="27"/>
      <c r="M631" s="28"/>
      <c r="N631" s="27"/>
      <c r="O631" s="29"/>
      <c r="P631" s="27"/>
    </row>
    <row r="632" ht="15.75" customHeight="1">
      <c r="C632" s="26"/>
      <c r="L632" s="27"/>
      <c r="M632" s="28"/>
      <c r="N632" s="27"/>
      <c r="O632" s="29"/>
      <c r="P632" s="27"/>
    </row>
    <row r="633" ht="15.75" customHeight="1">
      <c r="C633" s="26"/>
      <c r="L633" s="27"/>
      <c r="M633" s="28"/>
      <c r="N633" s="27"/>
      <c r="O633" s="29"/>
      <c r="P633" s="27"/>
    </row>
    <row r="634" ht="15.75" customHeight="1">
      <c r="C634" s="26"/>
      <c r="L634" s="27"/>
      <c r="M634" s="28"/>
      <c r="N634" s="27"/>
      <c r="O634" s="29"/>
      <c r="P634" s="27"/>
    </row>
    <row r="635" ht="15.75" customHeight="1">
      <c r="C635" s="26"/>
      <c r="L635" s="27"/>
      <c r="M635" s="28"/>
      <c r="N635" s="27"/>
      <c r="O635" s="29"/>
      <c r="P635" s="27"/>
    </row>
    <row r="636" ht="15.75" customHeight="1">
      <c r="C636" s="26"/>
      <c r="L636" s="27"/>
      <c r="M636" s="28"/>
      <c r="N636" s="27"/>
      <c r="O636" s="29"/>
      <c r="P636" s="27"/>
    </row>
    <row r="637" ht="15.75" customHeight="1">
      <c r="C637" s="26"/>
      <c r="L637" s="27"/>
      <c r="M637" s="28"/>
      <c r="N637" s="27"/>
      <c r="O637" s="29"/>
      <c r="P637" s="27"/>
    </row>
    <row r="638" ht="15.75" customHeight="1">
      <c r="C638" s="26"/>
      <c r="L638" s="27"/>
      <c r="M638" s="28"/>
      <c r="N638" s="27"/>
      <c r="O638" s="29"/>
      <c r="P638" s="27"/>
    </row>
    <row r="639" ht="15.75" customHeight="1">
      <c r="C639" s="26"/>
      <c r="L639" s="27"/>
      <c r="M639" s="28"/>
      <c r="N639" s="27"/>
      <c r="O639" s="29"/>
      <c r="P639" s="27"/>
    </row>
    <row r="640" ht="15.75" customHeight="1">
      <c r="C640" s="26"/>
      <c r="L640" s="27"/>
      <c r="M640" s="28"/>
      <c r="N640" s="27"/>
      <c r="O640" s="29"/>
      <c r="P640" s="27"/>
    </row>
    <row r="641" ht="15.75" customHeight="1">
      <c r="C641" s="26"/>
      <c r="L641" s="27"/>
      <c r="M641" s="28"/>
      <c r="N641" s="27"/>
      <c r="O641" s="29"/>
      <c r="P641" s="27"/>
    </row>
    <row r="642" ht="15.75" customHeight="1">
      <c r="C642" s="26"/>
      <c r="L642" s="27"/>
      <c r="M642" s="28"/>
      <c r="N642" s="27"/>
      <c r="O642" s="29"/>
      <c r="P642" s="27"/>
    </row>
    <row r="643" ht="15.75" customHeight="1">
      <c r="C643" s="26"/>
      <c r="L643" s="27"/>
      <c r="M643" s="28"/>
      <c r="N643" s="27"/>
      <c r="O643" s="29"/>
      <c r="P643" s="27"/>
    </row>
    <row r="644" ht="15.75" customHeight="1">
      <c r="C644" s="26"/>
      <c r="L644" s="27"/>
      <c r="M644" s="28"/>
      <c r="N644" s="27"/>
      <c r="O644" s="29"/>
      <c r="P644" s="27"/>
    </row>
    <row r="645" ht="15.75" customHeight="1">
      <c r="C645" s="26"/>
      <c r="L645" s="27"/>
      <c r="M645" s="28"/>
      <c r="N645" s="27"/>
      <c r="O645" s="29"/>
      <c r="P645" s="27"/>
    </row>
    <row r="646" ht="15.75" customHeight="1">
      <c r="C646" s="26"/>
      <c r="L646" s="27"/>
      <c r="M646" s="28"/>
      <c r="N646" s="27"/>
      <c r="O646" s="29"/>
      <c r="P646" s="27"/>
    </row>
    <row r="647" ht="15.75" customHeight="1">
      <c r="C647" s="26"/>
      <c r="L647" s="27"/>
      <c r="M647" s="28"/>
      <c r="N647" s="27"/>
      <c r="O647" s="29"/>
      <c r="P647" s="27"/>
    </row>
    <row r="648" ht="15.75" customHeight="1">
      <c r="C648" s="26"/>
      <c r="L648" s="27"/>
      <c r="M648" s="28"/>
      <c r="N648" s="27"/>
      <c r="O648" s="29"/>
      <c r="P648" s="27"/>
    </row>
    <row r="649" ht="15.75" customHeight="1">
      <c r="C649" s="26"/>
      <c r="L649" s="27"/>
      <c r="M649" s="28"/>
      <c r="N649" s="27"/>
      <c r="O649" s="29"/>
      <c r="P649" s="27"/>
    </row>
    <row r="650" ht="15.75" customHeight="1">
      <c r="C650" s="26"/>
      <c r="L650" s="27"/>
      <c r="M650" s="28"/>
      <c r="N650" s="27"/>
      <c r="O650" s="29"/>
      <c r="P650" s="27"/>
    </row>
    <row r="651" ht="15.75" customHeight="1">
      <c r="C651" s="26"/>
      <c r="L651" s="27"/>
      <c r="M651" s="28"/>
      <c r="N651" s="27"/>
      <c r="O651" s="29"/>
      <c r="P651" s="27"/>
    </row>
    <row r="652" ht="15.75" customHeight="1">
      <c r="C652" s="26"/>
      <c r="L652" s="27"/>
      <c r="M652" s="28"/>
      <c r="N652" s="27"/>
      <c r="O652" s="29"/>
      <c r="P652" s="27"/>
    </row>
    <row r="653" ht="15.75" customHeight="1">
      <c r="C653" s="26"/>
      <c r="L653" s="27"/>
      <c r="M653" s="28"/>
      <c r="N653" s="27"/>
      <c r="O653" s="29"/>
      <c r="P653" s="27"/>
    </row>
    <row r="654" ht="15.75" customHeight="1">
      <c r="C654" s="26"/>
      <c r="L654" s="27"/>
      <c r="M654" s="28"/>
      <c r="N654" s="27"/>
      <c r="O654" s="29"/>
      <c r="P654" s="27"/>
    </row>
    <row r="655" ht="15.75" customHeight="1">
      <c r="C655" s="26"/>
      <c r="L655" s="27"/>
      <c r="M655" s="28"/>
      <c r="N655" s="27"/>
      <c r="O655" s="29"/>
      <c r="P655" s="27"/>
    </row>
    <row r="656" ht="15.75" customHeight="1">
      <c r="C656" s="26"/>
      <c r="L656" s="27"/>
      <c r="M656" s="28"/>
      <c r="N656" s="27"/>
      <c r="O656" s="29"/>
      <c r="P656" s="27"/>
    </row>
    <row r="657" ht="15.75" customHeight="1">
      <c r="C657" s="26"/>
      <c r="L657" s="27"/>
      <c r="M657" s="28"/>
      <c r="N657" s="27"/>
      <c r="O657" s="29"/>
      <c r="P657" s="27"/>
    </row>
    <row r="658" ht="15.75" customHeight="1">
      <c r="C658" s="26"/>
      <c r="L658" s="27"/>
      <c r="M658" s="28"/>
      <c r="N658" s="27"/>
      <c r="O658" s="29"/>
      <c r="P658" s="27"/>
    </row>
    <row r="659" ht="15.75" customHeight="1">
      <c r="C659" s="26"/>
      <c r="L659" s="27"/>
      <c r="M659" s="28"/>
      <c r="N659" s="27"/>
      <c r="O659" s="29"/>
      <c r="P659" s="27"/>
    </row>
    <row r="660" ht="15.75" customHeight="1">
      <c r="C660" s="26"/>
      <c r="L660" s="27"/>
      <c r="M660" s="28"/>
      <c r="N660" s="27"/>
      <c r="O660" s="29"/>
      <c r="P660" s="27"/>
    </row>
    <row r="661" ht="15.75" customHeight="1">
      <c r="C661" s="26"/>
      <c r="L661" s="27"/>
      <c r="M661" s="28"/>
      <c r="N661" s="27"/>
      <c r="O661" s="29"/>
      <c r="P661" s="27"/>
    </row>
    <row r="662" ht="15.75" customHeight="1">
      <c r="C662" s="26"/>
      <c r="L662" s="27"/>
      <c r="M662" s="28"/>
      <c r="N662" s="27"/>
      <c r="O662" s="29"/>
      <c r="P662" s="27"/>
    </row>
    <row r="663" ht="15.75" customHeight="1">
      <c r="C663" s="26"/>
      <c r="L663" s="27"/>
      <c r="M663" s="28"/>
      <c r="N663" s="27"/>
      <c r="O663" s="29"/>
      <c r="P663" s="27"/>
    </row>
    <row r="664" ht="15.75" customHeight="1">
      <c r="C664" s="26"/>
      <c r="L664" s="27"/>
      <c r="M664" s="28"/>
      <c r="N664" s="27"/>
      <c r="O664" s="29"/>
      <c r="P664" s="27"/>
    </row>
    <row r="665" ht="15.75" customHeight="1">
      <c r="C665" s="26"/>
      <c r="L665" s="27"/>
      <c r="M665" s="28"/>
      <c r="N665" s="27"/>
      <c r="O665" s="29"/>
      <c r="P665" s="27"/>
    </row>
    <row r="666" ht="15.75" customHeight="1">
      <c r="C666" s="26"/>
      <c r="L666" s="27"/>
      <c r="M666" s="28"/>
      <c r="N666" s="27"/>
      <c r="O666" s="29"/>
      <c r="P666" s="27"/>
    </row>
    <row r="667" ht="15.75" customHeight="1">
      <c r="C667" s="26"/>
      <c r="L667" s="27"/>
      <c r="M667" s="28"/>
      <c r="N667" s="27"/>
      <c r="O667" s="29"/>
      <c r="P667" s="27"/>
    </row>
    <row r="668" ht="15.75" customHeight="1">
      <c r="C668" s="26"/>
      <c r="L668" s="27"/>
      <c r="M668" s="28"/>
      <c r="N668" s="27"/>
      <c r="O668" s="29"/>
      <c r="P668" s="27"/>
    </row>
    <row r="669" ht="15.75" customHeight="1">
      <c r="C669" s="26"/>
      <c r="L669" s="27"/>
      <c r="M669" s="28"/>
      <c r="N669" s="27"/>
      <c r="O669" s="29"/>
      <c r="P669" s="27"/>
    </row>
    <row r="670" ht="15.75" customHeight="1">
      <c r="C670" s="26"/>
      <c r="L670" s="27"/>
      <c r="M670" s="28"/>
      <c r="N670" s="27"/>
      <c r="O670" s="29"/>
      <c r="P670" s="27"/>
    </row>
    <row r="671" ht="15.75" customHeight="1">
      <c r="C671" s="26"/>
      <c r="L671" s="27"/>
      <c r="M671" s="28"/>
      <c r="N671" s="27"/>
      <c r="O671" s="29"/>
      <c r="P671" s="27"/>
    </row>
    <row r="672" ht="15.75" customHeight="1">
      <c r="C672" s="26"/>
      <c r="L672" s="27"/>
      <c r="M672" s="28"/>
      <c r="N672" s="27"/>
      <c r="O672" s="29"/>
      <c r="P672" s="27"/>
    </row>
    <row r="673" ht="15.75" customHeight="1">
      <c r="C673" s="26"/>
      <c r="L673" s="27"/>
      <c r="M673" s="28"/>
      <c r="N673" s="27"/>
      <c r="O673" s="29"/>
      <c r="P673" s="27"/>
    </row>
    <row r="674" ht="15.75" customHeight="1">
      <c r="C674" s="26"/>
      <c r="L674" s="27"/>
      <c r="M674" s="28"/>
      <c r="N674" s="27"/>
      <c r="O674" s="29"/>
      <c r="P674" s="27"/>
    </row>
    <row r="675" ht="15.75" customHeight="1">
      <c r="C675" s="26"/>
      <c r="L675" s="27"/>
      <c r="M675" s="28"/>
      <c r="N675" s="27"/>
      <c r="O675" s="29"/>
      <c r="P675" s="27"/>
    </row>
    <row r="676" ht="15.75" customHeight="1">
      <c r="C676" s="26"/>
      <c r="L676" s="27"/>
      <c r="M676" s="28"/>
      <c r="N676" s="27"/>
      <c r="O676" s="29"/>
      <c r="P676" s="27"/>
    </row>
    <row r="677" ht="15.75" customHeight="1">
      <c r="C677" s="26"/>
      <c r="L677" s="27"/>
      <c r="M677" s="28"/>
      <c r="N677" s="27"/>
      <c r="O677" s="29"/>
      <c r="P677" s="27"/>
    </row>
    <row r="678" ht="15.75" customHeight="1">
      <c r="C678" s="26"/>
      <c r="L678" s="27"/>
      <c r="M678" s="28"/>
      <c r="N678" s="27"/>
      <c r="O678" s="29"/>
      <c r="P678" s="27"/>
    </row>
    <row r="679" ht="15.75" customHeight="1">
      <c r="C679" s="26"/>
      <c r="L679" s="27"/>
      <c r="M679" s="28"/>
      <c r="N679" s="27"/>
      <c r="O679" s="29"/>
      <c r="P679" s="27"/>
    </row>
    <row r="680" ht="15.75" customHeight="1">
      <c r="C680" s="26"/>
      <c r="L680" s="27"/>
      <c r="M680" s="28"/>
      <c r="N680" s="27"/>
      <c r="O680" s="29"/>
      <c r="P680" s="27"/>
    </row>
    <row r="681" ht="15.75" customHeight="1">
      <c r="C681" s="26"/>
      <c r="L681" s="27"/>
      <c r="M681" s="28"/>
      <c r="N681" s="27"/>
      <c r="O681" s="29"/>
      <c r="P681" s="27"/>
    </row>
    <row r="682" ht="15.75" customHeight="1">
      <c r="C682" s="26"/>
      <c r="L682" s="27"/>
      <c r="M682" s="28"/>
      <c r="N682" s="27"/>
      <c r="O682" s="29"/>
      <c r="P682" s="27"/>
    </row>
    <row r="683" ht="15.75" customHeight="1">
      <c r="C683" s="26"/>
      <c r="L683" s="27"/>
      <c r="M683" s="28"/>
      <c r="N683" s="27"/>
      <c r="O683" s="29"/>
      <c r="P683" s="27"/>
    </row>
    <row r="684" ht="15.75" customHeight="1">
      <c r="C684" s="26"/>
      <c r="L684" s="27"/>
      <c r="M684" s="28"/>
      <c r="N684" s="27"/>
      <c r="O684" s="29"/>
      <c r="P684" s="27"/>
    </row>
    <row r="685" ht="15.75" customHeight="1">
      <c r="C685" s="26"/>
      <c r="L685" s="27"/>
      <c r="M685" s="28"/>
      <c r="N685" s="27"/>
      <c r="O685" s="29"/>
      <c r="P685" s="27"/>
    </row>
    <row r="686" ht="15.75" customHeight="1">
      <c r="C686" s="26"/>
      <c r="L686" s="27"/>
      <c r="M686" s="28"/>
      <c r="N686" s="27"/>
      <c r="O686" s="29"/>
      <c r="P686" s="27"/>
    </row>
    <row r="687" ht="15.75" customHeight="1">
      <c r="C687" s="26"/>
      <c r="L687" s="27"/>
      <c r="M687" s="28"/>
      <c r="N687" s="27"/>
      <c r="O687" s="29"/>
      <c r="P687" s="27"/>
    </row>
    <row r="688" ht="15.75" customHeight="1">
      <c r="C688" s="26"/>
      <c r="L688" s="27"/>
      <c r="M688" s="28"/>
      <c r="N688" s="27"/>
      <c r="O688" s="29"/>
      <c r="P688" s="27"/>
    </row>
    <row r="689" ht="15.75" customHeight="1">
      <c r="C689" s="26"/>
      <c r="L689" s="27"/>
      <c r="M689" s="28"/>
      <c r="N689" s="27"/>
      <c r="O689" s="29"/>
      <c r="P689" s="27"/>
    </row>
    <row r="690" ht="15.75" customHeight="1">
      <c r="C690" s="26"/>
      <c r="L690" s="27"/>
      <c r="M690" s="28"/>
      <c r="N690" s="27"/>
      <c r="O690" s="29"/>
      <c r="P690" s="27"/>
    </row>
    <row r="691" ht="15.75" customHeight="1">
      <c r="C691" s="26"/>
      <c r="L691" s="27"/>
      <c r="M691" s="28"/>
      <c r="N691" s="27"/>
      <c r="O691" s="29"/>
      <c r="P691" s="27"/>
    </row>
    <row r="692" ht="15.75" customHeight="1">
      <c r="C692" s="26"/>
      <c r="L692" s="27"/>
      <c r="M692" s="28"/>
      <c r="N692" s="27"/>
      <c r="O692" s="29"/>
      <c r="P692" s="27"/>
    </row>
    <row r="693" ht="15.75" customHeight="1">
      <c r="C693" s="26"/>
      <c r="L693" s="27"/>
      <c r="M693" s="28"/>
      <c r="N693" s="27"/>
      <c r="O693" s="29"/>
      <c r="P693" s="27"/>
    </row>
    <row r="694" ht="15.75" customHeight="1">
      <c r="C694" s="26"/>
      <c r="L694" s="27"/>
      <c r="M694" s="28"/>
      <c r="N694" s="27"/>
      <c r="O694" s="29"/>
      <c r="P694" s="27"/>
    </row>
    <row r="695" ht="15.75" customHeight="1">
      <c r="C695" s="26"/>
      <c r="L695" s="27"/>
      <c r="M695" s="28"/>
      <c r="N695" s="27"/>
      <c r="O695" s="29"/>
      <c r="P695" s="27"/>
    </row>
    <row r="696" ht="15.75" customHeight="1">
      <c r="C696" s="26"/>
      <c r="L696" s="27"/>
      <c r="M696" s="28"/>
      <c r="N696" s="27"/>
      <c r="O696" s="29"/>
      <c r="P696" s="27"/>
    </row>
    <row r="697" ht="15.75" customHeight="1">
      <c r="C697" s="26"/>
      <c r="L697" s="27"/>
      <c r="M697" s="28"/>
      <c r="N697" s="27"/>
      <c r="O697" s="29"/>
      <c r="P697" s="27"/>
    </row>
    <row r="698" ht="15.75" customHeight="1">
      <c r="C698" s="26"/>
      <c r="L698" s="27"/>
      <c r="M698" s="28"/>
      <c r="N698" s="27"/>
      <c r="O698" s="29"/>
      <c r="P698" s="27"/>
    </row>
    <row r="699" ht="15.75" customHeight="1">
      <c r="C699" s="26"/>
      <c r="L699" s="27"/>
      <c r="M699" s="28"/>
      <c r="N699" s="27"/>
      <c r="O699" s="29"/>
      <c r="P699" s="27"/>
    </row>
    <row r="700" ht="15.75" customHeight="1">
      <c r="C700" s="26"/>
      <c r="L700" s="27"/>
      <c r="M700" s="28"/>
      <c r="N700" s="27"/>
      <c r="O700" s="29"/>
      <c r="P700" s="27"/>
    </row>
    <row r="701" ht="15.75" customHeight="1">
      <c r="C701" s="26"/>
      <c r="L701" s="27"/>
      <c r="M701" s="28"/>
      <c r="N701" s="27"/>
      <c r="O701" s="29"/>
      <c r="P701" s="27"/>
    </row>
    <row r="702" ht="15.75" customHeight="1">
      <c r="C702" s="26"/>
      <c r="L702" s="27"/>
      <c r="M702" s="28"/>
      <c r="N702" s="27"/>
      <c r="O702" s="29"/>
      <c r="P702" s="27"/>
    </row>
    <row r="703" ht="15.75" customHeight="1">
      <c r="C703" s="26"/>
      <c r="L703" s="27"/>
      <c r="M703" s="28"/>
      <c r="N703" s="27"/>
      <c r="O703" s="29"/>
      <c r="P703" s="27"/>
    </row>
    <row r="704" ht="15.75" customHeight="1">
      <c r="C704" s="26"/>
      <c r="L704" s="27"/>
      <c r="M704" s="28"/>
      <c r="N704" s="27"/>
      <c r="O704" s="29"/>
      <c r="P704" s="27"/>
    </row>
    <row r="705" ht="15.75" customHeight="1">
      <c r="C705" s="26"/>
      <c r="L705" s="27"/>
      <c r="M705" s="28"/>
      <c r="N705" s="27"/>
      <c r="O705" s="29"/>
      <c r="P705" s="27"/>
    </row>
    <row r="706" ht="15.75" customHeight="1">
      <c r="C706" s="26"/>
      <c r="L706" s="27"/>
      <c r="M706" s="28"/>
      <c r="N706" s="27"/>
      <c r="O706" s="29"/>
      <c r="P706" s="27"/>
    </row>
    <row r="707" ht="15.75" customHeight="1">
      <c r="C707" s="26"/>
      <c r="L707" s="27"/>
      <c r="M707" s="28"/>
      <c r="N707" s="27"/>
      <c r="O707" s="29"/>
      <c r="P707" s="27"/>
    </row>
    <row r="708" ht="15.75" customHeight="1">
      <c r="C708" s="26"/>
      <c r="L708" s="27"/>
      <c r="M708" s="28"/>
      <c r="N708" s="27"/>
      <c r="O708" s="29"/>
      <c r="P708" s="27"/>
    </row>
    <row r="709" ht="15.75" customHeight="1">
      <c r="C709" s="26"/>
      <c r="L709" s="27"/>
      <c r="M709" s="28"/>
      <c r="N709" s="27"/>
      <c r="O709" s="29"/>
      <c r="P709" s="27"/>
    </row>
    <row r="710" ht="15.75" customHeight="1">
      <c r="C710" s="26"/>
      <c r="L710" s="27"/>
      <c r="M710" s="28"/>
      <c r="N710" s="27"/>
      <c r="O710" s="29"/>
      <c r="P710" s="27"/>
    </row>
    <row r="711" ht="15.75" customHeight="1">
      <c r="C711" s="26"/>
      <c r="L711" s="27"/>
      <c r="M711" s="28"/>
      <c r="N711" s="27"/>
      <c r="O711" s="29"/>
      <c r="P711" s="27"/>
    </row>
    <row r="712" ht="15.75" customHeight="1">
      <c r="C712" s="26"/>
      <c r="L712" s="27"/>
      <c r="M712" s="28"/>
      <c r="N712" s="27"/>
      <c r="O712" s="29"/>
      <c r="P712" s="27"/>
    </row>
    <row r="713" ht="15.75" customHeight="1">
      <c r="C713" s="26"/>
      <c r="L713" s="27"/>
      <c r="M713" s="28"/>
      <c r="N713" s="27"/>
      <c r="O713" s="29"/>
      <c r="P713" s="27"/>
    </row>
    <row r="714" ht="15.75" customHeight="1">
      <c r="C714" s="26"/>
      <c r="L714" s="27"/>
      <c r="M714" s="28"/>
      <c r="N714" s="27"/>
      <c r="O714" s="29"/>
      <c r="P714" s="27"/>
    </row>
    <row r="715" ht="15.75" customHeight="1">
      <c r="C715" s="26"/>
      <c r="L715" s="27"/>
      <c r="M715" s="28"/>
      <c r="N715" s="27"/>
      <c r="O715" s="29"/>
      <c r="P715" s="27"/>
    </row>
    <row r="716" ht="15.75" customHeight="1">
      <c r="C716" s="26"/>
      <c r="L716" s="27"/>
      <c r="M716" s="28"/>
      <c r="N716" s="27"/>
      <c r="O716" s="29"/>
      <c r="P716" s="27"/>
    </row>
    <row r="717" ht="15.75" customHeight="1">
      <c r="C717" s="26"/>
      <c r="L717" s="27"/>
      <c r="M717" s="28"/>
      <c r="N717" s="27"/>
      <c r="O717" s="29"/>
      <c r="P717" s="27"/>
    </row>
    <row r="718" ht="15.75" customHeight="1">
      <c r="C718" s="26"/>
      <c r="L718" s="27"/>
      <c r="M718" s="28"/>
      <c r="N718" s="27"/>
      <c r="O718" s="29"/>
      <c r="P718" s="27"/>
    </row>
    <row r="719" ht="15.75" customHeight="1">
      <c r="C719" s="26"/>
      <c r="L719" s="27"/>
      <c r="M719" s="28"/>
      <c r="N719" s="27"/>
      <c r="O719" s="29"/>
      <c r="P719" s="27"/>
    </row>
    <row r="720" ht="15.75" customHeight="1">
      <c r="C720" s="26"/>
      <c r="L720" s="27"/>
      <c r="M720" s="28"/>
      <c r="N720" s="27"/>
      <c r="O720" s="29"/>
      <c r="P720" s="27"/>
    </row>
    <row r="721" ht="15.75" customHeight="1">
      <c r="C721" s="26"/>
      <c r="L721" s="27"/>
      <c r="M721" s="28"/>
      <c r="N721" s="27"/>
      <c r="O721" s="29"/>
      <c r="P721" s="27"/>
    </row>
    <row r="722" ht="15.75" customHeight="1">
      <c r="C722" s="26"/>
      <c r="L722" s="27"/>
      <c r="M722" s="28"/>
      <c r="N722" s="27"/>
      <c r="O722" s="29"/>
      <c r="P722" s="27"/>
    </row>
    <row r="723" ht="15.75" customHeight="1">
      <c r="C723" s="26"/>
      <c r="L723" s="27"/>
      <c r="M723" s="28"/>
      <c r="N723" s="27"/>
      <c r="O723" s="29"/>
      <c r="P723" s="27"/>
    </row>
    <row r="724" ht="15.75" customHeight="1">
      <c r="C724" s="26"/>
      <c r="L724" s="27"/>
      <c r="M724" s="28"/>
      <c r="N724" s="27"/>
      <c r="O724" s="29"/>
      <c r="P724" s="27"/>
    </row>
    <row r="725" ht="15.75" customHeight="1">
      <c r="C725" s="26"/>
      <c r="L725" s="27"/>
      <c r="M725" s="28"/>
      <c r="N725" s="27"/>
      <c r="O725" s="29"/>
      <c r="P725" s="27"/>
    </row>
    <row r="726" ht="15.75" customHeight="1">
      <c r="C726" s="26"/>
      <c r="L726" s="27"/>
      <c r="M726" s="28"/>
      <c r="N726" s="27"/>
      <c r="O726" s="29"/>
      <c r="P726" s="27"/>
    </row>
    <row r="727" ht="15.75" customHeight="1">
      <c r="C727" s="26"/>
      <c r="L727" s="27"/>
      <c r="M727" s="28"/>
      <c r="N727" s="27"/>
      <c r="O727" s="29"/>
      <c r="P727" s="27"/>
    </row>
    <row r="728" ht="15.75" customHeight="1">
      <c r="C728" s="26"/>
      <c r="L728" s="27"/>
      <c r="M728" s="28"/>
      <c r="N728" s="27"/>
      <c r="O728" s="29"/>
      <c r="P728" s="27"/>
    </row>
    <row r="729" ht="15.75" customHeight="1">
      <c r="C729" s="26"/>
      <c r="L729" s="27"/>
      <c r="M729" s="28"/>
      <c r="N729" s="27"/>
      <c r="O729" s="29"/>
      <c r="P729" s="27"/>
    </row>
    <row r="730" ht="15.75" customHeight="1">
      <c r="C730" s="26"/>
      <c r="L730" s="27"/>
      <c r="M730" s="28"/>
      <c r="N730" s="27"/>
      <c r="O730" s="29"/>
      <c r="P730" s="27"/>
    </row>
    <row r="731" ht="15.75" customHeight="1">
      <c r="C731" s="26"/>
      <c r="L731" s="27"/>
      <c r="M731" s="28"/>
      <c r="N731" s="27"/>
      <c r="O731" s="29"/>
      <c r="P731" s="27"/>
    </row>
    <row r="732" ht="15.75" customHeight="1">
      <c r="C732" s="26"/>
      <c r="L732" s="27"/>
      <c r="M732" s="28"/>
      <c r="N732" s="27"/>
      <c r="O732" s="29"/>
      <c r="P732" s="27"/>
    </row>
    <row r="733" ht="15.75" customHeight="1">
      <c r="C733" s="26"/>
      <c r="L733" s="27"/>
      <c r="M733" s="28"/>
      <c r="N733" s="27"/>
      <c r="O733" s="29"/>
      <c r="P733" s="27"/>
    </row>
    <row r="734" ht="15.75" customHeight="1">
      <c r="C734" s="26"/>
      <c r="L734" s="27"/>
      <c r="M734" s="28"/>
      <c r="N734" s="27"/>
      <c r="O734" s="29"/>
      <c r="P734" s="27"/>
    </row>
    <row r="735" ht="15.75" customHeight="1">
      <c r="C735" s="26"/>
      <c r="L735" s="27"/>
      <c r="M735" s="28"/>
      <c r="N735" s="27"/>
      <c r="O735" s="29"/>
      <c r="P735" s="27"/>
    </row>
    <row r="736" ht="15.75" customHeight="1">
      <c r="C736" s="26"/>
      <c r="L736" s="27"/>
      <c r="M736" s="28"/>
      <c r="N736" s="27"/>
      <c r="O736" s="29"/>
      <c r="P736" s="27"/>
    </row>
    <row r="737" ht="15.75" customHeight="1">
      <c r="C737" s="26"/>
      <c r="L737" s="27"/>
      <c r="M737" s="28"/>
      <c r="N737" s="27"/>
      <c r="O737" s="29"/>
      <c r="P737" s="27"/>
    </row>
    <row r="738" ht="15.75" customHeight="1">
      <c r="C738" s="26"/>
      <c r="L738" s="27"/>
      <c r="M738" s="28"/>
      <c r="N738" s="27"/>
      <c r="O738" s="29"/>
      <c r="P738" s="27"/>
    </row>
    <row r="739" ht="15.75" customHeight="1">
      <c r="C739" s="26"/>
      <c r="L739" s="27"/>
      <c r="M739" s="28"/>
      <c r="N739" s="27"/>
      <c r="O739" s="29"/>
      <c r="P739" s="27"/>
    </row>
    <row r="740" ht="15.75" customHeight="1">
      <c r="C740" s="26"/>
      <c r="L740" s="27"/>
      <c r="M740" s="28"/>
      <c r="N740" s="27"/>
      <c r="O740" s="29"/>
      <c r="P740" s="27"/>
    </row>
    <row r="741" ht="15.75" customHeight="1">
      <c r="C741" s="26"/>
      <c r="L741" s="27"/>
      <c r="M741" s="28"/>
      <c r="N741" s="27"/>
      <c r="O741" s="29"/>
      <c r="P741" s="27"/>
    </row>
    <row r="742" ht="15.75" customHeight="1">
      <c r="C742" s="26"/>
      <c r="L742" s="27"/>
      <c r="M742" s="28"/>
      <c r="N742" s="27"/>
      <c r="O742" s="29"/>
      <c r="P742" s="27"/>
    </row>
    <row r="743" ht="15.75" customHeight="1">
      <c r="C743" s="26"/>
      <c r="L743" s="27"/>
      <c r="M743" s="28"/>
      <c r="N743" s="27"/>
      <c r="O743" s="29"/>
      <c r="P743" s="27"/>
    </row>
    <row r="744" ht="15.75" customHeight="1">
      <c r="C744" s="26"/>
      <c r="L744" s="27"/>
      <c r="M744" s="28"/>
      <c r="N744" s="27"/>
      <c r="O744" s="29"/>
      <c r="P744" s="27"/>
    </row>
    <row r="745" ht="15.75" customHeight="1">
      <c r="C745" s="26"/>
      <c r="L745" s="27"/>
      <c r="M745" s="28"/>
      <c r="N745" s="27"/>
      <c r="O745" s="29"/>
      <c r="P745" s="27"/>
    </row>
    <row r="746" ht="15.75" customHeight="1">
      <c r="C746" s="26"/>
      <c r="L746" s="27"/>
      <c r="M746" s="28"/>
      <c r="N746" s="27"/>
      <c r="O746" s="29"/>
      <c r="P746" s="27"/>
    </row>
    <row r="747" ht="15.75" customHeight="1">
      <c r="C747" s="26"/>
      <c r="L747" s="27"/>
      <c r="M747" s="28"/>
      <c r="N747" s="27"/>
      <c r="O747" s="29"/>
      <c r="P747" s="27"/>
    </row>
    <row r="748" ht="15.75" customHeight="1">
      <c r="C748" s="26"/>
      <c r="L748" s="27"/>
      <c r="M748" s="28"/>
      <c r="N748" s="27"/>
      <c r="O748" s="29"/>
      <c r="P748" s="27"/>
    </row>
    <row r="749" ht="15.75" customHeight="1">
      <c r="C749" s="26"/>
      <c r="L749" s="27"/>
      <c r="M749" s="28"/>
      <c r="N749" s="27"/>
      <c r="O749" s="29"/>
      <c r="P749" s="27"/>
    </row>
    <row r="750" ht="15.75" customHeight="1">
      <c r="C750" s="26"/>
      <c r="L750" s="27"/>
      <c r="M750" s="28"/>
      <c r="N750" s="27"/>
      <c r="O750" s="29"/>
      <c r="P750" s="27"/>
    </row>
    <row r="751" ht="15.75" customHeight="1">
      <c r="C751" s="26"/>
      <c r="L751" s="27"/>
      <c r="M751" s="28"/>
      <c r="N751" s="27"/>
      <c r="O751" s="29"/>
      <c r="P751" s="27"/>
    </row>
    <row r="752" ht="15.75" customHeight="1">
      <c r="C752" s="26"/>
      <c r="L752" s="27"/>
      <c r="M752" s="28"/>
      <c r="N752" s="27"/>
      <c r="O752" s="29"/>
      <c r="P752" s="27"/>
    </row>
    <row r="753" ht="15.75" customHeight="1">
      <c r="C753" s="26"/>
      <c r="L753" s="27"/>
      <c r="M753" s="28"/>
      <c r="N753" s="27"/>
      <c r="O753" s="29"/>
      <c r="P753" s="27"/>
    </row>
    <row r="754" ht="15.75" customHeight="1">
      <c r="C754" s="26"/>
      <c r="L754" s="27"/>
      <c r="M754" s="28"/>
      <c r="N754" s="27"/>
      <c r="O754" s="29"/>
      <c r="P754" s="27"/>
    </row>
    <row r="755" ht="15.75" customHeight="1">
      <c r="C755" s="26"/>
      <c r="L755" s="27"/>
      <c r="M755" s="28"/>
      <c r="N755" s="27"/>
      <c r="O755" s="29"/>
      <c r="P755" s="27"/>
    </row>
    <row r="756" ht="15.75" customHeight="1">
      <c r="C756" s="26"/>
      <c r="L756" s="27"/>
      <c r="M756" s="28"/>
      <c r="N756" s="27"/>
      <c r="O756" s="29"/>
      <c r="P756" s="27"/>
    </row>
    <row r="757" ht="15.75" customHeight="1">
      <c r="C757" s="26"/>
      <c r="L757" s="27"/>
      <c r="M757" s="28"/>
      <c r="N757" s="27"/>
      <c r="O757" s="29"/>
      <c r="P757" s="27"/>
    </row>
    <row r="758" ht="15.75" customHeight="1">
      <c r="C758" s="26"/>
      <c r="L758" s="27"/>
      <c r="M758" s="28"/>
      <c r="N758" s="27"/>
      <c r="O758" s="29"/>
      <c r="P758" s="27"/>
    </row>
    <row r="759" ht="15.75" customHeight="1">
      <c r="C759" s="26"/>
      <c r="L759" s="27"/>
      <c r="M759" s="28"/>
      <c r="N759" s="27"/>
      <c r="O759" s="29"/>
      <c r="P759" s="27"/>
    </row>
    <row r="760" ht="15.75" customHeight="1">
      <c r="C760" s="26"/>
      <c r="L760" s="27"/>
      <c r="M760" s="28"/>
      <c r="N760" s="27"/>
      <c r="O760" s="29"/>
      <c r="P760" s="27"/>
    </row>
    <row r="761" ht="15.75" customHeight="1">
      <c r="C761" s="26"/>
      <c r="L761" s="27"/>
      <c r="M761" s="28"/>
      <c r="N761" s="27"/>
      <c r="O761" s="29"/>
      <c r="P761" s="27"/>
    </row>
    <row r="762" ht="15.75" customHeight="1">
      <c r="C762" s="26"/>
      <c r="L762" s="27"/>
      <c r="M762" s="28"/>
      <c r="N762" s="27"/>
      <c r="O762" s="29"/>
      <c r="P762" s="27"/>
    </row>
    <row r="763" ht="15.75" customHeight="1">
      <c r="C763" s="26"/>
      <c r="L763" s="27"/>
      <c r="M763" s="28"/>
      <c r="N763" s="27"/>
      <c r="O763" s="29"/>
      <c r="P763" s="27"/>
    </row>
    <row r="764" ht="15.75" customHeight="1">
      <c r="C764" s="26"/>
      <c r="L764" s="27"/>
      <c r="M764" s="28"/>
      <c r="N764" s="27"/>
      <c r="O764" s="29"/>
      <c r="P764" s="27"/>
    </row>
    <row r="765" ht="15.75" customHeight="1">
      <c r="C765" s="26"/>
      <c r="L765" s="27"/>
      <c r="M765" s="28"/>
      <c r="N765" s="27"/>
      <c r="O765" s="29"/>
      <c r="P765" s="27"/>
    </row>
    <row r="766" ht="15.75" customHeight="1">
      <c r="C766" s="26"/>
      <c r="L766" s="27"/>
      <c r="M766" s="28"/>
      <c r="N766" s="27"/>
      <c r="O766" s="29"/>
      <c r="P766" s="27"/>
    </row>
    <row r="767" ht="15.75" customHeight="1">
      <c r="C767" s="26"/>
      <c r="L767" s="27"/>
      <c r="M767" s="28"/>
      <c r="N767" s="27"/>
      <c r="O767" s="29"/>
      <c r="P767" s="27"/>
    </row>
    <row r="768" ht="15.75" customHeight="1">
      <c r="C768" s="26"/>
      <c r="L768" s="27"/>
      <c r="M768" s="28"/>
      <c r="N768" s="27"/>
      <c r="O768" s="29"/>
      <c r="P768" s="27"/>
    </row>
    <row r="769" ht="15.75" customHeight="1">
      <c r="C769" s="26"/>
      <c r="L769" s="27"/>
      <c r="M769" s="28"/>
      <c r="N769" s="27"/>
      <c r="O769" s="29"/>
      <c r="P769" s="27"/>
    </row>
    <row r="770" ht="15.75" customHeight="1">
      <c r="C770" s="26"/>
      <c r="L770" s="27"/>
      <c r="M770" s="28"/>
      <c r="N770" s="27"/>
      <c r="O770" s="29"/>
      <c r="P770" s="27"/>
    </row>
    <row r="771" ht="15.75" customHeight="1">
      <c r="C771" s="26"/>
      <c r="L771" s="27"/>
      <c r="M771" s="28"/>
      <c r="N771" s="27"/>
      <c r="O771" s="29"/>
      <c r="P771" s="27"/>
    </row>
    <row r="772" ht="15.75" customHeight="1">
      <c r="C772" s="26"/>
      <c r="L772" s="27"/>
      <c r="M772" s="28"/>
      <c r="N772" s="27"/>
      <c r="O772" s="29"/>
      <c r="P772" s="27"/>
    </row>
    <row r="773" ht="15.75" customHeight="1">
      <c r="C773" s="26"/>
      <c r="L773" s="27"/>
      <c r="M773" s="28"/>
      <c r="N773" s="27"/>
      <c r="O773" s="29"/>
      <c r="P773" s="27"/>
    </row>
    <row r="774" ht="15.75" customHeight="1">
      <c r="C774" s="26"/>
      <c r="L774" s="27"/>
      <c r="M774" s="28"/>
      <c r="N774" s="27"/>
      <c r="O774" s="29"/>
      <c r="P774" s="27"/>
    </row>
    <row r="775" ht="15.75" customHeight="1">
      <c r="C775" s="26"/>
      <c r="L775" s="27"/>
      <c r="M775" s="28"/>
      <c r="N775" s="27"/>
      <c r="O775" s="29"/>
      <c r="P775" s="27"/>
    </row>
    <row r="776" ht="15.75" customHeight="1">
      <c r="C776" s="26"/>
      <c r="L776" s="27"/>
      <c r="M776" s="28"/>
      <c r="N776" s="27"/>
      <c r="O776" s="29"/>
      <c r="P776" s="27"/>
    </row>
    <row r="777" ht="15.75" customHeight="1">
      <c r="C777" s="26"/>
      <c r="L777" s="27"/>
      <c r="M777" s="28"/>
      <c r="N777" s="27"/>
      <c r="O777" s="29"/>
      <c r="P777" s="27"/>
    </row>
    <row r="778" ht="15.75" customHeight="1">
      <c r="C778" s="26"/>
      <c r="L778" s="27"/>
      <c r="M778" s="28"/>
      <c r="N778" s="27"/>
      <c r="O778" s="29"/>
      <c r="P778" s="27"/>
    </row>
    <row r="779" ht="15.75" customHeight="1">
      <c r="C779" s="26"/>
      <c r="L779" s="27"/>
      <c r="M779" s="28"/>
      <c r="N779" s="27"/>
      <c r="O779" s="29"/>
      <c r="P779" s="27"/>
    </row>
    <row r="780" ht="15.75" customHeight="1">
      <c r="C780" s="26"/>
      <c r="L780" s="27"/>
      <c r="M780" s="28"/>
      <c r="N780" s="27"/>
      <c r="O780" s="29"/>
      <c r="P780" s="27"/>
    </row>
    <row r="781" ht="15.75" customHeight="1">
      <c r="C781" s="26"/>
      <c r="L781" s="27"/>
      <c r="M781" s="28"/>
      <c r="N781" s="27"/>
      <c r="O781" s="29"/>
      <c r="P781" s="27"/>
    </row>
    <row r="782" ht="15.75" customHeight="1">
      <c r="C782" s="26"/>
      <c r="L782" s="27"/>
      <c r="M782" s="28"/>
      <c r="N782" s="27"/>
      <c r="O782" s="29"/>
      <c r="P782" s="27"/>
    </row>
    <row r="783" ht="15.75" customHeight="1">
      <c r="C783" s="26"/>
      <c r="L783" s="27"/>
      <c r="M783" s="28"/>
      <c r="N783" s="27"/>
      <c r="O783" s="29"/>
      <c r="P783" s="27"/>
    </row>
    <row r="784" ht="15.75" customHeight="1">
      <c r="C784" s="26"/>
      <c r="L784" s="27"/>
      <c r="M784" s="28"/>
      <c r="N784" s="27"/>
      <c r="O784" s="29"/>
      <c r="P784" s="27"/>
    </row>
    <row r="785" ht="15.75" customHeight="1">
      <c r="C785" s="26"/>
      <c r="L785" s="27"/>
      <c r="M785" s="28"/>
      <c r="N785" s="27"/>
      <c r="O785" s="29"/>
      <c r="P785" s="27"/>
    </row>
    <row r="786" ht="15.75" customHeight="1">
      <c r="C786" s="26"/>
      <c r="L786" s="27"/>
      <c r="M786" s="28"/>
      <c r="N786" s="27"/>
      <c r="O786" s="29"/>
      <c r="P786" s="27"/>
    </row>
    <row r="787" ht="15.75" customHeight="1">
      <c r="C787" s="26"/>
      <c r="L787" s="27"/>
      <c r="M787" s="28"/>
      <c r="N787" s="27"/>
      <c r="O787" s="29"/>
      <c r="P787" s="27"/>
    </row>
    <row r="788" ht="15.75" customHeight="1">
      <c r="C788" s="26"/>
      <c r="L788" s="27"/>
      <c r="M788" s="28"/>
      <c r="N788" s="27"/>
      <c r="O788" s="29"/>
      <c r="P788" s="27"/>
    </row>
    <row r="789" ht="15.75" customHeight="1">
      <c r="C789" s="26"/>
      <c r="L789" s="27"/>
      <c r="M789" s="28"/>
      <c r="N789" s="27"/>
      <c r="O789" s="29"/>
      <c r="P789" s="27"/>
    </row>
    <row r="790" ht="15.75" customHeight="1">
      <c r="C790" s="26"/>
      <c r="L790" s="27"/>
      <c r="M790" s="28"/>
      <c r="N790" s="27"/>
      <c r="O790" s="29"/>
      <c r="P790" s="27"/>
    </row>
    <row r="791" ht="15.75" customHeight="1">
      <c r="C791" s="26"/>
      <c r="L791" s="27"/>
      <c r="M791" s="28"/>
      <c r="N791" s="27"/>
      <c r="O791" s="29"/>
      <c r="P791" s="27"/>
    </row>
    <row r="792" ht="15.75" customHeight="1">
      <c r="C792" s="26"/>
      <c r="L792" s="27"/>
      <c r="M792" s="28"/>
      <c r="N792" s="27"/>
      <c r="O792" s="29"/>
      <c r="P792" s="27"/>
    </row>
    <row r="793" ht="15.75" customHeight="1">
      <c r="C793" s="26"/>
      <c r="L793" s="27"/>
      <c r="M793" s="28"/>
      <c r="N793" s="27"/>
      <c r="O793" s="29"/>
      <c r="P793" s="27"/>
    </row>
    <row r="794" ht="15.75" customHeight="1">
      <c r="C794" s="26"/>
      <c r="L794" s="27"/>
      <c r="M794" s="28"/>
      <c r="N794" s="27"/>
      <c r="O794" s="29"/>
      <c r="P794" s="27"/>
    </row>
    <row r="795" ht="15.75" customHeight="1">
      <c r="C795" s="26"/>
      <c r="L795" s="27"/>
      <c r="M795" s="28"/>
      <c r="N795" s="27"/>
      <c r="O795" s="29"/>
      <c r="P795" s="27"/>
    </row>
    <row r="796" ht="15.75" customHeight="1">
      <c r="C796" s="26"/>
      <c r="L796" s="27"/>
      <c r="M796" s="28"/>
      <c r="N796" s="27"/>
      <c r="O796" s="29"/>
      <c r="P796" s="27"/>
    </row>
    <row r="797" ht="15.75" customHeight="1">
      <c r="C797" s="26"/>
      <c r="L797" s="27"/>
      <c r="M797" s="28"/>
      <c r="N797" s="27"/>
      <c r="O797" s="29"/>
      <c r="P797" s="27"/>
    </row>
    <row r="798" ht="15.75" customHeight="1">
      <c r="C798" s="26"/>
      <c r="L798" s="27"/>
      <c r="M798" s="28"/>
      <c r="N798" s="27"/>
      <c r="O798" s="29"/>
      <c r="P798" s="27"/>
    </row>
    <row r="799" ht="15.75" customHeight="1">
      <c r="C799" s="26"/>
      <c r="L799" s="27"/>
      <c r="M799" s="28"/>
      <c r="N799" s="27"/>
      <c r="O799" s="29"/>
      <c r="P799" s="27"/>
    </row>
    <row r="800" ht="15.75" customHeight="1">
      <c r="C800" s="26"/>
      <c r="L800" s="27"/>
      <c r="M800" s="28"/>
      <c r="N800" s="27"/>
      <c r="O800" s="29"/>
      <c r="P800" s="27"/>
    </row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7.5"/>
    <col customWidth="1" min="3" max="3" width="20.88"/>
  </cols>
  <sheetData>
    <row r="1">
      <c r="A1" s="30" t="s">
        <v>181</v>
      </c>
      <c r="B1" s="31">
        <f>MAX(Principal!O:O)</f>
        <v>4762926995</v>
      </c>
      <c r="C1" s="32" t="str">
        <f>VLOOKUP(B1,Principal!O:R,3,0)</f>
        <v>Vale</v>
      </c>
    </row>
    <row r="2">
      <c r="A2" s="30" t="s">
        <v>182</v>
      </c>
      <c r="B2" s="31">
        <f>MIN(Principal!O:O)</f>
        <v>-1807432634</v>
      </c>
      <c r="C2" s="32" t="str">
        <f>VLOOKUP(B2,Principal!O:R,3,0)</f>
        <v>Localiza</v>
      </c>
    </row>
    <row r="3">
      <c r="A3" s="30" t="s">
        <v>183</v>
      </c>
      <c r="B3" s="31">
        <f>AVERAGE(Principal!O:O)</f>
        <v>165190210.5</v>
      </c>
    </row>
    <row r="4">
      <c r="A4" s="30" t="s">
        <v>184</v>
      </c>
      <c r="B4" s="31">
        <f>averageif(Principal!P:P,"Subiu",Principal!O:O)</f>
        <v>448164250.2</v>
      </c>
    </row>
    <row r="5">
      <c r="A5" s="30" t="s">
        <v>185</v>
      </c>
      <c r="B5" s="31">
        <f>averageif(Principal!P:P,"Desceu",Principal!O:O)</f>
        <v>-181109141.8</v>
      </c>
    </row>
    <row r="6">
      <c r="B6" s="31"/>
    </row>
    <row r="7">
      <c r="B7" s="31"/>
    </row>
    <row r="8">
      <c r="B8" s="31"/>
    </row>
    <row r="9">
      <c r="B9" s="33"/>
    </row>
    <row r="10">
      <c r="A10" s="27" t="str">
        <f>IFERROR(__xludf.DUMMYFUNCTION("UNIQUE(Principal!R:R)"),"Segmento")</f>
        <v>Segmento</v>
      </c>
      <c r="B10" s="34" t="s">
        <v>186</v>
      </c>
      <c r="C10" s="30" t="s">
        <v>187</v>
      </c>
    </row>
    <row r="11">
      <c r="A11" s="32" t="str">
        <f>IFERROR(__xludf.DUMMYFUNCTION("""COMPUTED_VALUE"""),"Siderurgia")</f>
        <v>Siderurgia</v>
      </c>
      <c r="B11" s="31">
        <f>SUMIF(Principal!R:R,A11,Principal!O:O)</f>
        <v>489935930.9</v>
      </c>
      <c r="C11" s="31">
        <f>SUMIFS(Principal!O:O,Principal!R:R,A11,Principal!P:P,"Subiu")</f>
        <v>489935930.9</v>
      </c>
    </row>
    <row r="12">
      <c r="A12" s="32" t="str">
        <f>IFERROR(__xludf.DUMMYFUNCTION("""COMPUTED_VALUE"""),"Mineração")</f>
        <v>Mineração</v>
      </c>
      <c r="B12" s="31">
        <f>SUMIF(Principal!R:R,A12,Principal!O:O)</f>
        <v>4940442966</v>
      </c>
      <c r="C12" s="31">
        <f>SUMIFS(Principal!O:O,Principal!R:R,A12,Principal!P:P,"Subiu")</f>
        <v>4940442966</v>
      </c>
    </row>
    <row r="13">
      <c r="A13" s="32" t="str">
        <f>IFERROR(__xludf.DUMMYFUNCTION("""COMPUTED_VALUE"""),"Petróleo")</f>
        <v>Petróleo</v>
      </c>
      <c r="B13" s="31">
        <f>SUMIF(Principal!R:R,A13,Principal!O:O)</f>
        <v>6093288832</v>
      </c>
      <c r="C13" s="31">
        <f>SUMIFS(Principal!O:O,Principal!R:R,A13,Principal!P:P,"Subiu")</f>
        <v>6093288832</v>
      </c>
    </row>
    <row r="14">
      <c r="A14" s="32" t="str">
        <f>IFERROR(__xludf.DUMMYFUNCTION("""COMPUTED_VALUE"""),"Papel e Celulose")</f>
        <v>Papel e Celulose</v>
      </c>
      <c r="B14" s="31">
        <f>SUMIF(Principal!R:R,A14,Principal!O:O)</f>
        <v>722946282.7</v>
      </c>
      <c r="C14" s="31">
        <f>SUMIFS(Principal!O:O,Principal!R:R,A14,Principal!P:P,"Subiu")</f>
        <v>722946282.7</v>
      </c>
    </row>
    <row r="15">
      <c r="A15" s="32" t="str">
        <f>IFERROR(__xludf.DUMMYFUNCTION("""COMPUTED_VALUE"""),"Energia")</f>
        <v>Energia</v>
      </c>
      <c r="B15" s="31">
        <f>SUMIF(Principal!R:R,A15,Principal!O:O)</f>
        <v>368265294.4</v>
      </c>
      <c r="C15" s="31">
        <f>SUMIFS(Principal!O:O,Principal!R:R,A15,Principal!P:P,"Subiu")</f>
        <v>1209821624</v>
      </c>
    </row>
    <row r="16">
      <c r="A16" s="32" t="str">
        <f>IFERROR(__xludf.DUMMYFUNCTION("""COMPUTED_VALUE"""),"Shopping Centers")</f>
        <v>Shopping Centers</v>
      </c>
      <c r="B16" s="31">
        <f>SUMIF(Principal!R:R,A16,Principal!O:O)</f>
        <v>117732680.1</v>
      </c>
      <c r="C16" s="31">
        <f>SUMIFS(Principal!O:O,Principal!R:R,A16,Principal!P:P,"Subiu")</f>
        <v>117732680.1</v>
      </c>
    </row>
    <row r="17">
      <c r="A17" s="32" t="str">
        <f>IFERROR(__xludf.DUMMYFUNCTION("""COMPUTED_VALUE"""),"Banco")</f>
        <v>Banco</v>
      </c>
      <c r="B17" s="31">
        <f>SUMIF(Principal!R:R,A17,Principal!O:O)</f>
        <v>3740512019</v>
      </c>
      <c r="C17" s="31">
        <f>SUMIFS(Principal!O:O,Principal!R:R,A17,Principal!P:P,"Subiu")</f>
        <v>3740512019</v>
      </c>
    </row>
    <row r="18">
      <c r="A18" s="32" t="str">
        <f>IFERROR(__xludf.DUMMYFUNCTION("""COMPUTED_VALUE"""),"Saúde")</f>
        <v>Saúde</v>
      </c>
      <c r="B18" s="31">
        <f>SUMIF(Principal!R:R,A18,Principal!O:O)</f>
        <v>60321469.88</v>
      </c>
      <c r="C18" s="31">
        <f>SUMIFS(Principal!O:O,Principal!R:R,A18,Principal!P:P,"Subiu")</f>
        <v>453917907</v>
      </c>
    </row>
    <row r="19">
      <c r="A19" s="32" t="str">
        <f>IFERROR(__xludf.DUMMYFUNCTION("""COMPUTED_VALUE"""),"Química")</f>
        <v>Química</v>
      </c>
      <c r="B19" s="31">
        <f>SUMIF(Principal!R:R,A19,Principal!O:O)</f>
        <v>69054317.64</v>
      </c>
      <c r="C19" s="31">
        <f>SUMIFS(Principal!O:O,Principal!R:R,A19,Principal!P:P,"Subiu")</f>
        <v>69054317.64</v>
      </c>
    </row>
    <row r="20">
      <c r="A20" s="32" t="str">
        <f>IFERROR(__xludf.DUMMYFUNCTION("""COMPUTED_VALUE"""),"Aviação")</f>
        <v>Aviação</v>
      </c>
      <c r="B20" s="31">
        <f>SUMIF(Principal!R:R,A20,Principal!O:O)</f>
        <v>-37540997.06</v>
      </c>
      <c r="C20" s="31">
        <f>SUMIFS(Principal!O:O,Principal!R:R,A20,Principal!P:P,"Subiu")</f>
        <v>65452205.55</v>
      </c>
    </row>
    <row r="21">
      <c r="A21" s="32" t="str">
        <f>IFERROR(__xludf.DUMMYFUNCTION("""COMPUTED_VALUE"""),"Educação")</f>
        <v>Educação</v>
      </c>
      <c r="B21" s="31">
        <f>SUMIF(Principal!R:R,A21,Principal!O:O)</f>
        <v>54641872.47</v>
      </c>
      <c r="C21" s="31">
        <f>SUMIFS(Principal!O:O,Principal!R:R,A21,Principal!P:P,"Subiu")</f>
        <v>72295838.99</v>
      </c>
    </row>
    <row r="22">
      <c r="A22" s="32" t="str">
        <f>IFERROR(__xludf.DUMMYFUNCTION("""COMPUTED_VALUE"""),"Construção")</f>
        <v>Construção</v>
      </c>
      <c r="B22" s="31">
        <f>SUMIF(Principal!R:R,A22,Principal!O:O)</f>
        <v>-47419559.27</v>
      </c>
      <c r="C22" s="31">
        <f>SUMIFS(Principal!O:O,Principal!R:R,A22,Principal!P:P,"Subiu")</f>
        <v>37525872.38</v>
      </c>
    </row>
    <row r="23">
      <c r="A23" s="32" t="str">
        <f>IFERROR(__xludf.DUMMYFUNCTION("""COMPUTED_VALUE"""),"Moda")</f>
        <v>Moda</v>
      </c>
      <c r="B23" s="31">
        <f>SUMIF(Principal!R:R,A23,Principal!O:O)</f>
        <v>-24449852.2</v>
      </c>
      <c r="C23" s="31">
        <f>SUMIFS(Principal!O:O,Principal!R:R,A23,Principal!P:P,"Subiu")</f>
        <v>41021792.09</v>
      </c>
    </row>
    <row r="24">
      <c r="A24" s="32" t="str">
        <f>IFERROR(__xludf.DUMMYFUNCTION("""COMPUTED_VALUE"""),"Alimentos")</f>
        <v>Alimentos</v>
      </c>
      <c r="B24" s="31">
        <f>SUMIF(Principal!R:R,A24,Principal!O:O)</f>
        <v>407833683.1</v>
      </c>
      <c r="C24" s="31">
        <f>SUMIFS(Principal!O:O,Principal!R:R,A24,Principal!P:P,"Subiu")</f>
        <v>407833683.1</v>
      </c>
    </row>
    <row r="25">
      <c r="A25" s="32" t="str">
        <f>IFERROR(__xludf.DUMMYFUNCTION("""COMPUTED_VALUE"""),"Varejo")</f>
        <v>Varejo</v>
      </c>
      <c r="B25" s="31">
        <f>SUMIF(Principal!R:R,A25,Principal!O:O)</f>
        <v>-556533527.6</v>
      </c>
      <c r="C25" s="31">
        <f>SUMIFS(Principal!O:O,Principal!R:R,A25,Principal!P:P,"Subiu")</f>
        <v>237187009.2</v>
      </c>
    </row>
    <row r="26">
      <c r="A26" s="32" t="str">
        <f>IFERROR(__xludf.DUMMYFUNCTION("""COMPUTED_VALUE"""),"Telecomunicações")</f>
        <v>Telecomunicações</v>
      </c>
      <c r="B26" s="31">
        <f>SUMIF(Principal!R:R,A26,Principal!O:O)</f>
        <v>256118562.1</v>
      </c>
      <c r="C26" s="31">
        <f>SUMIFS(Principal!O:O,Principal!R:R,A26,Principal!P:P,"Subiu")</f>
        <v>292938114.4</v>
      </c>
    </row>
    <row r="27">
      <c r="A27" s="32" t="str">
        <f>IFERROR(__xludf.DUMMYFUNCTION("""COMPUTED_VALUE"""),"Logística")</f>
        <v>Logística</v>
      </c>
      <c r="B27" s="31">
        <f>SUMIF(Principal!R:R,A27,Principal!O:O)</f>
        <v>233902674.8</v>
      </c>
      <c r="C27" s="31">
        <f>SUMIFS(Principal!O:O,Principal!R:R,A27,Principal!P:P,"Subiu")</f>
        <v>233902674.8</v>
      </c>
    </row>
    <row r="28">
      <c r="A28" s="32" t="str">
        <f>IFERROR(__xludf.DUMMYFUNCTION("""COMPUTED_VALUE"""),"Meios de Pagamento")</f>
        <v>Meios de Pagamento</v>
      </c>
      <c r="B28" s="31">
        <f>SUMIF(Principal!R:R,A28,Principal!O:O)</f>
        <v>43657683.38</v>
      </c>
      <c r="C28" s="31">
        <f>SUMIFS(Principal!O:O,Principal!R:R,A28,Principal!P:P,"Subiu")</f>
        <v>43657683.38</v>
      </c>
    </row>
    <row r="29">
      <c r="A29" s="32" t="str">
        <f>IFERROR(__xludf.DUMMYFUNCTION("""COMPUTED_VALUE"""),"Imobiliário")</f>
        <v>Imobiliário</v>
      </c>
      <c r="B29" s="31">
        <f>SUMIF(Principal!R:R,A29,Principal!O:O)</f>
        <v>4400604.27</v>
      </c>
      <c r="C29" s="31">
        <f>SUMIFS(Principal!O:O,Principal!R:R,A29,Principal!P:P,"Subiu")</f>
        <v>18068446.61</v>
      </c>
    </row>
    <row r="30">
      <c r="A30" s="32" t="str">
        <f>IFERROR(__xludf.DUMMYFUNCTION("""COMPUTED_VALUE"""),"Holding")</f>
        <v>Holding</v>
      </c>
      <c r="B30" s="31">
        <f>SUMIF(Principal!R:R,A30,Principal!O:O)</f>
        <v>416092244.4</v>
      </c>
      <c r="C30" s="31">
        <f>SUMIFS(Principal!O:O,Principal!R:R,A30,Principal!P:P,"Subiu")</f>
        <v>416092244.4</v>
      </c>
    </row>
    <row r="31">
      <c r="A31" s="32" t="str">
        <f>IFERROR(__xludf.DUMMYFUNCTION("""COMPUTED_VALUE"""),"Tecnologia")</f>
        <v>Tecnologia</v>
      </c>
      <c r="B31" s="31">
        <f>SUMIF(Principal!R:R,A31,Principal!O:O)</f>
        <v>6067508.905</v>
      </c>
      <c r="C31" s="31">
        <f>SUMIFS(Principal!O:O,Principal!R:R,A31,Principal!P:P,"Subiu")</f>
        <v>15598886.65</v>
      </c>
    </row>
    <row r="32">
      <c r="A32" s="32" t="str">
        <f>IFERROR(__xludf.DUMMYFUNCTION("""COMPUTED_VALUE"""),"Bebidas")</f>
        <v>Bebidas</v>
      </c>
      <c r="B32" s="31">
        <f>SUMIF(Principal!R:R,A32,Principal!O:O)</f>
        <v>0</v>
      </c>
      <c r="C32" s="31">
        <f>SUMIFS(Principal!O:O,Principal!R:R,A32,Principal!P:P,"Subiu")</f>
        <v>0</v>
      </c>
    </row>
    <row r="33">
      <c r="A33" s="32" t="str">
        <f>IFERROR(__xludf.DUMMYFUNCTION("""COMPUTED_VALUE"""),"Seguros")</f>
        <v>Seguros</v>
      </c>
      <c r="B33" s="31">
        <f>SUMIF(Principal!R:R,A33,Principal!O:O)</f>
        <v>-26297880.21</v>
      </c>
      <c r="C33" s="31">
        <f>SUMIFS(Principal!O:O,Principal!R:R,A33,Principal!P:P,"Subiu")</f>
        <v>0</v>
      </c>
    </row>
    <row r="34">
      <c r="A34" s="32" t="str">
        <f>IFERROR(__xludf.DUMMYFUNCTION("""COMPUTED_VALUE"""),"Saneamento")</f>
        <v>Saneamento</v>
      </c>
      <c r="B34" s="31">
        <f>SUMIF(Principal!R:R,A34,Principal!O:O)</f>
        <v>-15725678.56</v>
      </c>
      <c r="C34" s="31">
        <f>SUMIFS(Principal!O:O,Principal!R:R,A34,Principal!P:P,"Subiu")</f>
        <v>0</v>
      </c>
    </row>
    <row r="35">
      <c r="A35" s="32" t="str">
        <f>IFERROR(__xludf.DUMMYFUNCTION("""COMPUTED_VALUE"""),"Automação")</f>
        <v>Automação</v>
      </c>
      <c r="B35" s="31">
        <f>SUMIF(Principal!R:R,A35,Principal!O:O)</f>
        <v>-118230410.4</v>
      </c>
      <c r="C35" s="31">
        <f>SUMIFS(Principal!O:O,Principal!R:R,A35,Principal!P:P,"Subiu")</f>
        <v>0</v>
      </c>
    </row>
    <row r="36">
      <c r="A36" s="32" t="str">
        <f>IFERROR(__xludf.DUMMYFUNCTION("""COMPUTED_VALUE"""),"Agronegócio")</f>
        <v>Agronegócio</v>
      </c>
      <c r="B36" s="31">
        <f>SUMIF(Principal!R:R,A36,Principal!O:O)</f>
        <v>-9468663.682</v>
      </c>
      <c r="C36" s="31">
        <f>SUMIFS(Principal!O:O,Principal!R:R,A36,Principal!P:P,"Subiu")</f>
        <v>0</v>
      </c>
    </row>
    <row r="37">
      <c r="A37" s="32" t="str">
        <f>IFERROR(__xludf.DUMMYFUNCTION("""COMPUTED_VALUE"""),"Infraestrutura")</f>
        <v>Infraestrutura</v>
      </c>
      <c r="B37" s="31">
        <f>SUMIF(Principal!R:R,A37,Principal!O:O)</f>
        <v>-39743554.31</v>
      </c>
      <c r="C37" s="31">
        <f>SUMIFS(Principal!O:O,Principal!R:R,A37,Principal!P:P,"Subiu")</f>
        <v>0</v>
      </c>
    </row>
    <row r="38">
      <c r="A38" s="32" t="str">
        <f>IFERROR(__xludf.DUMMYFUNCTION("""COMPUTED_VALUE"""),"Aeronáutica")</f>
        <v>Aeronáutica</v>
      </c>
      <c r="B38" s="31">
        <f>SUMIF(Principal!R:R,A38,Principal!O:O)</f>
        <v>-233651943.5</v>
      </c>
      <c r="C38" s="31">
        <f>SUMIFS(Principal!O:O,Principal!R:R,A38,Principal!P:P,"Subiu")</f>
        <v>0</v>
      </c>
    </row>
    <row r="39">
      <c r="A39" s="32" t="str">
        <f>IFERROR(__xludf.DUMMYFUNCTION("""COMPUTED_VALUE"""),"Cosméticos")</f>
        <v>Cosméticos</v>
      </c>
      <c r="B39" s="31">
        <f>SUMIF(Principal!R:R,A39,Principal!O:O)</f>
        <v>-193280001.2</v>
      </c>
      <c r="C39" s="31">
        <f>SUMIFS(Principal!O:O,Principal!R:R,A39,Principal!P:P,"Subiu")</f>
        <v>0</v>
      </c>
    </row>
    <row r="40">
      <c r="A40" s="32" t="str">
        <f>IFERROR(__xludf.DUMMYFUNCTION("""COMPUTED_VALUE"""),"Bolsa de Valores")</f>
        <v>Bolsa de Valores</v>
      </c>
      <c r="B40" s="31">
        <f>SUMIF(Principal!R:R,A40,Principal!O:O)</f>
        <v>-1173785666</v>
      </c>
      <c r="C40" s="31">
        <f>SUMIFS(Principal!O:O,Principal!R:R,A40,Principal!P:P,"Subiu")</f>
        <v>0</v>
      </c>
    </row>
    <row r="41">
      <c r="A41" s="32" t="str">
        <f>IFERROR(__xludf.DUMMYFUNCTION("""COMPUTED_VALUE"""),"Farmacêutica")</f>
        <v>Farmacêutica</v>
      </c>
      <c r="B41" s="31">
        <f>SUMIF(Principal!R:R,A41,Principal!O:O)</f>
        <v>-208257014.2</v>
      </c>
      <c r="C41" s="31">
        <f>SUMIFS(Principal!O:O,Principal!R:R,A41,Principal!P:P,"Subiu")</f>
        <v>0</v>
      </c>
    </row>
    <row r="42">
      <c r="A42" s="32" t="str">
        <f>IFERROR(__xludf.DUMMYFUNCTION("""COMPUTED_VALUE"""),"Açúcar e Álcool")</f>
        <v>Açúcar e Álcool</v>
      </c>
      <c r="B42" s="31">
        <f>SUMIF(Principal!R:R,A42,Principal!O:O)</f>
        <v>-79432785.74</v>
      </c>
      <c r="C42" s="31">
        <f>SUMIFS(Principal!O:O,Principal!R:R,A42,Principal!P:P,"Subiu")</f>
        <v>0</v>
      </c>
    </row>
    <row r="43">
      <c r="A43" s="32" t="str">
        <f>IFERROR(__xludf.DUMMYFUNCTION("""COMPUTED_VALUE"""),"Aluguel de Carros")</f>
        <v>Aluguel de Carros</v>
      </c>
      <c r="B43" s="31">
        <f>SUMIF(Principal!R:R,A43,Principal!O:O)</f>
        <v>-1807432634</v>
      </c>
      <c r="C43" s="31">
        <f>SUMIFS(Principal!O:O,Principal!R:R,A43,Principal!P:P,"Subiu")</f>
        <v>0</v>
      </c>
    </row>
    <row r="44">
      <c r="A44" s="32" t="str">
        <f>IFERROR(__xludf.DUMMYFUNCTION("""COMPUTED_VALUE"""),"Turismo")</f>
        <v>Turismo</v>
      </c>
      <c r="B44" s="31">
        <f>SUMIF(Principal!R:R,A44,Principal!O:O)</f>
        <v>-73557408.06</v>
      </c>
      <c r="C44" s="31">
        <f>SUMIFS(Principal!O:O,Principal!R:R,A44,Principal!P:P,"Subiu")</f>
        <v>0</v>
      </c>
    </row>
    <row r="45">
      <c r="A45" s="32"/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A50" s="27" t="str">
        <f>IFERROR(__xludf.DUMMYFUNCTION("UNIQUE(Principal!P:P)"),"Resultado")</f>
        <v>Resultado</v>
      </c>
      <c r="B50" s="34" t="s">
        <v>188</v>
      </c>
    </row>
    <row r="51">
      <c r="A51" s="32" t="str">
        <f>IFERROR(__xludf.DUMMYFUNCTION("""COMPUTED_VALUE"""),"Subiu")</f>
        <v>Subiu</v>
      </c>
      <c r="B51" s="31">
        <f>SUMIF(Principal!P:P,A51,Principal!O:O)</f>
        <v>19719227010</v>
      </c>
    </row>
    <row r="52">
      <c r="A52" s="32" t="str">
        <f>IFERROR(__xludf.DUMMYFUNCTION("""COMPUTED_VALUE"""),"Estável")</f>
        <v>Estável</v>
      </c>
      <c r="B52" s="31">
        <f>SUMIF(Principal!P:P,A52,Principal!O:O)</f>
        <v>0</v>
      </c>
    </row>
    <row r="53">
      <c r="A53" s="32" t="str">
        <f>IFERROR(__xludf.DUMMYFUNCTION("""COMPUTED_VALUE"""),"Desceu")</f>
        <v>Desceu</v>
      </c>
      <c r="B53" s="31">
        <f>SUMIF(Principal!P:P,A53,Principal!O:O)</f>
        <v>-6338819961</v>
      </c>
    </row>
    <row r="54">
      <c r="A54" s="32"/>
      <c r="B54" s="31">
        <f>SUM(B51:B53)</f>
        <v>13380407049</v>
      </c>
    </row>
    <row r="55">
      <c r="B55" s="31"/>
    </row>
    <row r="56">
      <c r="B56" s="31"/>
    </row>
    <row r="57">
      <c r="B57" s="31"/>
    </row>
    <row r="58">
      <c r="A58" s="30" t="s">
        <v>189</v>
      </c>
      <c r="B58" s="34" t="s">
        <v>188</v>
      </c>
      <c r="C58" s="30" t="s">
        <v>190</v>
      </c>
    </row>
    <row r="59">
      <c r="A59" s="32" t="str">
        <f>IFERROR(__xludf.DUMMYFUNCTION("UNIQUE(Principal!T2:T82)"),"Entre 50 e 100")</f>
        <v>Entre 50 e 100</v>
      </c>
      <c r="B59" s="31">
        <f>SUMIF(Principal!T:T,A59,Principal!O:O)</f>
        <v>11203676198</v>
      </c>
      <c r="C59" s="32">
        <f>COUNTIF(Principal!T:T,A59)</f>
        <v>34</v>
      </c>
    </row>
    <row r="60">
      <c r="A60" s="32" t="str">
        <f>IFERROR(__xludf.DUMMYFUNCTION("""COMPUTED_VALUE"""),"Menos de 50")</f>
        <v>Menos de 50</v>
      </c>
      <c r="B60" s="31">
        <f>SUMIF(Principal!T:T,A60,Principal!O:O)</f>
        <v>2379139160</v>
      </c>
      <c r="C60" s="32">
        <f>COUNTIF(Principal!T:T,A60)</f>
        <v>40</v>
      </c>
    </row>
    <row r="61">
      <c r="A61" s="32" t="str">
        <f>IFERROR(__xludf.DUMMYFUNCTION("""COMPUTED_VALUE"""),"Mais de 100 anos")</f>
        <v>Mais de 100 anos</v>
      </c>
      <c r="B61" s="31">
        <f>SUMIF(Principal!T:T,A61,Principal!O:O)</f>
        <v>-202408309.9</v>
      </c>
      <c r="C61" s="32">
        <f>COUNTIF(Principal!T:T,A61)</f>
        <v>7</v>
      </c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  <row r="102">
      <c r="B102" s="31"/>
    </row>
    <row r="103">
      <c r="B103" s="31"/>
    </row>
    <row r="104">
      <c r="B104" s="31"/>
    </row>
    <row r="105">
      <c r="B105" s="31"/>
    </row>
    <row r="106">
      <c r="B106" s="31"/>
    </row>
    <row r="107">
      <c r="B107" s="31"/>
    </row>
    <row r="108">
      <c r="B108" s="31"/>
    </row>
    <row r="109">
      <c r="B109" s="31"/>
    </row>
    <row r="110">
      <c r="B110" s="31"/>
    </row>
    <row r="111">
      <c r="B111" s="31"/>
    </row>
    <row r="112">
      <c r="B112" s="31"/>
    </row>
    <row r="113">
      <c r="B113" s="31"/>
    </row>
    <row r="114">
      <c r="B114" s="31"/>
    </row>
    <row r="115">
      <c r="B115" s="31"/>
    </row>
    <row r="116">
      <c r="B116" s="31"/>
    </row>
    <row r="117">
      <c r="B117" s="31"/>
    </row>
    <row r="118">
      <c r="B118" s="31"/>
    </row>
    <row r="119">
      <c r="B119" s="31"/>
    </row>
    <row r="120">
      <c r="B120" s="31"/>
    </row>
    <row r="121">
      <c r="B121" s="31"/>
    </row>
    <row r="122">
      <c r="B122" s="31"/>
    </row>
    <row r="123">
      <c r="B123" s="31"/>
    </row>
    <row r="124">
      <c r="B124" s="31"/>
    </row>
    <row r="125">
      <c r="B125" s="31"/>
    </row>
    <row r="126">
      <c r="B126" s="31"/>
    </row>
    <row r="127">
      <c r="B127" s="31"/>
    </row>
    <row r="128">
      <c r="B128" s="31"/>
    </row>
    <row r="129">
      <c r="B129" s="31"/>
    </row>
    <row r="130">
      <c r="B130" s="31"/>
    </row>
    <row r="131">
      <c r="B131" s="31"/>
    </row>
    <row r="132">
      <c r="B132" s="31"/>
    </row>
    <row r="133">
      <c r="B133" s="31"/>
    </row>
    <row r="134">
      <c r="B134" s="31"/>
    </row>
    <row r="135">
      <c r="B135" s="31"/>
    </row>
    <row r="136">
      <c r="B136" s="31"/>
    </row>
    <row r="137">
      <c r="B137" s="31"/>
    </row>
    <row r="138">
      <c r="B138" s="31"/>
    </row>
    <row r="139">
      <c r="B139" s="31"/>
    </row>
    <row r="140">
      <c r="B140" s="31"/>
    </row>
    <row r="141">
      <c r="B141" s="31"/>
    </row>
    <row r="142">
      <c r="B142" s="31"/>
    </row>
    <row r="143">
      <c r="B143" s="31"/>
    </row>
    <row r="144">
      <c r="B144" s="31"/>
    </row>
    <row r="145">
      <c r="B145" s="31"/>
    </row>
    <row r="146">
      <c r="B146" s="31"/>
    </row>
    <row r="147">
      <c r="B147" s="31"/>
    </row>
    <row r="148">
      <c r="B148" s="31"/>
    </row>
    <row r="149">
      <c r="B149" s="31"/>
    </row>
    <row r="150">
      <c r="B150" s="31"/>
    </row>
    <row r="151">
      <c r="B151" s="31"/>
    </row>
    <row r="152">
      <c r="B152" s="31"/>
    </row>
    <row r="153">
      <c r="B153" s="31"/>
    </row>
    <row r="154">
      <c r="B154" s="31"/>
    </row>
    <row r="155">
      <c r="B155" s="31"/>
    </row>
    <row r="156">
      <c r="B156" s="31"/>
    </row>
    <row r="157">
      <c r="B157" s="31"/>
    </row>
    <row r="158">
      <c r="B158" s="31"/>
    </row>
    <row r="159">
      <c r="B159" s="31"/>
    </row>
    <row r="160">
      <c r="B160" s="31"/>
    </row>
    <row r="161">
      <c r="B161" s="31"/>
    </row>
    <row r="162">
      <c r="B162" s="31"/>
    </row>
    <row r="163">
      <c r="B163" s="31"/>
    </row>
    <row r="164">
      <c r="B164" s="31"/>
    </row>
    <row r="165">
      <c r="B165" s="31"/>
    </row>
    <row r="166">
      <c r="B166" s="31"/>
    </row>
    <row r="167">
      <c r="B167" s="31"/>
    </row>
    <row r="168">
      <c r="B168" s="31"/>
    </row>
    <row r="169">
      <c r="B169" s="31"/>
    </row>
    <row r="170">
      <c r="B170" s="31"/>
    </row>
    <row r="171">
      <c r="B171" s="31"/>
    </row>
    <row r="172">
      <c r="B172" s="31"/>
    </row>
    <row r="173">
      <c r="B173" s="31"/>
    </row>
    <row r="174">
      <c r="B174" s="31"/>
    </row>
    <row r="175">
      <c r="B175" s="31"/>
    </row>
    <row r="176">
      <c r="B176" s="31"/>
    </row>
    <row r="177">
      <c r="B177" s="31"/>
    </row>
    <row r="178">
      <c r="B178" s="31"/>
    </row>
    <row r="179">
      <c r="B179" s="31"/>
    </row>
    <row r="180">
      <c r="B180" s="31"/>
    </row>
    <row r="181">
      <c r="B181" s="31"/>
    </row>
    <row r="182">
      <c r="B182" s="31"/>
    </row>
    <row r="183">
      <c r="B183" s="31"/>
    </row>
    <row r="184">
      <c r="B184" s="31"/>
    </row>
    <row r="185">
      <c r="B185" s="31"/>
    </row>
    <row r="186">
      <c r="B186" s="31"/>
    </row>
    <row r="187">
      <c r="B187" s="31"/>
    </row>
    <row r="188">
      <c r="B188" s="31"/>
    </row>
    <row r="189">
      <c r="B189" s="31"/>
    </row>
    <row r="190">
      <c r="B190" s="31"/>
    </row>
    <row r="191">
      <c r="B191" s="31"/>
    </row>
    <row r="192">
      <c r="B192" s="31"/>
    </row>
    <row r="193">
      <c r="B193" s="31"/>
    </row>
    <row r="194">
      <c r="B194" s="31"/>
    </row>
    <row r="195">
      <c r="B195" s="31"/>
    </row>
    <row r="196">
      <c r="B196" s="31"/>
    </row>
    <row r="197">
      <c r="B197" s="31"/>
    </row>
    <row r="198">
      <c r="B198" s="31"/>
    </row>
    <row r="199">
      <c r="B199" s="31"/>
    </row>
    <row r="200">
      <c r="B200" s="31"/>
    </row>
    <row r="201">
      <c r="B201" s="31"/>
    </row>
    <row r="202">
      <c r="B202" s="31"/>
    </row>
    <row r="203">
      <c r="B203" s="31"/>
    </row>
    <row r="204">
      <c r="B204" s="31"/>
    </row>
    <row r="205">
      <c r="B205" s="31"/>
    </row>
    <row r="206">
      <c r="B206" s="31"/>
    </row>
    <row r="207">
      <c r="B207" s="31"/>
    </row>
    <row r="208">
      <c r="B208" s="31"/>
    </row>
    <row r="209">
      <c r="B209" s="31"/>
    </row>
    <row r="210">
      <c r="B210" s="31"/>
    </row>
    <row r="211">
      <c r="B211" s="31"/>
    </row>
    <row r="212">
      <c r="B212" s="31"/>
    </row>
    <row r="213">
      <c r="B213" s="31"/>
    </row>
    <row r="214">
      <c r="B214" s="31"/>
    </row>
    <row r="215">
      <c r="B215" s="31"/>
    </row>
    <row r="216">
      <c r="B216" s="31"/>
    </row>
    <row r="217">
      <c r="B217" s="31"/>
    </row>
    <row r="218">
      <c r="B218" s="31"/>
    </row>
    <row r="219">
      <c r="B219" s="31"/>
    </row>
    <row r="220">
      <c r="B220" s="31"/>
    </row>
    <row r="221">
      <c r="B221" s="31"/>
    </row>
    <row r="222">
      <c r="B222" s="31"/>
    </row>
    <row r="223">
      <c r="B223" s="31"/>
    </row>
    <row r="224">
      <c r="B224" s="31"/>
    </row>
    <row r="225">
      <c r="B225" s="31"/>
    </row>
    <row r="226">
      <c r="B226" s="31"/>
    </row>
    <row r="227">
      <c r="B227" s="31"/>
    </row>
    <row r="228">
      <c r="B228" s="31"/>
    </row>
    <row r="229">
      <c r="B229" s="31"/>
    </row>
    <row r="230">
      <c r="B230" s="31"/>
    </row>
    <row r="231">
      <c r="B231" s="31"/>
    </row>
    <row r="232">
      <c r="B232" s="31"/>
    </row>
    <row r="233">
      <c r="B233" s="31"/>
    </row>
    <row r="234">
      <c r="B234" s="31"/>
    </row>
    <row r="235">
      <c r="B235" s="31"/>
    </row>
    <row r="236">
      <c r="B236" s="31"/>
    </row>
    <row r="237">
      <c r="B237" s="31"/>
    </row>
    <row r="238">
      <c r="B238" s="31"/>
    </row>
    <row r="239">
      <c r="B239" s="31"/>
    </row>
    <row r="240">
      <c r="B240" s="31"/>
    </row>
    <row r="241">
      <c r="B241" s="31"/>
    </row>
    <row r="242">
      <c r="B242" s="31"/>
    </row>
    <row r="243">
      <c r="B243" s="31"/>
    </row>
    <row r="244">
      <c r="B244" s="31"/>
    </row>
    <row r="245">
      <c r="B245" s="31"/>
    </row>
    <row r="246">
      <c r="B246" s="31"/>
    </row>
    <row r="247">
      <c r="B247" s="31"/>
    </row>
    <row r="248">
      <c r="B248" s="31"/>
    </row>
    <row r="249">
      <c r="B249" s="31"/>
    </row>
    <row r="250">
      <c r="B250" s="31"/>
    </row>
    <row r="251">
      <c r="B251" s="31"/>
    </row>
    <row r="252">
      <c r="B252" s="31"/>
    </row>
    <row r="253">
      <c r="B253" s="31"/>
    </row>
    <row r="254">
      <c r="B254" s="31"/>
    </row>
    <row r="255">
      <c r="B255" s="31"/>
    </row>
    <row r="256">
      <c r="B256" s="31"/>
    </row>
    <row r="257">
      <c r="B257" s="31"/>
    </row>
    <row r="258">
      <c r="B258" s="31"/>
    </row>
    <row r="259">
      <c r="B259" s="31"/>
    </row>
    <row r="260">
      <c r="B260" s="31"/>
    </row>
    <row r="261">
      <c r="B261" s="31"/>
    </row>
    <row r="262">
      <c r="B262" s="31"/>
    </row>
    <row r="263">
      <c r="B263" s="31"/>
    </row>
    <row r="264">
      <c r="B264" s="31"/>
    </row>
    <row r="265">
      <c r="B265" s="31"/>
    </row>
    <row r="266">
      <c r="B266" s="31"/>
    </row>
    <row r="267">
      <c r="B267" s="31"/>
    </row>
    <row r="268">
      <c r="B268" s="31"/>
    </row>
    <row r="269">
      <c r="B269" s="31"/>
    </row>
    <row r="270">
      <c r="B270" s="31"/>
    </row>
    <row r="271">
      <c r="B271" s="31"/>
    </row>
    <row r="272">
      <c r="B272" s="31"/>
    </row>
    <row r="273">
      <c r="B273" s="31"/>
    </row>
    <row r="274">
      <c r="B274" s="31"/>
    </row>
    <row r="275">
      <c r="B275" s="31"/>
    </row>
    <row r="276">
      <c r="B276" s="31"/>
    </row>
    <row r="277">
      <c r="B277" s="31"/>
    </row>
    <row r="278">
      <c r="B278" s="31"/>
    </row>
    <row r="279">
      <c r="B279" s="31"/>
    </row>
    <row r="280">
      <c r="B280" s="31"/>
    </row>
    <row r="281">
      <c r="B281" s="31"/>
    </row>
    <row r="282">
      <c r="B282" s="31"/>
    </row>
    <row r="283">
      <c r="B283" s="31"/>
    </row>
    <row r="284">
      <c r="B284" s="31"/>
    </row>
    <row r="285">
      <c r="B285" s="31"/>
    </row>
    <row r="286">
      <c r="B286" s="31"/>
    </row>
    <row r="287">
      <c r="B287" s="31"/>
    </row>
    <row r="288">
      <c r="B288" s="31"/>
    </row>
    <row r="289">
      <c r="B289" s="31"/>
    </row>
    <row r="290">
      <c r="B290" s="31"/>
    </row>
    <row r="291">
      <c r="B291" s="31"/>
    </row>
    <row r="292">
      <c r="B292" s="31"/>
    </row>
    <row r="293">
      <c r="B293" s="31"/>
    </row>
    <row r="294">
      <c r="B294" s="31"/>
    </row>
    <row r="295">
      <c r="B295" s="31"/>
    </row>
    <row r="296">
      <c r="B296" s="31"/>
    </row>
    <row r="297">
      <c r="B297" s="31"/>
    </row>
    <row r="298">
      <c r="B298" s="31"/>
    </row>
    <row r="299">
      <c r="B299" s="31"/>
    </row>
    <row r="300">
      <c r="B300" s="31"/>
    </row>
    <row r="301">
      <c r="B301" s="31"/>
    </row>
    <row r="302">
      <c r="B302" s="31"/>
    </row>
    <row r="303">
      <c r="B303" s="31"/>
    </row>
    <row r="304">
      <c r="B304" s="31"/>
    </row>
    <row r="305">
      <c r="B305" s="31"/>
    </row>
    <row r="306">
      <c r="B306" s="31"/>
    </row>
    <row r="307">
      <c r="B307" s="31"/>
    </row>
    <row r="308">
      <c r="B308" s="31"/>
    </row>
    <row r="309">
      <c r="B309" s="31"/>
    </row>
    <row r="310">
      <c r="B310" s="31"/>
    </row>
    <row r="311">
      <c r="B311" s="31"/>
    </row>
    <row r="312">
      <c r="B312" s="31"/>
    </row>
    <row r="313">
      <c r="B313" s="31"/>
    </row>
    <row r="314">
      <c r="B314" s="31"/>
    </row>
    <row r="315">
      <c r="B315" s="31"/>
    </row>
    <row r="316">
      <c r="B316" s="31"/>
    </row>
    <row r="317">
      <c r="B317" s="31"/>
    </row>
    <row r="318">
      <c r="B318" s="31"/>
    </row>
    <row r="319">
      <c r="B319" s="31"/>
    </row>
    <row r="320">
      <c r="B320" s="31"/>
    </row>
    <row r="321">
      <c r="B321" s="31"/>
    </row>
    <row r="322">
      <c r="B322" s="31"/>
    </row>
    <row r="323">
      <c r="B323" s="31"/>
    </row>
    <row r="324">
      <c r="B324" s="31"/>
    </row>
    <row r="325">
      <c r="B325" s="31"/>
    </row>
    <row r="326">
      <c r="B326" s="31"/>
    </row>
    <row r="327">
      <c r="B327" s="31"/>
    </row>
    <row r="328">
      <c r="B328" s="31"/>
    </row>
    <row r="329">
      <c r="B329" s="31"/>
    </row>
    <row r="330">
      <c r="B330" s="31"/>
    </row>
    <row r="331">
      <c r="B331" s="31"/>
    </row>
    <row r="332">
      <c r="B332" s="31"/>
    </row>
    <row r="333">
      <c r="B333" s="31"/>
    </row>
    <row r="334">
      <c r="B334" s="31"/>
    </row>
    <row r="335">
      <c r="B335" s="31"/>
    </row>
    <row r="336">
      <c r="B336" s="31"/>
    </row>
    <row r="337">
      <c r="B337" s="31"/>
    </row>
    <row r="338">
      <c r="B338" s="31"/>
    </row>
    <row r="339">
      <c r="B339" s="31"/>
    </row>
    <row r="340">
      <c r="B340" s="31"/>
    </row>
    <row r="341">
      <c r="B341" s="31"/>
    </row>
    <row r="342">
      <c r="B342" s="31"/>
    </row>
    <row r="343">
      <c r="B343" s="31"/>
    </row>
    <row r="344">
      <c r="B344" s="31"/>
    </row>
    <row r="345">
      <c r="B345" s="31"/>
    </row>
    <row r="346">
      <c r="B346" s="31"/>
    </row>
    <row r="347">
      <c r="B347" s="31"/>
    </row>
    <row r="348">
      <c r="B348" s="31"/>
    </row>
    <row r="349">
      <c r="B349" s="31"/>
    </row>
    <row r="350">
      <c r="B350" s="31"/>
    </row>
    <row r="351">
      <c r="B351" s="31"/>
    </row>
    <row r="352">
      <c r="B352" s="31"/>
    </row>
    <row r="353">
      <c r="B353" s="31"/>
    </row>
    <row r="354">
      <c r="B354" s="31"/>
    </row>
    <row r="355">
      <c r="B355" s="31"/>
    </row>
    <row r="356">
      <c r="B356" s="31"/>
    </row>
    <row r="357">
      <c r="B357" s="31"/>
    </row>
    <row r="358">
      <c r="B358" s="31"/>
    </row>
    <row r="359">
      <c r="B359" s="31"/>
    </row>
    <row r="360">
      <c r="B360" s="31"/>
    </row>
    <row r="361">
      <c r="B361" s="31"/>
    </row>
    <row r="362">
      <c r="B362" s="31"/>
    </row>
    <row r="363">
      <c r="B363" s="31"/>
    </row>
    <row r="364">
      <c r="B364" s="31"/>
    </row>
    <row r="365">
      <c r="B365" s="31"/>
    </row>
    <row r="366">
      <c r="B366" s="31"/>
    </row>
    <row r="367">
      <c r="B367" s="31"/>
    </row>
    <row r="368">
      <c r="B368" s="31"/>
    </row>
    <row r="369">
      <c r="B369" s="31"/>
    </row>
    <row r="370">
      <c r="B370" s="31"/>
    </row>
    <row r="371">
      <c r="B371" s="31"/>
    </row>
    <row r="372">
      <c r="B372" s="31"/>
    </row>
    <row r="373">
      <c r="B373" s="31"/>
    </row>
    <row r="374">
      <c r="B374" s="31"/>
    </row>
    <row r="375">
      <c r="B375" s="31"/>
    </row>
    <row r="376">
      <c r="B376" s="31"/>
    </row>
    <row r="377">
      <c r="B377" s="31"/>
    </row>
    <row r="378">
      <c r="B378" s="31"/>
    </row>
    <row r="379">
      <c r="B379" s="31"/>
    </row>
    <row r="380">
      <c r="B380" s="31"/>
    </row>
    <row r="381">
      <c r="B381" s="31"/>
    </row>
    <row r="382">
      <c r="B382" s="31"/>
    </row>
    <row r="383">
      <c r="B383" s="31"/>
    </row>
    <row r="384">
      <c r="B384" s="31"/>
    </row>
    <row r="385">
      <c r="B385" s="31"/>
    </row>
    <row r="386">
      <c r="B386" s="31"/>
    </row>
    <row r="387">
      <c r="B387" s="31"/>
    </row>
    <row r="388">
      <c r="B388" s="31"/>
    </row>
    <row r="389">
      <c r="B389" s="31"/>
    </row>
    <row r="390">
      <c r="B390" s="31"/>
    </row>
    <row r="391">
      <c r="B391" s="31"/>
    </row>
    <row r="392">
      <c r="B392" s="31"/>
    </row>
    <row r="393">
      <c r="B393" s="31"/>
    </row>
    <row r="394">
      <c r="B394" s="31"/>
    </row>
    <row r="395">
      <c r="B395" s="31"/>
    </row>
    <row r="396">
      <c r="B396" s="31"/>
    </row>
    <row r="397">
      <c r="B397" s="31"/>
    </row>
    <row r="398">
      <c r="B398" s="31"/>
    </row>
    <row r="399">
      <c r="B399" s="31"/>
    </row>
    <row r="400">
      <c r="B400" s="31"/>
    </row>
    <row r="401">
      <c r="B401" s="31"/>
    </row>
    <row r="402">
      <c r="B402" s="31"/>
    </row>
    <row r="403">
      <c r="B403" s="31"/>
    </row>
    <row r="404">
      <c r="B404" s="31"/>
    </row>
    <row r="405">
      <c r="B405" s="31"/>
    </row>
    <row r="406">
      <c r="B406" s="31"/>
    </row>
    <row r="407">
      <c r="B407" s="31"/>
    </row>
    <row r="408">
      <c r="B408" s="31"/>
    </row>
    <row r="409">
      <c r="B409" s="31"/>
    </row>
    <row r="410">
      <c r="B410" s="31"/>
    </row>
    <row r="411">
      <c r="B411" s="31"/>
    </row>
    <row r="412">
      <c r="B412" s="31"/>
    </row>
    <row r="413">
      <c r="B413" s="31"/>
    </row>
    <row r="414">
      <c r="B414" s="31"/>
    </row>
    <row r="415">
      <c r="B415" s="31"/>
    </row>
    <row r="416">
      <c r="B416" s="31"/>
    </row>
    <row r="417">
      <c r="B417" s="31"/>
    </row>
    <row r="418">
      <c r="B418" s="31"/>
    </row>
    <row r="419">
      <c r="B419" s="31"/>
    </row>
    <row r="420">
      <c r="B420" s="31"/>
    </row>
    <row r="421">
      <c r="B421" s="31"/>
    </row>
    <row r="422">
      <c r="B422" s="31"/>
    </row>
    <row r="423">
      <c r="B423" s="31"/>
    </row>
    <row r="424">
      <c r="B424" s="31"/>
    </row>
    <row r="425">
      <c r="B425" s="31"/>
    </row>
    <row r="426">
      <c r="B426" s="31"/>
    </row>
    <row r="427">
      <c r="B427" s="31"/>
    </row>
    <row r="428">
      <c r="B428" s="31"/>
    </row>
    <row r="429">
      <c r="B429" s="31"/>
    </row>
    <row r="430">
      <c r="B430" s="31"/>
    </row>
    <row r="431">
      <c r="B431" s="31"/>
    </row>
    <row r="432">
      <c r="B432" s="31"/>
    </row>
    <row r="433">
      <c r="B433" s="31"/>
    </row>
    <row r="434">
      <c r="B434" s="31"/>
    </row>
    <row r="435">
      <c r="B435" s="31"/>
    </row>
    <row r="436">
      <c r="B436" s="31"/>
    </row>
    <row r="437">
      <c r="B437" s="31"/>
    </row>
    <row r="438">
      <c r="B438" s="31"/>
    </row>
    <row r="439">
      <c r="B439" s="31"/>
    </row>
    <row r="440">
      <c r="B440" s="31"/>
    </row>
    <row r="441">
      <c r="B441" s="31"/>
    </row>
    <row r="442">
      <c r="B442" s="31"/>
    </row>
    <row r="443">
      <c r="B443" s="31"/>
    </row>
    <row r="444">
      <c r="B444" s="31"/>
    </row>
    <row r="445">
      <c r="B445" s="31"/>
    </row>
    <row r="446">
      <c r="B446" s="31"/>
    </row>
    <row r="447">
      <c r="B447" s="31"/>
    </row>
    <row r="448">
      <c r="B448" s="31"/>
    </row>
    <row r="449">
      <c r="B449" s="31"/>
    </row>
    <row r="450">
      <c r="B450" s="31"/>
    </row>
    <row r="451">
      <c r="B451" s="31"/>
    </row>
    <row r="452">
      <c r="B452" s="31"/>
    </row>
    <row r="453">
      <c r="B453" s="31"/>
    </row>
    <row r="454">
      <c r="B454" s="31"/>
    </row>
    <row r="455">
      <c r="B455" s="31"/>
    </row>
    <row r="456">
      <c r="B456" s="31"/>
    </row>
    <row r="457">
      <c r="B457" s="31"/>
    </row>
    <row r="458">
      <c r="B458" s="31"/>
    </row>
    <row r="459">
      <c r="B459" s="31"/>
    </row>
    <row r="460">
      <c r="B460" s="31"/>
    </row>
    <row r="461">
      <c r="B461" s="31"/>
    </row>
    <row r="462">
      <c r="B462" s="31"/>
    </row>
    <row r="463">
      <c r="B463" s="31"/>
    </row>
    <row r="464">
      <c r="B464" s="31"/>
    </row>
    <row r="465">
      <c r="B465" s="31"/>
    </row>
    <row r="466">
      <c r="B466" s="31"/>
    </row>
    <row r="467">
      <c r="B467" s="31"/>
    </row>
    <row r="468">
      <c r="B468" s="31"/>
    </row>
    <row r="469">
      <c r="B469" s="31"/>
    </row>
    <row r="470">
      <c r="B470" s="31"/>
    </row>
    <row r="471">
      <c r="B471" s="31"/>
    </row>
    <row r="472">
      <c r="B472" s="31"/>
    </row>
    <row r="473">
      <c r="B473" s="31"/>
    </row>
    <row r="474">
      <c r="B474" s="31"/>
    </row>
    <row r="475">
      <c r="B475" s="31"/>
    </row>
    <row r="476">
      <c r="B476" s="31"/>
    </row>
    <row r="477">
      <c r="B477" s="31"/>
    </row>
    <row r="478">
      <c r="B478" s="31"/>
    </row>
    <row r="479">
      <c r="B479" s="31"/>
    </row>
    <row r="480">
      <c r="B480" s="31"/>
    </row>
    <row r="481">
      <c r="B481" s="31"/>
    </row>
    <row r="482">
      <c r="B482" s="31"/>
    </row>
    <row r="483">
      <c r="B483" s="31"/>
    </row>
    <row r="484">
      <c r="B484" s="31"/>
    </row>
    <row r="485">
      <c r="B485" s="31"/>
    </row>
    <row r="486">
      <c r="B486" s="31"/>
    </row>
    <row r="487">
      <c r="B487" s="31"/>
    </row>
    <row r="488">
      <c r="B488" s="31"/>
    </row>
    <row r="489">
      <c r="B489" s="31"/>
    </row>
    <row r="490">
      <c r="B490" s="31"/>
    </row>
    <row r="491">
      <c r="B491" s="31"/>
    </row>
    <row r="492">
      <c r="B492" s="31"/>
    </row>
    <row r="493">
      <c r="B493" s="31"/>
    </row>
    <row r="494">
      <c r="B494" s="31"/>
    </row>
    <row r="495">
      <c r="B495" s="31"/>
    </row>
    <row r="496">
      <c r="B496" s="31"/>
    </row>
    <row r="497">
      <c r="B497" s="31"/>
    </row>
    <row r="498">
      <c r="B498" s="31"/>
    </row>
    <row r="499">
      <c r="B499" s="31"/>
    </row>
    <row r="500">
      <c r="B500" s="31"/>
    </row>
    <row r="501">
      <c r="B501" s="31"/>
    </row>
    <row r="502">
      <c r="B502" s="31"/>
    </row>
    <row r="503">
      <c r="B503" s="31"/>
    </row>
    <row r="504">
      <c r="B504" s="31"/>
    </row>
    <row r="505">
      <c r="B505" s="31"/>
    </row>
    <row r="506">
      <c r="B506" s="31"/>
    </row>
    <row r="507">
      <c r="B507" s="31"/>
    </row>
    <row r="508">
      <c r="B508" s="31"/>
    </row>
    <row r="509">
      <c r="B509" s="31"/>
    </row>
    <row r="510">
      <c r="B510" s="31"/>
    </row>
    <row r="511">
      <c r="B511" s="31"/>
    </row>
    <row r="512">
      <c r="B512" s="31"/>
    </row>
    <row r="513">
      <c r="B513" s="31"/>
    </row>
    <row r="514">
      <c r="B514" s="31"/>
    </row>
    <row r="515">
      <c r="B515" s="31"/>
    </row>
    <row r="516">
      <c r="B516" s="31"/>
    </row>
    <row r="517">
      <c r="B517" s="31"/>
    </row>
    <row r="518">
      <c r="B518" s="31"/>
    </row>
    <row r="519">
      <c r="B519" s="31"/>
    </row>
    <row r="520">
      <c r="B520" s="31"/>
    </row>
    <row r="521">
      <c r="B521" s="31"/>
    </row>
    <row r="522">
      <c r="B522" s="31"/>
    </row>
    <row r="523">
      <c r="B523" s="31"/>
    </row>
    <row r="524">
      <c r="B524" s="31"/>
    </row>
    <row r="525">
      <c r="B525" s="31"/>
    </row>
    <row r="526">
      <c r="B526" s="31"/>
    </row>
    <row r="527">
      <c r="B527" s="31"/>
    </row>
    <row r="528">
      <c r="B528" s="31"/>
    </row>
    <row r="529">
      <c r="B529" s="31"/>
    </row>
    <row r="530">
      <c r="B530" s="31"/>
    </row>
    <row r="531">
      <c r="B531" s="31"/>
    </row>
    <row r="532">
      <c r="B532" s="31"/>
    </row>
    <row r="533">
      <c r="B533" s="31"/>
    </row>
    <row r="534">
      <c r="B534" s="31"/>
    </row>
    <row r="535">
      <c r="B535" s="31"/>
    </row>
    <row r="536">
      <c r="B536" s="31"/>
    </row>
    <row r="537">
      <c r="B537" s="31"/>
    </row>
    <row r="538">
      <c r="B538" s="31"/>
    </row>
    <row r="539">
      <c r="B539" s="31"/>
    </row>
    <row r="540">
      <c r="B540" s="31"/>
    </row>
    <row r="541">
      <c r="B541" s="31"/>
    </row>
    <row r="542">
      <c r="B542" s="31"/>
    </row>
    <row r="543">
      <c r="B543" s="31"/>
    </row>
    <row r="544">
      <c r="B544" s="31"/>
    </row>
    <row r="545">
      <c r="B545" s="31"/>
    </row>
    <row r="546">
      <c r="B546" s="31"/>
    </row>
    <row r="547">
      <c r="B547" s="31"/>
    </row>
    <row r="548">
      <c r="B548" s="31"/>
    </row>
    <row r="549">
      <c r="B549" s="31"/>
    </row>
    <row r="550">
      <c r="B550" s="31"/>
    </row>
    <row r="551">
      <c r="B551" s="31"/>
    </row>
    <row r="552">
      <c r="B552" s="31"/>
    </row>
    <row r="553">
      <c r="B553" s="31"/>
    </row>
    <row r="554">
      <c r="B554" s="31"/>
    </row>
    <row r="555">
      <c r="B555" s="31"/>
    </row>
    <row r="556">
      <c r="B556" s="31"/>
    </row>
    <row r="557">
      <c r="B557" s="31"/>
    </row>
    <row r="558">
      <c r="B558" s="31"/>
    </row>
    <row r="559">
      <c r="B559" s="31"/>
    </row>
    <row r="560">
      <c r="B560" s="31"/>
    </row>
    <row r="561">
      <c r="B561" s="31"/>
    </row>
    <row r="562">
      <c r="B562" s="31"/>
    </row>
    <row r="563">
      <c r="B563" s="31"/>
    </row>
    <row r="564">
      <c r="B564" s="31"/>
    </row>
    <row r="565">
      <c r="B565" s="31"/>
    </row>
    <row r="566">
      <c r="B566" s="31"/>
    </row>
    <row r="567">
      <c r="B567" s="31"/>
    </row>
    <row r="568">
      <c r="B568" s="31"/>
    </row>
    <row r="569">
      <c r="B569" s="31"/>
    </row>
    <row r="570">
      <c r="B570" s="31"/>
    </row>
    <row r="571">
      <c r="B571" s="31"/>
    </row>
    <row r="572">
      <c r="B572" s="31"/>
    </row>
    <row r="573">
      <c r="B573" s="31"/>
    </row>
    <row r="574">
      <c r="B574" s="31"/>
    </row>
    <row r="575">
      <c r="B575" s="31"/>
    </row>
    <row r="576">
      <c r="B576" s="31"/>
    </row>
    <row r="577">
      <c r="B577" s="31"/>
    </row>
    <row r="578">
      <c r="B578" s="31"/>
    </row>
    <row r="579">
      <c r="B579" s="31"/>
    </row>
    <row r="580">
      <c r="B580" s="31"/>
    </row>
    <row r="581">
      <c r="B581" s="31"/>
    </row>
    <row r="582">
      <c r="B582" s="31"/>
    </row>
    <row r="583">
      <c r="B583" s="31"/>
    </row>
    <row r="584">
      <c r="B584" s="31"/>
    </row>
    <row r="585">
      <c r="B585" s="31"/>
    </row>
    <row r="586">
      <c r="B586" s="31"/>
    </row>
    <row r="587">
      <c r="B587" s="31"/>
    </row>
    <row r="588">
      <c r="B588" s="31"/>
    </row>
    <row r="589">
      <c r="B589" s="31"/>
    </row>
    <row r="590">
      <c r="B590" s="31"/>
    </row>
    <row r="591">
      <c r="B591" s="31"/>
    </row>
    <row r="592">
      <c r="B592" s="31"/>
    </row>
    <row r="593">
      <c r="B593" s="31"/>
    </row>
    <row r="594">
      <c r="B594" s="31"/>
    </row>
    <row r="595">
      <c r="B595" s="31"/>
    </row>
    <row r="596">
      <c r="B596" s="31"/>
    </row>
    <row r="597">
      <c r="B597" s="31"/>
    </row>
    <row r="598">
      <c r="B598" s="31"/>
    </row>
    <row r="599">
      <c r="B599" s="31"/>
    </row>
    <row r="600">
      <c r="B600" s="31"/>
    </row>
    <row r="601">
      <c r="B601" s="31"/>
    </row>
    <row r="602">
      <c r="B602" s="31"/>
    </row>
    <row r="603">
      <c r="B603" s="31"/>
    </row>
    <row r="604">
      <c r="B604" s="31"/>
    </row>
    <row r="605">
      <c r="B605" s="31"/>
    </row>
    <row r="606">
      <c r="B606" s="31"/>
    </row>
    <row r="607">
      <c r="B607" s="31"/>
    </row>
    <row r="608">
      <c r="B608" s="31"/>
    </row>
    <row r="609">
      <c r="B609" s="31"/>
    </row>
    <row r="610">
      <c r="B610" s="31"/>
    </row>
    <row r="611">
      <c r="B611" s="31"/>
    </row>
    <row r="612">
      <c r="B612" s="31"/>
    </row>
    <row r="613">
      <c r="B613" s="31"/>
    </row>
    <row r="614">
      <c r="B614" s="31"/>
    </row>
    <row r="615">
      <c r="B615" s="31"/>
    </row>
    <row r="616">
      <c r="B616" s="31"/>
    </row>
    <row r="617">
      <c r="B617" s="31"/>
    </row>
    <row r="618">
      <c r="B618" s="31"/>
    </row>
    <row r="619">
      <c r="B619" s="31"/>
    </row>
    <row r="620">
      <c r="B620" s="31"/>
    </row>
    <row r="621">
      <c r="B621" s="31"/>
    </row>
    <row r="622">
      <c r="B622" s="31"/>
    </row>
    <row r="623">
      <c r="B623" s="31"/>
    </row>
    <row r="624">
      <c r="B624" s="31"/>
    </row>
    <row r="625">
      <c r="B625" s="31"/>
    </row>
    <row r="626">
      <c r="B626" s="31"/>
    </row>
    <row r="627">
      <c r="B627" s="31"/>
    </row>
    <row r="628">
      <c r="B628" s="31"/>
    </row>
    <row r="629">
      <c r="B629" s="31"/>
    </row>
    <row r="630">
      <c r="B630" s="31"/>
    </row>
    <row r="631">
      <c r="B631" s="31"/>
    </row>
    <row r="632">
      <c r="B632" s="31"/>
    </row>
    <row r="633">
      <c r="B633" s="31"/>
    </row>
    <row r="634">
      <c r="B634" s="31"/>
    </row>
    <row r="635">
      <c r="B635" s="31"/>
    </row>
    <row r="636">
      <c r="B636" s="31"/>
    </row>
    <row r="637">
      <c r="B637" s="31"/>
    </row>
    <row r="638">
      <c r="B638" s="31"/>
    </row>
    <row r="639">
      <c r="B639" s="31"/>
    </row>
    <row r="640">
      <c r="B640" s="31"/>
    </row>
    <row r="641">
      <c r="B641" s="31"/>
    </row>
    <row r="642">
      <c r="B642" s="31"/>
    </row>
    <row r="643">
      <c r="B643" s="31"/>
    </row>
    <row r="644">
      <c r="B644" s="31"/>
    </row>
    <row r="645">
      <c r="B645" s="31"/>
    </row>
    <row r="646">
      <c r="B646" s="31"/>
    </row>
    <row r="647">
      <c r="B647" s="31"/>
    </row>
    <row r="648">
      <c r="B648" s="31"/>
    </row>
    <row r="649">
      <c r="B649" s="31"/>
    </row>
    <row r="650">
      <c r="B650" s="31"/>
    </row>
    <row r="651">
      <c r="B651" s="31"/>
    </row>
    <row r="652">
      <c r="B652" s="31"/>
    </row>
    <row r="653">
      <c r="B653" s="31"/>
    </row>
    <row r="654">
      <c r="B654" s="31"/>
    </row>
    <row r="655">
      <c r="B655" s="31"/>
    </row>
    <row r="656">
      <c r="B656" s="31"/>
    </row>
    <row r="657">
      <c r="B657" s="31"/>
    </row>
    <row r="658">
      <c r="B658" s="31"/>
    </row>
    <row r="659">
      <c r="B659" s="31"/>
    </row>
    <row r="660">
      <c r="B660" s="31"/>
    </row>
    <row r="661">
      <c r="B661" s="31"/>
    </row>
    <row r="662">
      <c r="B662" s="31"/>
    </row>
    <row r="663">
      <c r="B663" s="31"/>
    </row>
    <row r="664">
      <c r="B664" s="31"/>
    </row>
    <row r="665">
      <c r="B665" s="31"/>
    </row>
    <row r="666">
      <c r="B666" s="31"/>
    </row>
    <row r="667">
      <c r="B667" s="31"/>
    </row>
    <row r="668">
      <c r="B668" s="31"/>
    </row>
    <row r="669">
      <c r="B669" s="31"/>
    </row>
    <row r="670">
      <c r="B670" s="31"/>
    </row>
    <row r="671">
      <c r="B671" s="31"/>
    </row>
    <row r="672">
      <c r="B672" s="31"/>
    </row>
    <row r="673">
      <c r="B673" s="31"/>
    </row>
    <row r="674">
      <c r="B674" s="31"/>
    </row>
    <row r="675">
      <c r="B675" s="31"/>
    </row>
    <row r="676">
      <c r="B676" s="31"/>
    </row>
    <row r="677">
      <c r="B677" s="31"/>
    </row>
    <row r="678">
      <c r="B678" s="31"/>
    </row>
    <row r="679">
      <c r="B679" s="31"/>
    </row>
    <row r="680">
      <c r="B680" s="31"/>
    </row>
    <row r="681">
      <c r="B681" s="31"/>
    </row>
    <row r="682">
      <c r="B682" s="31"/>
    </row>
    <row r="683">
      <c r="B683" s="31"/>
    </row>
    <row r="684">
      <c r="B684" s="31"/>
    </row>
    <row r="685">
      <c r="B685" s="31"/>
    </row>
    <row r="686">
      <c r="B686" s="31"/>
    </row>
    <row r="687">
      <c r="B687" s="31"/>
    </row>
    <row r="688">
      <c r="B688" s="31"/>
    </row>
    <row r="689">
      <c r="B689" s="31"/>
    </row>
    <row r="690">
      <c r="B690" s="31"/>
    </row>
    <row r="691">
      <c r="B691" s="31"/>
    </row>
    <row r="692">
      <c r="B692" s="31"/>
    </row>
    <row r="693">
      <c r="B693" s="31"/>
    </row>
    <row r="694">
      <c r="B694" s="31"/>
    </row>
    <row r="695">
      <c r="B695" s="31"/>
    </row>
    <row r="696">
      <c r="B696" s="31"/>
    </row>
    <row r="697">
      <c r="B697" s="31"/>
    </row>
    <row r="698">
      <c r="B698" s="31"/>
    </row>
    <row r="699">
      <c r="B699" s="31"/>
    </row>
    <row r="700">
      <c r="B700" s="31"/>
    </row>
    <row r="701">
      <c r="B701" s="31"/>
    </row>
    <row r="702">
      <c r="B702" s="31"/>
    </row>
    <row r="703">
      <c r="B703" s="31"/>
    </row>
    <row r="704">
      <c r="B704" s="31"/>
    </row>
    <row r="705">
      <c r="B705" s="31"/>
    </row>
    <row r="706">
      <c r="B706" s="31"/>
    </row>
    <row r="707">
      <c r="B707" s="31"/>
    </row>
    <row r="708">
      <c r="B708" s="31"/>
    </row>
    <row r="709">
      <c r="B709" s="31"/>
    </row>
    <row r="710">
      <c r="B710" s="31"/>
    </row>
    <row r="711">
      <c r="B711" s="31"/>
    </row>
    <row r="712">
      <c r="B712" s="31"/>
    </row>
    <row r="713">
      <c r="B713" s="31"/>
    </row>
    <row r="714">
      <c r="B714" s="31"/>
    </row>
    <row r="715">
      <c r="B715" s="31"/>
    </row>
    <row r="716">
      <c r="B716" s="31"/>
    </row>
    <row r="717">
      <c r="B717" s="31"/>
    </row>
    <row r="718">
      <c r="B718" s="31"/>
    </row>
    <row r="719">
      <c r="B719" s="31"/>
    </row>
    <row r="720">
      <c r="B720" s="31"/>
    </row>
    <row r="721">
      <c r="B721" s="31"/>
    </row>
    <row r="722">
      <c r="B722" s="31"/>
    </row>
    <row r="723">
      <c r="B723" s="31"/>
    </row>
    <row r="724">
      <c r="B724" s="31"/>
    </row>
    <row r="725">
      <c r="B725" s="31"/>
    </row>
    <row r="726">
      <c r="B726" s="31"/>
    </row>
    <row r="727">
      <c r="B727" s="31"/>
    </row>
    <row r="728">
      <c r="B728" s="31"/>
    </row>
    <row r="729">
      <c r="B729" s="31"/>
    </row>
    <row r="730">
      <c r="B730" s="31"/>
    </row>
    <row r="731">
      <c r="B731" s="31"/>
    </row>
    <row r="732">
      <c r="B732" s="31"/>
    </row>
    <row r="733">
      <c r="B733" s="31"/>
    </row>
    <row r="734">
      <c r="B734" s="31"/>
    </row>
    <row r="735">
      <c r="B735" s="31"/>
    </row>
    <row r="736">
      <c r="B736" s="31"/>
    </row>
    <row r="737">
      <c r="B737" s="31"/>
    </row>
    <row r="738">
      <c r="B738" s="31"/>
    </row>
    <row r="739">
      <c r="B739" s="31"/>
    </row>
    <row r="740">
      <c r="B740" s="31"/>
    </row>
    <row r="741">
      <c r="B741" s="31"/>
    </row>
    <row r="742">
      <c r="B742" s="31"/>
    </row>
    <row r="743">
      <c r="B743" s="31"/>
    </row>
    <row r="744">
      <c r="B744" s="31"/>
    </row>
    <row r="745">
      <c r="B745" s="31"/>
    </row>
    <row r="746">
      <c r="B746" s="31"/>
    </row>
    <row r="747">
      <c r="B747" s="31"/>
    </row>
    <row r="748">
      <c r="B748" s="31"/>
    </row>
    <row r="749">
      <c r="B749" s="31"/>
    </row>
    <row r="750">
      <c r="B750" s="31"/>
    </row>
    <row r="751">
      <c r="B751" s="31"/>
    </row>
    <row r="752">
      <c r="B752" s="31"/>
    </row>
    <row r="753">
      <c r="B753" s="31"/>
    </row>
    <row r="754">
      <c r="B754" s="31"/>
    </row>
    <row r="755">
      <c r="B755" s="31"/>
    </row>
    <row r="756">
      <c r="B756" s="31"/>
    </row>
    <row r="757">
      <c r="B757" s="31"/>
    </row>
    <row r="758">
      <c r="B758" s="31"/>
    </row>
    <row r="759">
      <c r="B759" s="31"/>
    </row>
    <row r="760">
      <c r="B760" s="31"/>
    </row>
    <row r="761">
      <c r="B761" s="31"/>
    </row>
    <row r="762">
      <c r="B762" s="31"/>
    </row>
    <row r="763">
      <c r="B763" s="31"/>
    </row>
    <row r="764">
      <c r="B764" s="31"/>
    </row>
    <row r="765">
      <c r="B765" s="31"/>
    </row>
    <row r="766">
      <c r="B766" s="31"/>
    </row>
    <row r="767">
      <c r="B767" s="31"/>
    </row>
    <row r="768">
      <c r="B768" s="31"/>
    </row>
    <row r="769">
      <c r="B769" s="31"/>
    </row>
    <row r="770">
      <c r="B770" s="31"/>
    </row>
    <row r="771">
      <c r="B771" s="31"/>
    </row>
    <row r="772">
      <c r="B772" s="31"/>
    </row>
    <row r="773">
      <c r="B773" s="31"/>
    </row>
    <row r="774">
      <c r="B774" s="31"/>
    </row>
    <row r="775">
      <c r="B775" s="31"/>
    </row>
    <row r="776">
      <c r="B776" s="31"/>
    </row>
    <row r="777">
      <c r="B777" s="31"/>
    </row>
    <row r="778">
      <c r="B778" s="31"/>
    </row>
    <row r="779">
      <c r="B779" s="31"/>
    </row>
    <row r="780">
      <c r="B780" s="31"/>
    </row>
    <row r="781">
      <c r="B781" s="31"/>
    </row>
    <row r="782">
      <c r="B782" s="31"/>
    </row>
    <row r="783">
      <c r="B783" s="31"/>
    </row>
    <row r="784">
      <c r="B784" s="31"/>
    </row>
    <row r="785">
      <c r="B785" s="31"/>
    </row>
    <row r="786">
      <c r="B786" s="31"/>
    </row>
    <row r="787">
      <c r="B787" s="31"/>
    </row>
    <row r="788">
      <c r="B788" s="31"/>
    </row>
    <row r="789">
      <c r="B789" s="31"/>
    </row>
    <row r="790">
      <c r="B790" s="31"/>
    </row>
    <row r="791">
      <c r="B791" s="31"/>
    </row>
    <row r="792">
      <c r="B792" s="31"/>
    </row>
    <row r="793">
      <c r="B793" s="31"/>
    </row>
    <row r="794">
      <c r="B794" s="31"/>
    </row>
    <row r="795">
      <c r="B795" s="31"/>
    </row>
    <row r="796">
      <c r="B796" s="31"/>
    </row>
    <row r="797">
      <c r="B797" s="31"/>
    </row>
    <row r="798">
      <c r="B798" s="31"/>
    </row>
    <row r="799">
      <c r="B799" s="31"/>
    </row>
    <row r="800">
      <c r="B800" s="31"/>
    </row>
    <row r="801">
      <c r="B801" s="31"/>
    </row>
    <row r="802">
      <c r="B802" s="31"/>
    </row>
    <row r="803">
      <c r="B803" s="31"/>
    </row>
    <row r="804">
      <c r="B804" s="31"/>
    </row>
    <row r="805">
      <c r="B805" s="31"/>
    </row>
    <row r="806">
      <c r="B806" s="31"/>
    </row>
    <row r="807">
      <c r="B807" s="31"/>
    </row>
    <row r="808">
      <c r="B808" s="31"/>
    </row>
    <row r="809">
      <c r="B809" s="31"/>
    </row>
    <row r="810">
      <c r="B810" s="31"/>
    </row>
    <row r="811">
      <c r="B811" s="31"/>
    </row>
    <row r="812">
      <c r="B812" s="31"/>
    </row>
    <row r="813">
      <c r="B813" s="31"/>
    </row>
    <row r="814">
      <c r="B814" s="31"/>
    </row>
    <row r="815">
      <c r="B815" s="31"/>
    </row>
    <row r="816">
      <c r="B816" s="31"/>
    </row>
    <row r="817">
      <c r="B817" s="31"/>
    </row>
    <row r="818">
      <c r="B818" s="31"/>
    </row>
    <row r="819">
      <c r="B819" s="31"/>
    </row>
    <row r="820">
      <c r="B820" s="31"/>
    </row>
    <row r="821">
      <c r="B821" s="31"/>
    </row>
    <row r="822">
      <c r="B822" s="31"/>
    </row>
    <row r="823">
      <c r="B823" s="31"/>
    </row>
    <row r="824">
      <c r="B824" s="31"/>
    </row>
    <row r="825">
      <c r="B825" s="31"/>
    </row>
    <row r="826">
      <c r="B826" s="31"/>
    </row>
    <row r="827">
      <c r="B827" s="31"/>
    </row>
    <row r="828">
      <c r="B828" s="31"/>
    </row>
    <row r="829">
      <c r="B829" s="31"/>
    </row>
    <row r="830">
      <c r="B830" s="31"/>
    </row>
    <row r="831">
      <c r="B831" s="31"/>
    </row>
    <row r="832">
      <c r="B832" s="31"/>
    </row>
    <row r="833">
      <c r="B833" s="31"/>
    </row>
    <row r="834">
      <c r="B834" s="31"/>
    </row>
    <row r="835">
      <c r="B835" s="31"/>
    </row>
    <row r="836">
      <c r="B836" s="31"/>
    </row>
    <row r="837">
      <c r="B837" s="31"/>
    </row>
    <row r="838">
      <c r="B838" s="31"/>
    </row>
    <row r="839">
      <c r="B839" s="31"/>
    </row>
    <row r="840">
      <c r="B840" s="31"/>
    </row>
    <row r="841">
      <c r="B841" s="31"/>
    </row>
    <row r="842">
      <c r="B842" s="31"/>
    </row>
    <row r="843">
      <c r="B843" s="31"/>
    </row>
    <row r="844">
      <c r="B844" s="31"/>
    </row>
    <row r="845">
      <c r="B845" s="31"/>
    </row>
    <row r="846">
      <c r="B846" s="31"/>
    </row>
    <row r="847">
      <c r="B847" s="31"/>
    </row>
    <row r="848">
      <c r="B848" s="31"/>
    </row>
    <row r="849">
      <c r="B849" s="31"/>
    </row>
    <row r="850">
      <c r="B850" s="31"/>
    </row>
    <row r="851">
      <c r="B851" s="31"/>
    </row>
    <row r="852">
      <c r="B852" s="31"/>
    </row>
    <row r="853">
      <c r="B853" s="31"/>
    </row>
    <row r="854">
      <c r="B854" s="31"/>
    </row>
    <row r="855">
      <c r="B855" s="31"/>
    </row>
    <row r="856">
      <c r="B856" s="31"/>
    </row>
    <row r="857">
      <c r="B857" s="31"/>
    </row>
    <row r="858">
      <c r="B858" s="31"/>
    </row>
    <row r="859">
      <c r="B859" s="31"/>
    </row>
    <row r="860">
      <c r="B860" s="31"/>
    </row>
    <row r="861">
      <c r="B861" s="31"/>
    </row>
    <row r="862">
      <c r="B862" s="31"/>
    </row>
    <row r="863">
      <c r="B863" s="31"/>
    </row>
    <row r="864">
      <c r="B864" s="31"/>
    </row>
    <row r="865">
      <c r="B865" s="31"/>
    </row>
    <row r="866">
      <c r="B866" s="31"/>
    </row>
    <row r="867">
      <c r="B867" s="31"/>
    </row>
    <row r="868">
      <c r="B868" s="31"/>
    </row>
    <row r="869">
      <c r="B869" s="31"/>
    </row>
    <row r="870">
      <c r="B870" s="31"/>
    </row>
    <row r="871">
      <c r="B871" s="31"/>
    </row>
    <row r="872">
      <c r="B872" s="31"/>
    </row>
    <row r="873">
      <c r="B873" s="31"/>
    </row>
    <row r="874">
      <c r="B874" s="31"/>
    </row>
    <row r="875">
      <c r="B875" s="31"/>
    </row>
    <row r="876">
      <c r="B876" s="31"/>
    </row>
    <row r="877">
      <c r="B877" s="31"/>
    </row>
    <row r="878">
      <c r="B878" s="31"/>
    </row>
    <row r="879">
      <c r="B879" s="31"/>
    </row>
    <row r="880">
      <c r="B880" s="31"/>
    </row>
    <row r="881">
      <c r="B881" s="31"/>
    </row>
    <row r="882">
      <c r="B882" s="31"/>
    </row>
    <row r="883">
      <c r="B883" s="31"/>
    </row>
    <row r="884">
      <c r="B884" s="31"/>
    </row>
    <row r="885">
      <c r="B885" s="31"/>
    </row>
    <row r="886">
      <c r="B886" s="31"/>
    </row>
    <row r="887">
      <c r="B887" s="31"/>
    </row>
    <row r="888">
      <c r="B888" s="31"/>
    </row>
    <row r="889">
      <c r="B889" s="31"/>
    </row>
    <row r="890">
      <c r="B890" s="31"/>
    </row>
    <row r="891">
      <c r="B891" s="31"/>
    </row>
    <row r="892">
      <c r="B892" s="31"/>
    </row>
    <row r="893">
      <c r="B893" s="31"/>
    </row>
    <row r="894">
      <c r="B894" s="31"/>
    </row>
    <row r="895">
      <c r="B895" s="31"/>
    </row>
    <row r="896">
      <c r="B896" s="31"/>
    </row>
    <row r="897">
      <c r="B897" s="31"/>
    </row>
    <row r="898">
      <c r="B898" s="31"/>
    </row>
    <row r="899">
      <c r="B899" s="31"/>
    </row>
    <row r="900">
      <c r="B900" s="31"/>
    </row>
    <row r="901">
      <c r="B901" s="31"/>
    </row>
    <row r="902">
      <c r="B902" s="31"/>
    </row>
    <row r="903">
      <c r="B903" s="31"/>
    </row>
    <row r="904">
      <c r="B904" s="31"/>
    </row>
    <row r="905">
      <c r="B905" s="31"/>
    </row>
    <row r="906">
      <c r="B906" s="31"/>
    </row>
    <row r="907">
      <c r="B907" s="31"/>
    </row>
    <row r="908">
      <c r="B908" s="31"/>
    </row>
    <row r="909">
      <c r="B909" s="31"/>
    </row>
    <row r="910">
      <c r="B910" s="31"/>
    </row>
    <row r="911">
      <c r="B911" s="31"/>
    </row>
    <row r="912">
      <c r="B912" s="31"/>
    </row>
    <row r="913">
      <c r="B913" s="31"/>
    </row>
    <row r="914">
      <c r="B914" s="31"/>
    </row>
    <row r="915">
      <c r="B915" s="31"/>
    </row>
    <row r="916">
      <c r="B916" s="31"/>
    </row>
    <row r="917">
      <c r="B917" s="31"/>
    </row>
    <row r="918">
      <c r="B918" s="31"/>
    </row>
    <row r="919">
      <c r="B919" s="31"/>
    </row>
    <row r="920">
      <c r="B920" s="31"/>
    </row>
    <row r="921">
      <c r="B921" s="31"/>
    </row>
    <row r="922">
      <c r="B922" s="31"/>
    </row>
    <row r="923">
      <c r="B923" s="31"/>
    </row>
    <row r="924">
      <c r="B924" s="31"/>
    </row>
    <row r="925">
      <c r="B925" s="31"/>
    </row>
    <row r="926">
      <c r="B926" s="31"/>
    </row>
    <row r="927">
      <c r="B927" s="31"/>
    </row>
    <row r="928">
      <c r="B928" s="31"/>
    </row>
    <row r="929">
      <c r="B929" s="31"/>
    </row>
    <row r="930">
      <c r="B930" s="31"/>
    </row>
    <row r="931">
      <c r="B931" s="31"/>
    </row>
    <row r="932">
      <c r="B932" s="31"/>
    </row>
    <row r="933">
      <c r="B933" s="31"/>
    </row>
    <row r="934">
      <c r="B934" s="31"/>
    </row>
    <row r="935">
      <c r="B935" s="31"/>
    </row>
    <row r="936">
      <c r="B936" s="31"/>
    </row>
    <row r="937">
      <c r="B937" s="31"/>
    </row>
    <row r="938">
      <c r="B938" s="31"/>
    </row>
    <row r="939">
      <c r="B939" s="31"/>
    </row>
    <row r="940">
      <c r="B940" s="31"/>
    </row>
    <row r="941">
      <c r="B941" s="31"/>
    </row>
    <row r="942">
      <c r="B942" s="31"/>
    </row>
    <row r="943">
      <c r="B943" s="31"/>
    </row>
    <row r="944">
      <c r="B944" s="31"/>
    </row>
    <row r="945">
      <c r="B945" s="31"/>
    </row>
    <row r="946">
      <c r="B946" s="31"/>
    </row>
    <row r="947">
      <c r="B947" s="31"/>
    </row>
    <row r="948">
      <c r="B948" s="31"/>
    </row>
    <row r="949">
      <c r="B949" s="31"/>
    </row>
    <row r="950">
      <c r="B950" s="31"/>
    </row>
    <row r="951">
      <c r="B951" s="31"/>
    </row>
    <row r="952">
      <c r="B952" s="31"/>
    </row>
    <row r="953">
      <c r="B953" s="31"/>
    </row>
    <row r="954">
      <c r="B954" s="31"/>
    </row>
    <row r="955">
      <c r="B955" s="31"/>
    </row>
    <row r="956">
      <c r="B956" s="31"/>
    </row>
    <row r="957">
      <c r="B957" s="31"/>
    </row>
    <row r="958">
      <c r="B958" s="31"/>
    </row>
    <row r="959">
      <c r="B959" s="31"/>
    </row>
    <row r="960">
      <c r="B960" s="31"/>
    </row>
    <row r="961">
      <c r="B961" s="31"/>
    </row>
    <row r="962">
      <c r="B962" s="31"/>
    </row>
    <row r="963">
      <c r="B963" s="31"/>
    </row>
    <row r="964">
      <c r="B964" s="31"/>
    </row>
    <row r="965">
      <c r="B965" s="31"/>
    </row>
    <row r="966">
      <c r="B966" s="31"/>
    </row>
    <row r="967">
      <c r="B967" s="31"/>
    </row>
    <row r="968">
      <c r="B968" s="31"/>
    </row>
    <row r="969">
      <c r="B969" s="31"/>
    </row>
    <row r="970">
      <c r="B970" s="31"/>
    </row>
    <row r="971">
      <c r="B971" s="31"/>
    </row>
    <row r="972">
      <c r="B972" s="31"/>
    </row>
    <row r="973">
      <c r="B973" s="31"/>
    </row>
    <row r="974">
      <c r="B974" s="31"/>
    </row>
    <row r="975">
      <c r="B975" s="31"/>
    </row>
    <row r="976">
      <c r="B976" s="31"/>
    </row>
    <row r="977">
      <c r="B977" s="31"/>
    </row>
    <row r="978">
      <c r="B978" s="31"/>
    </row>
    <row r="979">
      <c r="B979" s="31"/>
    </row>
    <row r="980">
      <c r="B980" s="31"/>
    </row>
    <row r="981">
      <c r="B981" s="31"/>
    </row>
    <row r="982">
      <c r="B982" s="31"/>
    </row>
    <row r="983">
      <c r="B983" s="31"/>
    </row>
    <row r="984">
      <c r="B984" s="31"/>
    </row>
    <row r="985">
      <c r="B985" s="31"/>
    </row>
    <row r="986">
      <c r="B986" s="31"/>
    </row>
    <row r="987">
      <c r="B987" s="31"/>
    </row>
    <row r="988">
      <c r="B988" s="31"/>
    </row>
    <row r="989">
      <c r="B989" s="31"/>
    </row>
    <row r="990">
      <c r="B990" s="31"/>
    </row>
    <row r="991">
      <c r="B991" s="31"/>
    </row>
    <row r="992">
      <c r="B992" s="31"/>
    </row>
    <row r="993">
      <c r="B993" s="31"/>
    </row>
    <row r="994">
      <c r="B994" s="31"/>
    </row>
    <row r="995">
      <c r="B995" s="31"/>
    </row>
    <row r="996">
      <c r="B996" s="31"/>
    </row>
    <row r="997">
      <c r="B997" s="31"/>
    </row>
    <row r="998">
      <c r="B998" s="31"/>
    </row>
    <row r="999">
      <c r="B999" s="31"/>
    </row>
    <row r="1000">
      <c r="B1000" s="3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18.38"/>
    <col customWidth="1" min="3" max="3" width="5.63"/>
  </cols>
  <sheetData>
    <row r="1">
      <c r="A1" s="35" t="s">
        <v>16</v>
      </c>
      <c r="B1" s="35" t="s">
        <v>17</v>
      </c>
      <c r="C1" s="35" t="s">
        <v>18</v>
      </c>
    </row>
    <row r="2">
      <c r="A2" s="36" t="s">
        <v>191</v>
      </c>
      <c r="B2" s="37" t="s">
        <v>192</v>
      </c>
      <c r="C2" s="38">
        <v>60.0</v>
      </c>
    </row>
    <row r="3">
      <c r="A3" s="39" t="s">
        <v>193</v>
      </c>
      <c r="B3" s="40" t="s">
        <v>194</v>
      </c>
      <c r="C3" s="40">
        <v>8.0</v>
      </c>
    </row>
    <row r="4">
      <c r="A4" s="39" t="s">
        <v>195</v>
      </c>
      <c r="B4" s="40" t="s">
        <v>196</v>
      </c>
      <c r="C4" s="40">
        <v>69.0</v>
      </c>
    </row>
    <row r="5">
      <c r="A5" s="39" t="s">
        <v>197</v>
      </c>
      <c r="B5" s="40" t="s">
        <v>198</v>
      </c>
      <c r="C5" s="40">
        <v>94.0</v>
      </c>
    </row>
    <row r="6">
      <c r="A6" s="39" t="s">
        <v>199</v>
      </c>
      <c r="B6" s="40" t="s">
        <v>200</v>
      </c>
      <c r="C6" s="40">
        <v>109.0</v>
      </c>
    </row>
    <row r="7">
      <c r="A7" s="39" t="s">
        <v>201</v>
      </c>
      <c r="B7" s="40" t="s">
        <v>196</v>
      </c>
      <c r="C7" s="40">
        <v>9.0</v>
      </c>
    </row>
    <row r="8">
      <c r="A8" s="39" t="s">
        <v>195</v>
      </c>
      <c r="B8" s="40" t="s">
        <v>196</v>
      </c>
      <c r="C8" s="40">
        <v>69.0</v>
      </c>
    </row>
    <row r="9">
      <c r="A9" s="39" t="s">
        <v>202</v>
      </c>
      <c r="B9" s="40" t="s">
        <v>194</v>
      </c>
      <c r="C9" s="40">
        <v>79.0</v>
      </c>
    </row>
    <row r="10">
      <c r="A10" s="39" t="s">
        <v>203</v>
      </c>
      <c r="B10" s="40" t="s">
        <v>204</v>
      </c>
      <c r="C10" s="40">
        <v>48.0</v>
      </c>
    </row>
    <row r="11">
      <c r="A11" s="39" t="s">
        <v>205</v>
      </c>
      <c r="B11" s="40" t="s">
        <v>206</v>
      </c>
      <c r="C11" s="40">
        <v>13.0</v>
      </c>
    </row>
    <row r="12">
      <c r="A12" s="39" t="s">
        <v>207</v>
      </c>
      <c r="B12" s="40" t="s">
        <v>208</v>
      </c>
      <c r="C12" s="40">
        <v>48.0</v>
      </c>
    </row>
    <row r="13">
      <c r="A13" s="39" t="s">
        <v>209</v>
      </c>
      <c r="B13" s="40" t="s">
        <v>210</v>
      </c>
      <c r="C13" s="40">
        <v>19.0</v>
      </c>
    </row>
    <row r="14">
      <c r="A14" s="39" t="s">
        <v>211</v>
      </c>
      <c r="B14" s="40" t="s">
        <v>212</v>
      </c>
      <c r="C14" s="40">
        <v>13.0</v>
      </c>
    </row>
    <row r="15">
      <c r="A15" s="39" t="s">
        <v>213</v>
      </c>
      <c r="B15" s="40" t="s">
        <v>196</v>
      </c>
      <c r="C15" s="40">
        <v>10.0</v>
      </c>
    </row>
    <row r="16">
      <c r="A16" s="39" t="s">
        <v>214</v>
      </c>
      <c r="B16" s="40" t="s">
        <v>200</v>
      </c>
      <c r="C16" s="40">
        <v>23.0</v>
      </c>
    </row>
    <row r="17">
      <c r="A17" s="39" t="s">
        <v>215</v>
      </c>
      <c r="B17" s="40" t="s">
        <v>192</v>
      </c>
      <c r="C17" s="40">
        <v>80.0</v>
      </c>
    </row>
    <row r="18">
      <c r="A18" s="39" t="s">
        <v>216</v>
      </c>
      <c r="B18" s="40" t="s">
        <v>217</v>
      </c>
      <c r="C18" s="40">
        <v>59.0</v>
      </c>
    </row>
    <row r="19">
      <c r="A19" s="39" t="s">
        <v>218</v>
      </c>
      <c r="B19" s="40" t="s">
        <v>200</v>
      </c>
      <c r="C19" s="40">
        <v>83.0</v>
      </c>
    </row>
    <row r="20">
      <c r="A20" s="39" t="s">
        <v>219</v>
      </c>
      <c r="B20" s="40" t="s">
        <v>220</v>
      </c>
      <c r="C20" s="40">
        <v>41.0</v>
      </c>
    </row>
    <row r="21">
      <c r="A21" s="39" t="s">
        <v>221</v>
      </c>
      <c r="B21" s="40" t="s">
        <v>222</v>
      </c>
      <c r="C21" s="40">
        <v>50.0</v>
      </c>
    </row>
    <row r="22">
      <c r="A22" s="39" t="s">
        <v>223</v>
      </c>
      <c r="B22" s="40" t="s">
        <v>206</v>
      </c>
      <c r="C22" s="40">
        <v>78.0</v>
      </c>
    </row>
    <row r="23">
      <c r="A23" s="39" t="s">
        <v>224</v>
      </c>
      <c r="B23" s="40" t="s">
        <v>225</v>
      </c>
      <c r="C23" s="40">
        <v>29.0</v>
      </c>
    </row>
    <row r="24">
      <c r="A24" s="39" t="s">
        <v>226</v>
      </c>
      <c r="B24" s="40" t="s">
        <v>227</v>
      </c>
      <c r="C24" s="40">
        <v>72.0</v>
      </c>
    </row>
    <row r="25">
      <c r="A25" s="39" t="s">
        <v>228</v>
      </c>
      <c r="B25" s="40" t="s">
        <v>225</v>
      </c>
      <c r="C25" s="40">
        <v>11.0</v>
      </c>
    </row>
    <row r="26">
      <c r="A26" s="39" t="s">
        <v>229</v>
      </c>
      <c r="B26" s="40" t="s">
        <v>230</v>
      </c>
      <c r="C26" s="40">
        <v>18.0</v>
      </c>
    </row>
    <row r="27">
      <c r="A27" s="39" t="s">
        <v>231</v>
      </c>
      <c r="B27" s="40" t="s">
        <v>232</v>
      </c>
      <c r="C27" s="40">
        <v>12.0</v>
      </c>
    </row>
    <row r="28">
      <c r="A28" s="39" t="s">
        <v>233</v>
      </c>
      <c r="B28" s="40" t="s">
        <v>234</v>
      </c>
      <c r="C28" s="40">
        <v>24.0</v>
      </c>
    </row>
    <row r="29">
      <c r="A29" s="39" t="s">
        <v>235</v>
      </c>
      <c r="B29" s="40" t="s">
        <v>236</v>
      </c>
      <c r="C29" s="40">
        <v>8.0</v>
      </c>
    </row>
    <row r="30">
      <c r="A30" s="39" t="s">
        <v>237</v>
      </c>
      <c r="B30" s="40" t="s">
        <v>230</v>
      </c>
      <c r="C30" s="40">
        <v>25.0</v>
      </c>
    </row>
    <row r="31">
      <c r="A31" s="39" t="s">
        <v>238</v>
      </c>
      <c r="B31" s="40" t="s">
        <v>239</v>
      </c>
      <c r="C31" s="40">
        <v>40.0</v>
      </c>
    </row>
    <row r="32">
      <c r="A32" s="39" t="s">
        <v>240</v>
      </c>
      <c r="B32" s="40" t="s">
        <v>241</v>
      </c>
      <c r="C32" s="40">
        <v>24.0</v>
      </c>
    </row>
    <row r="33">
      <c r="A33" s="39" t="s">
        <v>242</v>
      </c>
      <c r="B33" s="40" t="s">
        <v>196</v>
      </c>
      <c r="C33" s="40">
        <v>11.0</v>
      </c>
    </row>
    <row r="34">
      <c r="A34" s="39" t="s">
        <v>243</v>
      </c>
      <c r="B34" s="40" t="s">
        <v>239</v>
      </c>
      <c r="C34" s="40">
        <v>54.0</v>
      </c>
    </row>
    <row r="35">
      <c r="A35" s="39" t="s">
        <v>244</v>
      </c>
      <c r="B35" s="40" t="s">
        <v>206</v>
      </c>
      <c r="C35" s="40">
        <v>213.0</v>
      </c>
    </row>
    <row r="36">
      <c r="A36" s="39" t="s">
        <v>245</v>
      </c>
      <c r="B36" s="40" t="s">
        <v>227</v>
      </c>
      <c r="C36" s="40">
        <v>117.0</v>
      </c>
    </row>
    <row r="37">
      <c r="A37" s="39" t="s">
        <v>246</v>
      </c>
      <c r="B37" s="40" t="s">
        <v>192</v>
      </c>
      <c r="C37" s="40">
        <v>121.0</v>
      </c>
    </row>
    <row r="38">
      <c r="A38" s="39" t="s">
        <v>247</v>
      </c>
      <c r="B38" s="40" t="s">
        <v>200</v>
      </c>
      <c r="C38" s="40">
        <v>84.0</v>
      </c>
    </row>
    <row r="39">
      <c r="A39" s="39" t="s">
        <v>248</v>
      </c>
      <c r="B39" s="40" t="s">
        <v>225</v>
      </c>
      <c r="C39" s="40">
        <v>64.0</v>
      </c>
    </row>
    <row r="40">
      <c r="A40" s="39" t="s">
        <v>249</v>
      </c>
      <c r="B40" s="40" t="s">
        <v>227</v>
      </c>
      <c r="C40" s="40">
        <v>64.0</v>
      </c>
    </row>
    <row r="41">
      <c r="A41" s="39" t="s">
        <v>223</v>
      </c>
      <c r="B41" s="40" t="s">
        <v>206</v>
      </c>
      <c r="C41" s="40">
        <v>78.0</v>
      </c>
    </row>
    <row r="42">
      <c r="A42" s="39" t="s">
        <v>250</v>
      </c>
      <c r="B42" s="40" t="s">
        <v>192</v>
      </c>
      <c r="C42" s="40">
        <v>121.0</v>
      </c>
    </row>
    <row r="43">
      <c r="A43" s="39" t="s">
        <v>251</v>
      </c>
      <c r="B43" s="40" t="s">
        <v>200</v>
      </c>
      <c r="C43" s="40">
        <v>8.0</v>
      </c>
    </row>
    <row r="44">
      <c r="A44" s="39" t="s">
        <v>252</v>
      </c>
      <c r="B44" s="40" t="s">
        <v>200</v>
      </c>
      <c r="C44" s="40">
        <v>67.0</v>
      </c>
    </row>
    <row r="45">
      <c r="A45" s="39" t="s">
        <v>253</v>
      </c>
      <c r="B45" s="40" t="s">
        <v>232</v>
      </c>
      <c r="C45" s="40">
        <v>57.0</v>
      </c>
    </row>
    <row r="46">
      <c r="A46" s="39" t="s">
        <v>254</v>
      </c>
      <c r="B46" s="40" t="s">
        <v>225</v>
      </c>
      <c r="C46" s="40">
        <v>16.0</v>
      </c>
    </row>
    <row r="47">
      <c r="A47" s="39" t="s">
        <v>255</v>
      </c>
      <c r="B47" s="40" t="s">
        <v>256</v>
      </c>
      <c r="C47" s="40">
        <v>32.0</v>
      </c>
    </row>
    <row r="48">
      <c r="A48" s="39" t="s">
        <v>257</v>
      </c>
      <c r="B48" s="40" t="s">
        <v>258</v>
      </c>
      <c r="C48" s="40">
        <v>11.0</v>
      </c>
    </row>
    <row r="49">
      <c r="A49" s="39" t="s">
        <v>259</v>
      </c>
      <c r="B49" s="40" t="s">
        <v>260</v>
      </c>
      <c r="C49" s="40">
        <v>47.0</v>
      </c>
    </row>
    <row r="50">
      <c r="A50" s="39" t="s">
        <v>261</v>
      </c>
      <c r="B50" s="40" t="s">
        <v>241</v>
      </c>
      <c r="C50" s="40">
        <v>55.0</v>
      </c>
    </row>
    <row r="51">
      <c r="A51" s="39" t="s">
        <v>262</v>
      </c>
      <c r="B51" s="40" t="s">
        <v>200</v>
      </c>
      <c r="C51" s="40">
        <v>69.0</v>
      </c>
    </row>
    <row r="52">
      <c r="A52" s="39" t="s">
        <v>263</v>
      </c>
      <c r="B52" s="40" t="s">
        <v>200</v>
      </c>
      <c r="C52" s="40">
        <v>64.0</v>
      </c>
    </row>
    <row r="53">
      <c r="A53" s="39" t="s">
        <v>264</v>
      </c>
      <c r="B53" s="40" t="s">
        <v>200</v>
      </c>
      <c r="C53" s="40">
        <v>17.0</v>
      </c>
    </row>
    <row r="54">
      <c r="A54" s="39" t="s">
        <v>265</v>
      </c>
      <c r="B54" s="40" t="s">
        <v>266</v>
      </c>
      <c r="C54" s="40">
        <v>59.0</v>
      </c>
    </row>
    <row r="55">
      <c r="A55" s="39" t="s">
        <v>267</v>
      </c>
      <c r="B55" s="40" t="s">
        <v>268</v>
      </c>
      <c r="C55" s="40">
        <v>46.0</v>
      </c>
    </row>
    <row r="56">
      <c r="A56" s="39" t="s">
        <v>128</v>
      </c>
      <c r="B56" s="40" t="s">
        <v>230</v>
      </c>
      <c r="C56" s="40">
        <v>9.0</v>
      </c>
    </row>
    <row r="57">
      <c r="A57" s="39" t="s">
        <v>269</v>
      </c>
      <c r="B57" s="40" t="s">
        <v>270</v>
      </c>
      <c r="C57" s="40">
        <v>23.0</v>
      </c>
    </row>
    <row r="58">
      <c r="A58" s="39" t="s">
        <v>271</v>
      </c>
      <c r="B58" s="40" t="s">
        <v>217</v>
      </c>
      <c r="C58" s="40">
        <v>50.0</v>
      </c>
    </row>
    <row r="59">
      <c r="A59" s="39" t="s">
        <v>272</v>
      </c>
      <c r="B59" s="40" t="s">
        <v>200</v>
      </c>
      <c r="C59" s="40">
        <v>23.0</v>
      </c>
    </row>
    <row r="60">
      <c r="A60" s="39" t="s">
        <v>273</v>
      </c>
      <c r="B60" s="40" t="s">
        <v>200</v>
      </c>
      <c r="C60" s="40">
        <v>25.0</v>
      </c>
    </row>
    <row r="61">
      <c r="A61" s="39" t="s">
        <v>274</v>
      </c>
      <c r="B61" s="40" t="s">
        <v>200</v>
      </c>
      <c r="C61" s="40">
        <v>8.0</v>
      </c>
    </row>
    <row r="62">
      <c r="A62" s="39" t="s">
        <v>275</v>
      </c>
      <c r="B62" s="40" t="s">
        <v>258</v>
      </c>
      <c r="C62" s="40">
        <v>83.0</v>
      </c>
    </row>
    <row r="63">
      <c r="A63" s="39" t="s">
        <v>263</v>
      </c>
      <c r="B63" s="40" t="s">
        <v>200</v>
      </c>
      <c r="C63" s="40">
        <v>64.0</v>
      </c>
    </row>
    <row r="64">
      <c r="A64" s="39" t="s">
        <v>276</v>
      </c>
      <c r="B64" s="40" t="s">
        <v>227</v>
      </c>
      <c r="C64" s="40">
        <v>9.0</v>
      </c>
    </row>
    <row r="65">
      <c r="A65" s="39" t="s">
        <v>277</v>
      </c>
      <c r="B65" s="40" t="s">
        <v>236</v>
      </c>
      <c r="C65" s="40">
        <v>42.0</v>
      </c>
    </row>
    <row r="66">
      <c r="A66" s="39" t="s">
        <v>278</v>
      </c>
      <c r="B66" s="40" t="s">
        <v>208</v>
      </c>
      <c r="C66" s="40">
        <v>95.0</v>
      </c>
    </row>
    <row r="67">
      <c r="A67" s="39" t="s">
        <v>279</v>
      </c>
      <c r="B67" s="40" t="s">
        <v>222</v>
      </c>
      <c r="C67" s="40">
        <v>17.0</v>
      </c>
    </row>
    <row r="68">
      <c r="A68" s="39" t="s">
        <v>280</v>
      </c>
      <c r="B68" s="40" t="s">
        <v>222</v>
      </c>
      <c r="C68" s="40">
        <v>113.0</v>
      </c>
    </row>
    <row r="69">
      <c r="A69" s="39" t="s">
        <v>281</v>
      </c>
      <c r="B69" s="40" t="s">
        <v>220</v>
      </c>
      <c r="C69" s="40">
        <v>58.0</v>
      </c>
    </row>
    <row r="70">
      <c r="A70" s="39" t="s">
        <v>282</v>
      </c>
      <c r="B70" s="40" t="s">
        <v>283</v>
      </c>
      <c r="C70" s="40">
        <v>53.0</v>
      </c>
    </row>
    <row r="71">
      <c r="A71" s="39" t="s">
        <v>284</v>
      </c>
      <c r="B71" s="40" t="s">
        <v>285</v>
      </c>
      <c r="C71" s="40">
        <v>54.0</v>
      </c>
    </row>
    <row r="72">
      <c r="A72" s="39" t="s">
        <v>286</v>
      </c>
      <c r="B72" s="40" t="s">
        <v>227</v>
      </c>
      <c r="C72" s="40">
        <v>49.0</v>
      </c>
    </row>
    <row r="73">
      <c r="A73" s="39" t="s">
        <v>287</v>
      </c>
      <c r="B73" s="40" t="s">
        <v>288</v>
      </c>
      <c r="C73" s="40">
        <v>126.0</v>
      </c>
    </row>
    <row r="74">
      <c r="A74" s="39" t="s">
        <v>289</v>
      </c>
      <c r="B74" s="40" t="s">
        <v>290</v>
      </c>
      <c r="C74" s="40">
        <v>61.0</v>
      </c>
    </row>
    <row r="75">
      <c r="A75" s="39" t="s">
        <v>291</v>
      </c>
      <c r="B75" s="40" t="s">
        <v>292</v>
      </c>
      <c r="C75" s="40">
        <v>82.0</v>
      </c>
    </row>
    <row r="76">
      <c r="A76" s="39" t="s">
        <v>293</v>
      </c>
      <c r="B76" s="40" t="s">
        <v>208</v>
      </c>
      <c r="C76" s="40">
        <v>45.0</v>
      </c>
    </row>
    <row r="77">
      <c r="A77" s="39" t="s">
        <v>294</v>
      </c>
      <c r="B77" s="40" t="s">
        <v>227</v>
      </c>
      <c r="C77" s="40">
        <v>54.0</v>
      </c>
    </row>
    <row r="78">
      <c r="A78" s="39" t="s">
        <v>295</v>
      </c>
      <c r="B78" s="40" t="s">
        <v>227</v>
      </c>
      <c r="C78" s="40">
        <v>37.0</v>
      </c>
    </row>
    <row r="79">
      <c r="A79" s="39" t="s">
        <v>296</v>
      </c>
      <c r="B79" s="40" t="s">
        <v>227</v>
      </c>
      <c r="C79" s="40">
        <v>95.0</v>
      </c>
    </row>
    <row r="80">
      <c r="A80" s="39" t="s">
        <v>297</v>
      </c>
      <c r="B80" s="40" t="s">
        <v>298</v>
      </c>
      <c r="C80" s="40">
        <v>49.0</v>
      </c>
    </row>
    <row r="81">
      <c r="A81" s="39" t="s">
        <v>299</v>
      </c>
      <c r="B81" s="40" t="s">
        <v>300</v>
      </c>
      <c r="C81" s="40">
        <v>50.0</v>
      </c>
    </row>
    <row r="82">
      <c r="A82" s="39" t="s">
        <v>301</v>
      </c>
      <c r="B82" s="40" t="s">
        <v>212</v>
      </c>
      <c r="C82" s="40">
        <v>20.0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6" width="12.63"/>
  </cols>
  <sheetData>
    <row r="1" ht="15.75" customHeight="1">
      <c r="A1" s="41" t="s">
        <v>302</v>
      </c>
      <c r="B1" s="41" t="s">
        <v>303</v>
      </c>
    </row>
    <row r="2" ht="15.75" customHeight="1">
      <c r="A2" s="42" t="s">
        <v>46</v>
      </c>
      <c r="B2" s="43">
        <v>2.35665566E8</v>
      </c>
    </row>
    <row r="3" ht="15.75" customHeight="1">
      <c r="A3" s="42" t="s">
        <v>128</v>
      </c>
      <c r="B3" s="43">
        <v>5.32616595E8</v>
      </c>
    </row>
    <row r="4" ht="15.75" customHeight="1">
      <c r="A4" s="42" t="s">
        <v>151</v>
      </c>
      <c r="B4" s="43">
        <v>1.76733968E8</v>
      </c>
    </row>
    <row r="5" ht="15.75" customHeight="1">
      <c r="A5" s="42" t="s">
        <v>110</v>
      </c>
      <c r="B5" s="43">
        <v>4.394245879E9</v>
      </c>
    </row>
    <row r="6" ht="15.75" customHeight="1">
      <c r="A6" s="42" t="s">
        <v>58</v>
      </c>
      <c r="B6" s="43">
        <v>6.2305891E7</v>
      </c>
    </row>
    <row r="7" ht="15.75" customHeight="1">
      <c r="A7" s="42" t="s">
        <v>159</v>
      </c>
      <c r="B7" s="43">
        <v>1.349217892E9</v>
      </c>
    </row>
    <row r="8" ht="15.75" customHeight="1">
      <c r="A8" s="42" t="s">
        <v>44</v>
      </c>
      <c r="B8" s="43">
        <v>3.27593725E8</v>
      </c>
    </row>
    <row r="9" ht="15.75" customHeight="1">
      <c r="A9" s="42" t="s">
        <v>161</v>
      </c>
      <c r="B9" s="43">
        <v>5.60279011E9</v>
      </c>
    </row>
    <row r="10" ht="15.75" customHeight="1">
      <c r="A10" s="42" t="s">
        <v>112</v>
      </c>
      <c r="B10" s="43">
        <v>6.71750768E8</v>
      </c>
    </row>
    <row r="11" ht="15.75" customHeight="1">
      <c r="A11" s="42" t="s">
        <v>98</v>
      </c>
      <c r="B11" s="43">
        <v>1.500728902E9</v>
      </c>
    </row>
    <row r="12" ht="15.75" customHeight="1">
      <c r="A12" s="42" t="s">
        <v>60</v>
      </c>
      <c r="B12" s="43">
        <v>5.146576868E9</v>
      </c>
    </row>
    <row r="13" ht="15.75" customHeight="1">
      <c r="A13" s="42" t="s">
        <v>78</v>
      </c>
      <c r="B13" s="43">
        <v>2.51003438E8</v>
      </c>
    </row>
    <row r="14" ht="15.75" customHeight="1">
      <c r="A14" s="42" t="s">
        <v>86</v>
      </c>
      <c r="B14" s="43">
        <v>1.420949112E9</v>
      </c>
    </row>
    <row r="15" ht="15.75" customHeight="1">
      <c r="A15" s="42" t="s">
        <v>42</v>
      </c>
      <c r="B15" s="43">
        <v>2.65877867E8</v>
      </c>
    </row>
    <row r="16" ht="15.75" customHeight="1">
      <c r="A16" s="42" t="s">
        <v>66</v>
      </c>
      <c r="B16" s="43">
        <v>1.677525446E9</v>
      </c>
    </row>
    <row r="17" ht="15.75" customHeight="1">
      <c r="A17" s="42" t="s">
        <v>304</v>
      </c>
      <c r="B17" s="43">
        <v>1.150645866E9</v>
      </c>
    </row>
    <row r="18" ht="15.75" customHeight="1">
      <c r="A18" s="42" t="s">
        <v>171</v>
      </c>
      <c r="B18" s="43">
        <v>5.33990587E8</v>
      </c>
    </row>
    <row r="19" ht="15.75" customHeight="1">
      <c r="A19" s="42" t="s">
        <v>173</v>
      </c>
      <c r="B19" s="43">
        <v>9.4843047E7</v>
      </c>
    </row>
    <row r="20" ht="15.75" customHeight="1">
      <c r="A20" s="42" t="s">
        <v>130</v>
      </c>
      <c r="B20" s="43">
        <v>9.95335937E8</v>
      </c>
    </row>
    <row r="21" ht="15.75" customHeight="1">
      <c r="A21" s="42" t="s">
        <v>118</v>
      </c>
      <c r="B21" s="43">
        <v>1.437415777E9</v>
      </c>
    </row>
    <row r="22" ht="15.75" customHeight="1">
      <c r="A22" s="42" t="s">
        <v>72</v>
      </c>
      <c r="B22" s="43">
        <v>1.095462329E9</v>
      </c>
    </row>
    <row r="23" ht="15.75" customHeight="1">
      <c r="A23" s="42" t="s">
        <v>132</v>
      </c>
      <c r="B23" s="43">
        <v>1.81492098E9</v>
      </c>
    </row>
    <row r="24" ht="15.75" customHeight="1">
      <c r="A24" s="42" t="s">
        <v>104</v>
      </c>
      <c r="B24" s="43">
        <v>1.67933529E9</v>
      </c>
    </row>
    <row r="25" ht="15.75" customHeight="1">
      <c r="A25" s="42" t="s">
        <v>92</v>
      </c>
      <c r="B25" s="43">
        <v>1.168097881E9</v>
      </c>
    </row>
    <row r="26" ht="15.75" customHeight="1">
      <c r="A26" s="42" t="s">
        <v>28</v>
      </c>
      <c r="B26" s="43">
        <v>1.87732538E8</v>
      </c>
    </row>
    <row r="27" ht="15.75" customHeight="1">
      <c r="A27" s="42" t="s">
        <v>22</v>
      </c>
      <c r="B27" s="43">
        <v>1.110559345E9</v>
      </c>
    </row>
    <row r="28" ht="15.75" customHeight="1">
      <c r="A28" s="42" t="s">
        <v>177</v>
      </c>
      <c r="B28" s="43">
        <v>5.25582771E8</v>
      </c>
    </row>
    <row r="29" ht="15.75" customHeight="1">
      <c r="A29" s="42" t="s">
        <v>153</v>
      </c>
      <c r="B29" s="43">
        <v>2.65784616E8</v>
      </c>
    </row>
    <row r="30" ht="15.75" customHeight="1">
      <c r="A30" s="42" t="s">
        <v>74</v>
      </c>
      <c r="B30" s="43">
        <v>3.0276824E8</v>
      </c>
    </row>
    <row r="31" ht="15.75" customHeight="1">
      <c r="A31" s="42" t="s">
        <v>142</v>
      </c>
      <c r="B31" s="43">
        <v>1.980568384E9</v>
      </c>
    </row>
    <row r="32" ht="15.75" customHeight="1">
      <c r="A32" s="42" t="s">
        <v>120</v>
      </c>
      <c r="B32" s="43">
        <v>2.68544014E8</v>
      </c>
    </row>
    <row r="33" ht="15.75" customHeight="1">
      <c r="A33" s="42" t="s">
        <v>155</v>
      </c>
      <c r="B33" s="43">
        <v>7.34632705E8</v>
      </c>
    </row>
    <row r="34" ht="15.75" customHeight="1">
      <c r="A34" s="42" t="s">
        <v>305</v>
      </c>
      <c r="B34" s="43">
        <v>2.90386402E8</v>
      </c>
    </row>
    <row r="35" ht="15.75" customHeight="1">
      <c r="A35" s="42" t="s">
        <v>122</v>
      </c>
      <c r="B35" s="43">
        <v>1.579130168E9</v>
      </c>
    </row>
    <row r="36" ht="15.75" customHeight="1">
      <c r="A36" s="42" t="s">
        <v>136</v>
      </c>
      <c r="B36" s="43">
        <v>2.55236961E8</v>
      </c>
    </row>
    <row r="37" ht="15.75" customHeight="1">
      <c r="A37" s="42" t="s">
        <v>48</v>
      </c>
      <c r="B37" s="43">
        <v>1.095587251E9</v>
      </c>
    </row>
    <row r="38" ht="15.75" customHeight="1">
      <c r="A38" s="42" t="s">
        <v>146</v>
      </c>
      <c r="B38" s="43">
        <v>9.1514307E7</v>
      </c>
    </row>
    <row r="39" ht="15.75" customHeight="1">
      <c r="A39" s="42" t="s">
        <v>148</v>
      </c>
      <c r="B39" s="43">
        <v>2.40822651E8</v>
      </c>
    </row>
    <row r="40" ht="15.75" customHeight="1">
      <c r="A40" s="42" t="s">
        <v>100</v>
      </c>
      <c r="B40" s="43">
        <v>1.118525506E9</v>
      </c>
    </row>
    <row r="41" ht="15.75" customHeight="1">
      <c r="A41" s="42" t="s">
        <v>90</v>
      </c>
      <c r="B41" s="43">
        <v>6.60411219E8</v>
      </c>
    </row>
    <row r="42" ht="15.75" customHeight="1">
      <c r="A42" s="42" t="s">
        <v>179</v>
      </c>
      <c r="B42" s="43">
        <v>1.98184909E8</v>
      </c>
    </row>
    <row r="43" ht="15.75" customHeight="1">
      <c r="A43" s="42" t="s">
        <v>157</v>
      </c>
      <c r="B43" s="43">
        <v>8.46244302E8</v>
      </c>
    </row>
    <row r="44" ht="15.75" customHeight="1">
      <c r="A44" s="42" t="s">
        <v>149</v>
      </c>
      <c r="B44" s="43">
        <v>4.96029967E8</v>
      </c>
    </row>
    <row r="45" ht="15.75" customHeight="1">
      <c r="A45" s="42" t="s">
        <v>167</v>
      </c>
      <c r="B45" s="43">
        <v>4.394332306E9</v>
      </c>
    </row>
    <row r="46" ht="15.75" customHeight="1">
      <c r="A46" s="42" t="s">
        <v>163</v>
      </c>
      <c r="B46" s="43">
        <v>4.09490388E8</v>
      </c>
    </row>
    <row r="47" ht="15.75" customHeight="1">
      <c r="A47" s="42" t="s">
        <v>306</v>
      </c>
      <c r="B47" s="43">
        <v>2.17622138E8</v>
      </c>
    </row>
    <row r="48" ht="15.75" customHeight="1">
      <c r="A48" s="42" t="s">
        <v>140</v>
      </c>
      <c r="B48" s="43">
        <v>8.1838843E7</v>
      </c>
    </row>
    <row r="49" ht="15.75" customHeight="1">
      <c r="A49" s="42" t="s">
        <v>84</v>
      </c>
      <c r="B49" s="43">
        <v>5.372783971E9</v>
      </c>
    </row>
    <row r="50" ht="15.75" customHeight="1">
      <c r="A50" s="42" t="s">
        <v>38</v>
      </c>
      <c r="B50" s="43">
        <v>4.801593832E9</v>
      </c>
    </row>
    <row r="51" ht="15.75" customHeight="1">
      <c r="A51" s="42" t="s">
        <v>94</v>
      </c>
      <c r="B51" s="43">
        <v>1.134986472E9</v>
      </c>
    </row>
    <row r="52" ht="15.75" customHeight="1">
      <c r="A52" s="42" t="s">
        <v>307</v>
      </c>
      <c r="B52" s="43">
        <v>7.06747385E8</v>
      </c>
    </row>
    <row r="53" ht="15.75" customHeight="1">
      <c r="A53" s="42" t="s">
        <v>175</v>
      </c>
      <c r="B53" s="43">
        <v>8.53202347E8</v>
      </c>
    </row>
    <row r="54" ht="15.75" customHeight="1">
      <c r="A54" s="42" t="s">
        <v>169</v>
      </c>
      <c r="B54" s="43">
        <v>9.5132977E8</v>
      </c>
    </row>
    <row r="55" ht="15.75" customHeight="1">
      <c r="A55" s="42" t="s">
        <v>80</v>
      </c>
      <c r="B55" s="43">
        <v>3.93173139E8</v>
      </c>
    </row>
    <row r="56" ht="15.75" customHeight="1">
      <c r="A56" s="42" t="s">
        <v>96</v>
      </c>
      <c r="B56" s="43">
        <v>2.867627068E9</v>
      </c>
    </row>
    <row r="57" ht="15.75" customHeight="1">
      <c r="A57" s="42" t="s">
        <v>108</v>
      </c>
      <c r="B57" s="43">
        <v>3.31799687E8</v>
      </c>
    </row>
    <row r="58" ht="15.75" customHeight="1">
      <c r="A58" s="42" t="s">
        <v>62</v>
      </c>
      <c r="B58" s="43">
        <v>2.61036182E8</v>
      </c>
    </row>
    <row r="59" ht="15.75" customHeight="1">
      <c r="A59" s="42" t="s">
        <v>56</v>
      </c>
      <c r="B59" s="43">
        <v>3.76187582E8</v>
      </c>
    </row>
    <row r="60" ht="15.75" customHeight="1">
      <c r="A60" s="42" t="s">
        <v>36</v>
      </c>
      <c r="B60" s="43">
        <v>2.68505432E8</v>
      </c>
    </row>
    <row r="61" ht="15.75" customHeight="1">
      <c r="A61" s="42" t="s">
        <v>64</v>
      </c>
      <c r="B61" s="43">
        <v>1.59430826E8</v>
      </c>
    </row>
    <row r="62" ht="15.75" customHeight="1">
      <c r="A62" s="42" t="s">
        <v>24</v>
      </c>
      <c r="B62" s="43">
        <v>2.379877655E9</v>
      </c>
    </row>
    <row r="63" ht="15.75" customHeight="1">
      <c r="A63" s="42" t="s">
        <v>32</v>
      </c>
      <c r="B63" s="43">
        <v>4.566445852E9</v>
      </c>
    </row>
    <row r="64" ht="15.75" customHeight="1">
      <c r="A64" s="42" t="s">
        <v>82</v>
      </c>
      <c r="B64" s="43">
        <v>2.75005663E8</v>
      </c>
    </row>
    <row r="65" ht="15.75" customHeight="1">
      <c r="A65" s="42" t="s">
        <v>30</v>
      </c>
      <c r="B65" s="43">
        <v>8.00010734E8</v>
      </c>
    </row>
    <row r="66" ht="15.75" customHeight="1">
      <c r="A66" s="42" t="s">
        <v>144</v>
      </c>
      <c r="B66" s="43">
        <v>3.09729428E8</v>
      </c>
    </row>
    <row r="67" ht="15.75" customHeight="1">
      <c r="A67" s="42" t="s">
        <v>88</v>
      </c>
      <c r="B67" s="43">
        <v>1.275798515E9</v>
      </c>
    </row>
    <row r="68" ht="15.75" customHeight="1">
      <c r="A68" s="42" t="s">
        <v>102</v>
      </c>
      <c r="B68" s="43">
        <v>1.193047233E9</v>
      </c>
    </row>
    <row r="69" ht="15.75" customHeight="1">
      <c r="A69" s="42" t="s">
        <v>40</v>
      </c>
      <c r="B69" s="43">
        <v>1.168230366E9</v>
      </c>
    </row>
    <row r="70" ht="15.75" customHeight="1">
      <c r="A70" s="42" t="s">
        <v>70</v>
      </c>
      <c r="B70" s="43">
        <v>1.218352541E9</v>
      </c>
    </row>
    <row r="71" ht="15.75" customHeight="1">
      <c r="A71" s="42" t="s">
        <v>114</v>
      </c>
      <c r="B71" s="43">
        <v>3.40001799E8</v>
      </c>
    </row>
    <row r="72" ht="15.75" customHeight="1">
      <c r="A72" s="42" t="s">
        <v>308</v>
      </c>
      <c r="B72" s="43">
        <v>3.42918449E8</v>
      </c>
    </row>
    <row r="73" ht="15.75" customHeight="1">
      <c r="A73" s="42" t="s">
        <v>165</v>
      </c>
      <c r="B73" s="43">
        <v>1.4237733E8</v>
      </c>
    </row>
    <row r="74" ht="15.75" customHeight="1">
      <c r="A74" s="42" t="s">
        <v>50</v>
      </c>
      <c r="B74" s="43">
        <v>6.00865451E8</v>
      </c>
    </row>
    <row r="75" ht="15.75" customHeight="1">
      <c r="A75" s="42" t="s">
        <v>126</v>
      </c>
      <c r="B75" s="43">
        <v>1.9575113E8</v>
      </c>
    </row>
    <row r="76" ht="15.75" customHeight="1">
      <c r="A76" s="42" t="s">
        <v>26</v>
      </c>
      <c r="B76" s="43">
        <v>6.83452836E8</v>
      </c>
    </row>
    <row r="77" ht="15.75" customHeight="1">
      <c r="A77" s="42" t="s">
        <v>309</v>
      </c>
      <c r="B77" s="43">
        <v>2.18568234E8</v>
      </c>
    </row>
    <row r="78" ht="15.75" customHeight="1">
      <c r="A78" s="42" t="s">
        <v>68</v>
      </c>
      <c r="B78" s="43">
        <v>4.23091712E8</v>
      </c>
    </row>
    <row r="79" ht="15.75" customHeight="1">
      <c r="A79" s="42" t="s">
        <v>76</v>
      </c>
      <c r="B79" s="43">
        <v>8.07896814E8</v>
      </c>
    </row>
    <row r="80" ht="15.75" customHeight="1">
      <c r="A80" s="42" t="s">
        <v>116</v>
      </c>
      <c r="B80" s="43">
        <v>5.14122351E8</v>
      </c>
    </row>
    <row r="81" ht="15.75" customHeight="1">
      <c r="A81" s="42" t="s">
        <v>134</v>
      </c>
      <c r="B81" s="43">
        <v>3.95801044E8</v>
      </c>
    </row>
    <row r="82" ht="15.75" customHeight="1">
      <c r="A82" s="42" t="s">
        <v>54</v>
      </c>
      <c r="B82" s="43">
        <v>1.086411192E9</v>
      </c>
    </row>
    <row r="83" ht="15.75" customHeight="1">
      <c r="A83" s="42" t="s">
        <v>20</v>
      </c>
      <c r="B83" s="43">
        <v>5.15117391E8</v>
      </c>
    </row>
    <row r="84" ht="15.75" customHeight="1">
      <c r="A84" s="42" t="s">
        <v>34</v>
      </c>
      <c r="B84" s="43">
        <v>4.196924316E9</v>
      </c>
    </row>
    <row r="85" ht="15.75" customHeight="1">
      <c r="A85" s="42" t="s">
        <v>106</v>
      </c>
      <c r="B85" s="43">
        <v>4.2138333E8</v>
      </c>
    </row>
    <row r="86" ht="15.75" customHeight="1">
      <c r="A86" s="42" t="s">
        <v>138</v>
      </c>
      <c r="B86" s="43">
        <v>1.114412532E9</v>
      </c>
    </row>
    <row r="87" ht="15.75" customHeight="1">
      <c r="A87" s="42" t="s">
        <v>124</v>
      </c>
      <c r="B87" s="43">
        <v>1.481593024E9</v>
      </c>
    </row>
    <row r="88" ht="15.75" customHeight="1">
      <c r="A88" s="42" t="s">
        <v>52</v>
      </c>
      <c r="B88" s="43">
        <v>2.89347914E8</v>
      </c>
    </row>
    <row r="89" ht="15.75" customHeight="1">
      <c r="A89" s="42" t="s">
        <v>310</v>
      </c>
      <c r="B89" s="43">
        <v>9.6372098181E10</v>
      </c>
    </row>
    <row r="90" ht="15.75" customHeight="1">
      <c r="A90" s="42" t="s">
        <v>311</v>
      </c>
      <c r="B90" s="44">
        <v>1.70478507866643E7</v>
      </c>
    </row>
    <row r="91" ht="15.75" customHeight="1">
      <c r="A91" s="45"/>
      <c r="B91" s="45"/>
    </row>
    <row r="92" ht="15.75" customHeight="1">
      <c r="A92" s="45"/>
      <c r="B92" s="45"/>
    </row>
    <row r="93" ht="15.75" customHeight="1">
      <c r="A93" s="45"/>
      <c r="B93" s="45"/>
    </row>
    <row r="94" ht="15.75" customHeight="1">
      <c r="A94" s="45"/>
      <c r="B94" s="45"/>
    </row>
    <row r="95" ht="15.75" customHeight="1">
      <c r="A95" s="45"/>
      <c r="B95" s="45"/>
    </row>
    <row r="96" ht="15.75" customHeight="1">
      <c r="A96" s="45"/>
      <c r="B96" s="45"/>
    </row>
    <row r="97" ht="15.75" customHeight="1">
      <c r="A97" s="45"/>
      <c r="B97" s="45"/>
    </row>
    <row r="98" ht="15.75" customHeight="1">
      <c r="A98" s="45"/>
      <c r="B98" s="45"/>
    </row>
    <row r="99" ht="15.75" customHeight="1">
      <c r="A99" s="45"/>
      <c r="B99" s="45"/>
    </row>
    <row r="100" ht="15.75" customHeight="1">
      <c r="A100" s="45"/>
      <c r="B100" s="45"/>
    </row>
    <row r="101" ht="15.75" customHeight="1">
      <c r="A101" s="45"/>
      <c r="B101" s="45"/>
    </row>
    <row r="102" ht="15.75" customHeight="1">
      <c r="A102" s="45"/>
      <c r="B102" s="45"/>
    </row>
    <row r="103" ht="15.75" customHeight="1">
      <c r="A103" s="45"/>
      <c r="B103" s="45"/>
    </row>
    <row r="104" ht="15.75" customHeight="1">
      <c r="A104" s="45"/>
      <c r="B104" s="45"/>
    </row>
    <row r="105" ht="15.75" customHeight="1">
      <c r="A105" s="45"/>
      <c r="B105" s="45"/>
    </row>
    <row r="106" ht="15.75" customHeight="1">
      <c r="A106" s="45"/>
      <c r="B106" s="45"/>
    </row>
    <row r="107" ht="15.75" customHeight="1">
      <c r="A107" s="45"/>
      <c r="B107" s="45"/>
    </row>
    <row r="108" ht="15.75" customHeight="1">
      <c r="A108" s="45"/>
      <c r="B108" s="45"/>
    </row>
    <row r="109" ht="15.75" customHeight="1">
      <c r="A109" s="45"/>
      <c r="B109" s="45"/>
    </row>
    <row r="110" ht="15.75" customHeight="1">
      <c r="A110" s="45"/>
      <c r="B110" s="45"/>
    </row>
    <row r="111" ht="15.75" customHeight="1">
      <c r="A111" s="45"/>
      <c r="B111" s="45"/>
    </row>
    <row r="112" ht="15.75" customHeight="1">
      <c r="A112" s="45"/>
      <c r="B112" s="45"/>
    </row>
    <row r="113" ht="15.75" customHeight="1">
      <c r="A113" s="45"/>
      <c r="B113" s="45"/>
    </row>
    <row r="114" ht="15.75" customHeight="1">
      <c r="A114" s="45"/>
      <c r="B114" s="45"/>
    </row>
    <row r="115" ht="15.75" customHeight="1">
      <c r="A115" s="45"/>
      <c r="B115" s="45"/>
    </row>
    <row r="116" ht="15.75" customHeight="1">
      <c r="A116" s="45"/>
      <c r="B116" s="45"/>
    </row>
    <row r="117" ht="15.75" customHeight="1">
      <c r="A117" s="45"/>
      <c r="B117" s="45"/>
    </row>
    <row r="118" ht="15.75" customHeight="1">
      <c r="A118" s="45"/>
      <c r="B118" s="45"/>
    </row>
    <row r="119" ht="15.75" customHeight="1">
      <c r="A119" s="45"/>
      <c r="B119" s="45"/>
    </row>
    <row r="120" ht="15.75" customHeight="1">
      <c r="A120" s="45"/>
      <c r="B120" s="45"/>
    </row>
    <row r="121" ht="15.75" customHeight="1">
      <c r="A121" s="45"/>
      <c r="B121" s="45"/>
    </row>
    <row r="122" ht="15.75" customHeight="1">
      <c r="A122" s="45"/>
      <c r="B122" s="45"/>
    </row>
    <row r="123" ht="15.75" customHeight="1">
      <c r="A123" s="45"/>
      <c r="B123" s="45"/>
    </row>
    <row r="124" ht="15.75" customHeight="1">
      <c r="A124" s="45"/>
      <c r="B124" s="45"/>
    </row>
    <row r="125" ht="15.75" customHeight="1">
      <c r="A125" s="45"/>
      <c r="B125" s="45"/>
    </row>
    <row r="126" ht="15.75" customHeight="1">
      <c r="A126" s="45"/>
      <c r="B126" s="45"/>
    </row>
    <row r="127" ht="15.75" customHeight="1">
      <c r="A127" s="45"/>
      <c r="B127" s="45"/>
    </row>
    <row r="128" ht="15.75" customHeight="1">
      <c r="A128" s="45"/>
      <c r="B128" s="45"/>
    </row>
    <row r="129" ht="15.75" customHeight="1">
      <c r="A129" s="45"/>
      <c r="B129" s="45"/>
    </row>
    <row r="130" ht="15.75" customHeight="1">
      <c r="A130" s="45"/>
      <c r="B130" s="45"/>
    </row>
    <row r="131" ht="15.75" customHeight="1">
      <c r="A131" s="45"/>
      <c r="B131" s="45"/>
    </row>
    <row r="132" ht="15.75" customHeight="1">
      <c r="A132" s="45"/>
      <c r="B132" s="45"/>
    </row>
    <row r="133" ht="15.75" customHeight="1">
      <c r="A133" s="45"/>
      <c r="B133" s="45"/>
    </row>
    <row r="134" ht="15.75" customHeight="1">
      <c r="A134" s="45"/>
      <c r="B134" s="45"/>
    </row>
    <row r="135" ht="15.75" customHeight="1">
      <c r="A135" s="45"/>
      <c r="B135" s="45"/>
    </row>
    <row r="136" ht="15.75" customHeight="1">
      <c r="A136" s="45"/>
      <c r="B136" s="45"/>
    </row>
    <row r="137" ht="15.75" customHeight="1">
      <c r="A137" s="45"/>
      <c r="B137" s="45"/>
    </row>
    <row r="138" ht="15.75" customHeight="1">
      <c r="A138" s="45"/>
      <c r="B138" s="45"/>
    </row>
    <row r="139" ht="15.75" customHeight="1">
      <c r="A139" s="45"/>
      <c r="B139" s="45"/>
    </row>
    <row r="140" ht="15.75" customHeight="1">
      <c r="A140" s="45"/>
      <c r="B140" s="45"/>
    </row>
    <row r="141" ht="15.75" customHeight="1">
      <c r="A141" s="45"/>
      <c r="B141" s="45"/>
    </row>
    <row r="142" ht="15.75" customHeight="1">
      <c r="A142" s="45"/>
      <c r="B142" s="45"/>
    </row>
    <row r="143" ht="15.75" customHeight="1">
      <c r="A143" s="45"/>
      <c r="B143" s="45"/>
    </row>
    <row r="144" ht="15.75" customHeight="1">
      <c r="A144" s="45"/>
      <c r="B144" s="45"/>
    </row>
    <row r="145" ht="15.75" customHeight="1">
      <c r="A145" s="45"/>
      <c r="B145" s="45"/>
    </row>
    <row r="146" ht="15.75" customHeight="1">
      <c r="A146" s="45"/>
      <c r="B146" s="45"/>
    </row>
    <row r="147" ht="15.75" customHeight="1">
      <c r="A147" s="45"/>
      <c r="B147" s="45"/>
    </row>
    <row r="148" ht="15.75" customHeight="1">
      <c r="A148" s="45"/>
      <c r="B148" s="45"/>
    </row>
    <row r="149" ht="15.75" customHeight="1">
      <c r="A149" s="45"/>
      <c r="B149" s="45"/>
    </row>
    <row r="150" ht="15.75" customHeight="1">
      <c r="A150" s="45"/>
      <c r="B150" s="45"/>
    </row>
    <row r="151" ht="15.75" customHeight="1">
      <c r="A151" s="45"/>
      <c r="B151" s="45"/>
    </row>
    <row r="152" ht="15.75" customHeight="1">
      <c r="A152" s="45"/>
      <c r="B152" s="45"/>
    </row>
    <row r="153" ht="15.75" customHeight="1">
      <c r="A153" s="45"/>
      <c r="B153" s="45"/>
    </row>
    <row r="154" ht="15.75" customHeight="1">
      <c r="A154" s="45"/>
      <c r="B154" s="45"/>
    </row>
    <row r="155" ht="15.75" customHeight="1">
      <c r="A155" s="45"/>
      <c r="B155" s="45"/>
    </row>
    <row r="156" ht="15.75" customHeight="1">
      <c r="A156" s="45"/>
      <c r="B156" s="45"/>
    </row>
    <row r="157" ht="15.75" customHeight="1">
      <c r="A157" s="45"/>
      <c r="B157" s="45"/>
    </row>
    <row r="158" ht="15.75" customHeight="1">
      <c r="A158" s="45"/>
      <c r="B158" s="45"/>
    </row>
    <row r="159" ht="15.75" customHeight="1">
      <c r="A159" s="45"/>
      <c r="B159" s="45"/>
    </row>
    <row r="160" ht="15.75" customHeight="1">
      <c r="A160" s="45"/>
      <c r="B160" s="45"/>
    </row>
    <row r="161" ht="15.75" customHeight="1">
      <c r="A161" s="45"/>
      <c r="B161" s="45"/>
    </row>
    <row r="162" ht="15.75" customHeight="1">
      <c r="A162" s="45"/>
      <c r="B162" s="45"/>
    </row>
    <row r="163" ht="15.75" customHeight="1">
      <c r="A163" s="45"/>
      <c r="B163" s="45"/>
    </row>
    <row r="164" ht="15.75" customHeight="1">
      <c r="A164" s="45"/>
      <c r="B164" s="45"/>
    </row>
    <row r="165" ht="15.75" customHeight="1">
      <c r="A165" s="45"/>
      <c r="B165" s="45"/>
    </row>
    <row r="166" ht="15.75" customHeight="1">
      <c r="A166" s="45"/>
      <c r="B166" s="45"/>
    </row>
    <row r="167" ht="15.75" customHeight="1">
      <c r="A167" s="45"/>
      <c r="B167" s="45"/>
    </row>
    <row r="168" ht="15.75" customHeight="1">
      <c r="A168" s="45"/>
      <c r="B168" s="45"/>
    </row>
    <row r="169" ht="15.75" customHeight="1">
      <c r="A169" s="45"/>
      <c r="B169" s="45"/>
    </row>
    <row r="170" ht="15.75" customHeight="1">
      <c r="A170" s="45"/>
      <c r="B170" s="45"/>
    </row>
    <row r="171" ht="15.75" customHeight="1">
      <c r="A171" s="45"/>
      <c r="B171" s="45"/>
    </row>
    <row r="172" ht="15.75" customHeight="1">
      <c r="A172" s="45"/>
      <c r="B172" s="45"/>
    </row>
    <row r="173" ht="15.75" customHeight="1">
      <c r="A173" s="45"/>
      <c r="B173" s="45"/>
    </row>
    <row r="174" ht="15.75" customHeight="1">
      <c r="A174" s="45"/>
      <c r="B174" s="45"/>
    </row>
    <row r="175" ht="15.75" customHeight="1">
      <c r="A175" s="45"/>
      <c r="B175" s="45"/>
    </row>
    <row r="176" ht="15.75" customHeight="1">
      <c r="A176" s="45"/>
      <c r="B176" s="45"/>
    </row>
    <row r="177" ht="15.75" customHeight="1">
      <c r="A177" s="45"/>
      <c r="B177" s="45"/>
    </row>
    <row r="178" ht="15.75" customHeight="1">
      <c r="A178" s="45"/>
      <c r="B178" s="45"/>
    </row>
    <row r="179" ht="15.75" customHeight="1">
      <c r="A179" s="45"/>
      <c r="B179" s="45"/>
    </row>
    <row r="180" ht="15.75" customHeight="1">
      <c r="A180" s="45"/>
      <c r="B180" s="45"/>
    </row>
    <row r="181" ht="15.75" customHeight="1">
      <c r="A181" s="45"/>
      <c r="B181" s="45"/>
    </row>
    <row r="182" ht="15.75" customHeight="1">
      <c r="A182" s="45"/>
      <c r="B182" s="45"/>
    </row>
    <row r="183" ht="15.75" customHeight="1">
      <c r="A183" s="45"/>
      <c r="B183" s="45"/>
    </row>
    <row r="184" ht="15.75" customHeight="1">
      <c r="A184" s="45"/>
      <c r="B184" s="45"/>
    </row>
    <row r="185" ht="15.75" customHeight="1">
      <c r="A185" s="45"/>
      <c r="B185" s="45"/>
    </row>
    <row r="186" ht="15.75" customHeight="1">
      <c r="A186" s="45"/>
      <c r="B186" s="45"/>
    </row>
    <row r="187" ht="15.75" customHeight="1">
      <c r="A187" s="45"/>
      <c r="B187" s="45"/>
    </row>
    <row r="188" ht="15.75" customHeight="1">
      <c r="A188" s="45"/>
      <c r="B188" s="45"/>
    </row>
    <row r="189" ht="15.75" customHeight="1">
      <c r="A189" s="45"/>
      <c r="B189" s="45"/>
    </row>
    <row r="190" ht="15.75" customHeight="1">
      <c r="A190" s="45"/>
      <c r="B190" s="45"/>
    </row>
    <row r="191" ht="15.75" customHeight="1">
      <c r="A191" s="45"/>
      <c r="B191" s="45"/>
    </row>
    <row r="192" ht="15.75" customHeight="1">
      <c r="A192" s="45"/>
      <c r="B192" s="45"/>
    </row>
    <row r="193" ht="15.75" customHeight="1">
      <c r="A193" s="45"/>
      <c r="B193" s="45"/>
    </row>
    <row r="194" ht="15.75" customHeight="1">
      <c r="A194" s="45"/>
      <c r="B194" s="45"/>
    </row>
    <row r="195" ht="15.75" customHeight="1">
      <c r="A195" s="45"/>
      <c r="B195" s="45"/>
    </row>
    <row r="196" ht="15.75" customHeight="1">
      <c r="A196" s="45"/>
      <c r="B196" s="45"/>
    </row>
    <row r="197" ht="15.75" customHeight="1">
      <c r="A197" s="45"/>
      <c r="B197" s="45"/>
    </row>
    <row r="198" ht="15.75" customHeight="1">
      <c r="A198" s="45"/>
      <c r="B198" s="45"/>
    </row>
    <row r="199" ht="15.75" customHeight="1">
      <c r="A199" s="45"/>
      <c r="B199" s="45"/>
    </row>
    <row r="200" ht="15.75" customHeight="1">
      <c r="A200" s="45"/>
      <c r="B200" s="45"/>
    </row>
    <row r="201" ht="15.75" customHeight="1">
      <c r="A201" s="45"/>
      <c r="B201" s="45"/>
    </row>
    <row r="202" ht="15.75" customHeight="1">
      <c r="A202" s="45"/>
      <c r="B202" s="45"/>
    </row>
    <row r="203" ht="15.75" customHeight="1">
      <c r="A203" s="45"/>
      <c r="B203" s="45"/>
    </row>
    <row r="204" ht="15.75" customHeight="1">
      <c r="A204" s="45"/>
      <c r="B204" s="45"/>
    </row>
    <row r="205" ht="15.75" customHeight="1">
      <c r="A205" s="45"/>
      <c r="B205" s="45"/>
    </row>
    <row r="206" ht="15.75" customHeight="1">
      <c r="A206" s="45"/>
      <c r="B206" s="45"/>
    </row>
    <row r="207" ht="15.75" customHeight="1">
      <c r="A207" s="45"/>
      <c r="B207" s="45"/>
    </row>
    <row r="208" ht="15.75" customHeight="1">
      <c r="A208" s="45"/>
      <c r="B208" s="45"/>
    </row>
    <row r="209" ht="15.75" customHeight="1">
      <c r="A209" s="45"/>
      <c r="B209" s="45"/>
    </row>
    <row r="210" ht="15.75" customHeight="1">
      <c r="A210" s="45"/>
      <c r="B210" s="45"/>
    </row>
    <row r="211" ht="15.75" customHeight="1">
      <c r="A211" s="45"/>
      <c r="B211" s="45"/>
    </row>
    <row r="212" ht="15.75" customHeight="1">
      <c r="A212" s="45"/>
      <c r="B212" s="45"/>
    </row>
    <row r="213" ht="15.75" customHeight="1">
      <c r="A213" s="45"/>
      <c r="B213" s="45"/>
    </row>
    <row r="214" ht="15.75" customHeight="1">
      <c r="A214" s="45"/>
      <c r="B214" s="45"/>
    </row>
    <row r="215" ht="15.75" customHeight="1">
      <c r="A215" s="45"/>
      <c r="B215" s="45"/>
    </row>
    <row r="216" ht="15.75" customHeight="1">
      <c r="A216" s="45"/>
      <c r="B216" s="45"/>
    </row>
    <row r="217" ht="15.75" customHeight="1">
      <c r="A217" s="45"/>
      <c r="B217" s="45"/>
    </row>
    <row r="218" ht="15.75" customHeight="1">
      <c r="A218" s="45"/>
      <c r="B218" s="45"/>
    </row>
    <row r="219" ht="15.75" customHeight="1">
      <c r="A219" s="45"/>
      <c r="B219" s="45"/>
    </row>
    <row r="220" ht="15.75" customHeight="1">
      <c r="A220" s="45"/>
      <c r="B220" s="45"/>
    </row>
    <row r="221" ht="15.75" customHeight="1">
      <c r="A221" s="45"/>
      <c r="B221" s="45"/>
    </row>
    <row r="222" ht="15.75" customHeight="1">
      <c r="A222" s="45"/>
      <c r="B222" s="45"/>
    </row>
    <row r="223" ht="15.75" customHeight="1">
      <c r="A223" s="45"/>
      <c r="B223" s="45"/>
    </row>
    <row r="224" ht="15.75" customHeight="1">
      <c r="A224" s="45"/>
      <c r="B224" s="45"/>
    </row>
    <row r="225" ht="15.75" customHeight="1">
      <c r="A225" s="45"/>
      <c r="B225" s="45"/>
    </row>
    <row r="226" ht="15.75" customHeight="1">
      <c r="A226" s="45"/>
      <c r="B226" s="45"/>
    </row>
    <row r="227" ht="15.75" customHeight="1">
      <c r="A227" s="45"/>
      <c r="B227" s="45"/>
    </row>
    <row r="228" ht="15.75" customHeight="1">
      <c r="A228" s="45"/>
      <c r="B228" s="45"/>
    </row>
    <row r="229" ht="15.75" customHeight="1">
      <c r="A229" s="45"/>
      <c r="B229" s="45"/>
    </row>
    <row r="230" ht="15.75" customHeight="1">
      <c r="A230" s="45"/>
      <c r="B230" s="45"/>
    </row>
    <row r="231" ht="15.75" customHeight="1">
      <c r="A231" s="45"/>
      <c r="B231" s="45"/>
    </row>
    <row r="232" ht="15.75" customHeight="1">
      <c r="A232" s="45"/>
      <c r="B232" s="45"/>
    </row>
    <row r="233" ht="15.75" customHeight="1">
      <c r="A233" s="45"/>
      <c r="B233" s="45"/>
    </row>
    <row r="234" ht="15.75" customHeight="1">
      <c r="A234" s="45"/>
      <c r="B234" s="45"/>
    </row>
    <row r="235" ht="15.75" customHeight="1">
      <c r="A235" s="45"/>
      <c r="B235" s="45"/>
    </row>
    <row r="236" ht="15.75" customHeight="1">
      <c r="A236" s="45"/>
      <c r="B236" s="45"/>
    </row>
    <row r="237" ht="15.75" customHeight="1">
      <c r="A237" s="45"/>
      <c r="B237" s="45"/>
    </row>
    <row r="238" ht="15.75" customHeight="1">
      <c r="A238" s="45"/>
      <c r="B238" s="45"/>
    </row>
    <row r="239" ht="15.75" customHeight="1">
      <c r="A239" s="45"/>
      <c r="B239" s="45"/>
    </row>
    <row r="240" ht="15.75" customHeight="1">
      <c r="A240" s="45"/>
      <c r="B240" s="45"/>
    </row>
    <row r="241" ht="15.75" customHeight="1">
      <c r="A241" s="45"/>
      <c r="B241" s="45"/>
    </row>
    <row r="242" ht="15.75" customHeight="1">
      <c r="A242" s="45"/>
      <c r="B242" s="45"/>
    </row>
    <row r="243" ht="15.75" customHeight="1">
      <c r="A243" s="45"/>
      <c r="B243" s="45"/>
    </row>
    <row r="244" ht="15.75" customHeight="1">
      <c r="A244" s="45"/>
      <c r="B244" s="45"/>
    </row>
    <row r="245" ht="15.75" customHeight="1">
      <c r="A245" s="45"/>
      <c r="B245" s="45"/>
    </row>
    <row r="246" ht="15.75" customHeight="1">
      <c r="A246" s="45"/>
      <c r="B246" s="45"/>
    </row>
    <row r="247" ht="15.75" customHeight="1">
      <c r="A247" s="45"/>
      <c r="B247" s="45"/>
    </row>
    <row r="248" ht="15.75" customHeight="1">
      <c r="A248" s="45"/>
      <c r="B248" s="45"/>
    </row>
    <row r="249" ht="15.75" customHeight="1">
      <c r="A249" s="45"/>
      <c r="B249" s="45"/>
    </row>
    <row r="250" ht="15.75" customHeight="1">
      <c r="A250" s="45"/>
      <c r="B250" s="45"/>
    </row>
    <row r="251" ht="15.75" customHeight="1">
      <c r="A251" s="45"/>
      <c r="B251" s="45"/>
    </row>
    <row r="252" ht="15.75" customHeight="1">
      <c r="A252" s="45"/>
      <c r="B252" s="45"/>
    </row>
    <row r="253" ht="15.75" customHeight="1">
      <c r="A253" s="45"/>
      <c r="B253" s="45"/>
    </row>
    <row r="254" ht="15.75" customHeight="1">
      <c r="A254" s="45"/>
      <c r="B254" s="45"/>
    </row>
    <row r="255" ht="15.75" customHeight="1">
      <c r="A255" s="45"/>
      <c r="B255" s="45"/>
    </row>
    <row r="256" ht="15.75" customHeight="1">
      <c r="A256" s="45"/>
      <c r="B256" s="45"/>
    </row>
    <row r="257" ht="15.75" customHeight="1">
      <c r="A257" s="45"/>
      <c r="B257" s="45"/>
    </row>
    <row r="258" ht="15.75" customHeight="1">
      <c r="A258" s="45"/>
      <c r="B258" s="45"/>
    </row>
    <row r="259" ht="15.75" customHeight="1">
      <c r="A259" s="45"/>
      <c r="B259" s="45"/>
    </row>
    <row r="260" ht="15.75" customHeight="1">
      <c r="A260" s="45"/>
      <c r="B260" s="45"/>
    </row>
    <row r="261" ht="15.75" customHeight="1">
      <c r="A261" s="45"/>
      <c r="B261" s="45"/>
    </row>
    <row r="262" ht="15.75" customHeight="1">
      <c r="A262" s="45"/>
      <c r="B262" s="45"/>
    </row>
    <row r="263" ht="15.75" customHeight="1">
      <c r="A263" s="45"/>
      <c r="B263" s="45"/>
    </row>
    <row r="264" ht="15.75" customHeight="1">
      <c r="A264" s="45"/>
      <c r="B264" s="45"/>
    </row>
    <row r="265" ht="15.75" customHeight="1">
      <c r="A265" s="45"/>
      <c r="B265" s="45"/>
    </row>
    <row r="266" ht="15.75" customHeight="1">
      <c r="A266" s="45"/>
      <c r="B266" s="45"/>
    </row>
    <row r="267" ht="15.75" customHeight="1">
      <c r="A267" s="45"/>
      <c r="B267" s="45"/>
    </row>
    <row r="268" ht="15.75" customHeight="1">
      <c r="A268" s="45"/>
      <c r="B268" s="45"/>
    </row>
    <row r="269" ht="15.75" customHeight="1">
      <c r="A269" s="45"/>
      <c r="B269" s="45"/>
    </row>
    <row r="270" ht="15.75" customHeight="1">
      <c r="A270" s="45"/>
      <c r="B270" s="45"/>
    </row>
    <row r="271" ht="15.75" customHeight="1">
      <c r="A271" s="45"/>
      <c r="B271" s="45"/>
    </row>
    <row r="272" ht="15.75" customHeight="1">
      <c r="A272" s="45"/>
      <c r="B272" s="45"/>
    </row>
    <row r="273" ht="15.75" customHeight="1">
      <c r="A273" s="45"/>
      <c r="B273" s="45"/>
    </row>
    <row r="274" ht="15.75" customHeight="1">
      <c r="A274" s="45"/>
      <c r="B274" s="45"/>
    </row>
    <row r="275" ht="15.75" customHeight="1">
      <c r="A275" s="45"/>
      <c r="B275" s="45"/>
    </row>
    <row r="276" ht="15.75" customHeight="1">
      <c r="A276" s="45"/>
      <c r="B276" s="45"/>
    </row>
    <row r="277" ht="15.75" customHeight="1">
      <c r="A277" s="45"/>
      <c r="B277" s="45"/>
    </row>
    <row r="278" ht="15.75" customHeight="1">
      <c r="A278" s="45"/>
      <c r="B278" s="45"/>
    </row>
    <row r="279" ht="15.75" customHeight="1">
      <c r="A279" s="45"/>
      <c r="B279" s="45"/>
    </row>
    <row r="280" ht="15.75" customHeight="1">
      <c r="A280" s="45"/>
      <c r="B280" s="45"/>
    </row>
    <row r="281" ht="15.75" customHeight="1">
      <c r="A281" s="45"/>
      <c r="B281" s="45"/>
    </row>
    <row r="282" ht="15.75" customHeight="1">
      <c r="A282" s="45"/>
      <c r="B282" s="45"/>
    </row>
    <row r="283" ht="15.75" customHeight="1">
      <c r="A283" s="45"/>
      <c r="B283" s="45"/>
    </row>
    <row r="284" ht="15.75" customHeight="1">
      <c r="A284" s="45"/>
      <c r="B284" s="45"/>
    </row>
    <row r="285" ht="15.75" customHeight="1">
      <c r="A285" s="45"/>
      <c r="B285" s="45"/>
    </row>
    <row r="286" ht="15.75" customHeight="1">
      <c r="A286" s="45"/>
      <c r="B286" s="45"/>
    </row>
    <row r="287" ht="15.75" customHeight="1">
      <c r="A287" s="45"/>
      <c r="B287" s="45"/>
    </row>
    <row r="288" ht="15.75" customHeight="1">
      <c r="A288" s="45"/>
      <c r="B288" s="45"/>
    </row>
    <row r="289" ht="15.75" customHeight="1">
      <c r="A289" s="45"/>
      <c r="B289" s="45"/>
    </row>
    <row r="290" ht="15.75" customHeight="1">
      <c r="A290" s="45"/>
      <c r="B290" s="45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30.0"/>
    <col customWidth="1" min="3" max="6" width="12.63"/>
  </cols>
  <sheetData>
    <row r="1" ht="15.75" customHeight="1">
      <c r="A1" s="46" t="s">
        <v>312</v>
      </c>
      <c r="B1" s="46" t="s">
        <v>313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5.75" customHeight="1">
      <c r="A2" s="7" t="s">
        <v>96</v>
      </c>
      <c r="B2" s="7" t="s">
        <v>249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5.75" customHeight="1">
      <c r="A3" s="15" t="s">
        <v>167</v>
      </c>
      <c r="B3" s="15" t="s">
        <v>293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5.75" customHeight="1">
      <c r="A4" s="7" t="s">
        <v>32</v>
      </c>
      <c r="B4" s="7" t="s">
        <v>195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15.75" customHeight="1">
      <c r="A5" s="15" t="s">
        <v>161</v>
      </c>
      <c r="B5" s="15" t="s">
        <v>287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15.75" customHeight="1">
      <c r="A6" s="7" t="s">
        <v>20</v>
      </c>
      <c r="B6" s="7" t="s">
        <v>191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15.75" customHeight="1">
      <c r="A7" s="15" t="s">
        <v>177</v>
      </c>
      <c r="B7" s="15" t="s">
        <v>299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5.75" customHeight="1">
      <c r="A8" s="7" t="s">
        <v>72</v>
      </c>
      <c r="B8" s="7" t="s">
        <v>233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5.75" customHeight="1">
      <c r="A9" s="15" t="s">
        <v>34</v>
      </c>
      <c r="B9" s="15" t="s">
        <v>202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5.75" customHeight="1">
      <c r="A10" s="7" t="s">
        <v>179</v>
      </c>
      <c r="B10" s="7" t="s">
        <v>301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5.75" customHeight="1">
      <c r="A11" s="15" t="s">
        <v>60</v>
      </c>
      <c r="B11" s="15" t="s">
        <v>223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5.75" customHeight="1">
      <c r="A12" s="7" t="s">
        <v>44</v>
      </c>
      <c r="B12" s="7" t="s">
        <v>211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15.75" customHeight="1">
      <c r="A13" s="15" t="s">
        <v>132</v>
      </c>
      <c r="B13" s="15" t="s">
        <v>271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5.75" customHeight="1">
      <c r="A14" s="7" t="s">
        <v>84</v>
      </c>
      <c r="B14" s="7" t="s">
        <v>243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5.75" customHeight="1">
      <c r="A15" s="15" t="s">
        <v>38</v>
      </c>
      <c r="B15" s="15" t="s">
        <v>205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5.75" customHeight="1">
      <c r="A16" s="7" t="s">
        <v>144</v>
      </c>
      <c r="B16" s="7" t="s">
        <v>276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5.75" customHeight="1">
      <c r="A17" s="15" t="s">
        <v>56</v>
      </c>
      <c r="B17" s="15" t="s">
        <v>219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5.75" customHeight="1">
      <c r="A18" s="7" t="s">
        <v>157</v>
      </c>
      <c r="B18" s="7" t="s">
        <v>284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5.75" customHeight="1">
      <c r="A19" s="15" t="s">
        <v>169</v>
      </c>
      <c r="B19" s="15" t="s">
        <v>294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5.75" customHeight="1">
      <c r="A20" s="7" t="s">
        <v>48</v>
      </c>
      <c r="B20" s="7" t="s">
        <v>214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5.75" customHeight="1">
      <c r="A21" s="15" t="s">
        <v>175</v>
      </c>
      <c r="B21" s="15" t="s">
        <v>297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5.75" customHeight="1">
      <c r="A22" s="7" t="s">
        <v>314</v>
      </c>
      <c r="B22" s="7" t="s">
        <v>315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5.75" customHeight="1">
      <c r="A23" s="15" t="s">
        <v>316</v>
      </c>
      <c r="B23" s="15" t="s">
        <v>317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5.75" customHeight="1">
      <c r="A24" s="7" t="s">
        <v>24</v>
      </c>
      <c r="B24" s="7" t="s">
        <v>195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5.75" customHeight="1">
      <c r="A25" s="15" t="s">
        <v>80</v>
      </c>
      <c r="B25" s="15" t="s">
        <v>240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5.75" customHeight="1">
      <c r="A26" s="7" t="s">
        <v>104</v>
      </c>
      <c r="B26" s="7" t="s">
        <v>252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5.75" customHeight="1">
      <c r="A27" s="15" t="s">
        <v>318</v>
      </c>
      <c r="B27" s="15" t="s">
        <v>319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5.75" customHeight="1">
      <c r="A28" s="7" t="s">
        <v>149</v>
      </c>
      <c r="B28" s="7" t="s">
        <v>279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5.75" customHeight="1">
      <c r="A29" s="15" t="s">
        <v>86</v>
      </c>
      <c r="B29" s="15" t="s">
        <v>244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5.75" customHeight="1">
      <c r="A30" s="7" t="s">
        <v>320</v>
      </c>
      <c r="B30" s="7" t="s">
        <v>321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5.75" customHeight="1">
      <c r="A31" s="15" t="s">
        <v>70</v>
      </c>
      <c r="B31" s="15" t="s">
        <v>231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5.75" customHeight="1">
      <c r="A32" s="7" t="s">
        <v>30</v>
      </c>
      <c r="B32" s="7" t="s">
        <v>201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5.75" customHeight="1">
      <c r="A33" s="15" t="s">
        <v>322</v>
      </c>
      <c r="B33" s="15" t="s">
        <v>252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5.75" customHeight="1">
      <c r="A34" s="7" t="s">
        <v>66</v>
      </c>
      <c r="B34" s="7" t="s">
        <v>228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5.75" customHeight="1">
      <c r="A35" s="15" t="s">
        <v>110</v>
      </c>
      <c r="B35" s="15" t="s">
        <v>255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5.75" customHeight="1">
      <c r="A36" s="7" t="s">
        <v>323</v>
      </c>
      <c r="B36" s="7" t="s">
        <v>324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5.75" customHeight="1">
      <c r="A37" s="15" t="s">
        <v>325</v>
      </c>
      <c r="B37" s="15" t="s">
        <v>326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5.75" customHeight="1">
      <c r="A38" s="7" t="s">
        <v>327</v>
      </c>
      <c r="B38" s="7" t="s">
        <v>328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5.75" customHeight="1">
      <c r="A39" s="15" t="s">
        <v>50</v>
      </c>
      <c r="B39" s="15" t="s">
        <v>215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5.75" customHeight="1">
      <c r="A40" s="7" t="s">
        <v>62</v>
      </c>
      <c r="B40" s="7" t="s">
        <v>224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5.75" customHeight="1">
      <c r="A41" s="15" t="s">
        <v>159</v>
      </c>
      <c r="B41" s="15" t="s">
        <v>286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5.75" customHeight="1">
      <c r="A42" s="7" t="s">
        <v>118</v>
      </c>
      <c r="B42" s="7" t="s">
        <v>262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5.75" customHeight="1">
      <c r="A43" s="15" t="s">
        <v>329</v>
      </c>
      <c r="B43" s="15" t="s">
        <v>330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5.75" customHeight="1">
      <c r="A44" s="7" t="s">
        <v>102</v>
      </c>
      <c r="B44" s="7" t="s">
        <v>251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5.75" customHeight="1">
      <c r="A45" s="15" t="s">
        <v>64</v>
      </c>
      <c r="B45" s="15" t="s">
        <v>226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5.75" customHeight="1">
      <c r="A46" s="7" t="s">
        <v>106</v>
      </c>
      <c r="B46" s="7" t="s">
        <v>253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5.75" customHeight="1">
      <c r="A47" s="15" t="s">
        <v>100</v>
      </c>
      <c r="B47" s="15" t="s">
        <v>250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5.75" customHeight="1">
      <c r="A48" s="7" t="s">
        <v>331</v>
      </c>
      <c r="B48" s="7" t="s">
        <v>332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5.75" customHeight="1">
      <c r="A49" s="15" t="s">
        <v>22</v>
      </c>
      <c r="B49" s="15" t="s">
        <v>193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5.75" customHeight="1">
      <c r="A50" s="7" t="s">
        <v>333</v>
      </c>
      <c r="B50" s="7" t="s">
        <v>334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5.75" customHeight="1">
      <c r="A51" s="15" t="s">
        <v>335</v>
      </c>
      <c r="B51" s="15" t="s">
        <v>336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5.75" customHeight="1">
      <c r="A52" s="7" t="s">
        <v>153</v>
      </c>
      <c r="B52" s="7" t="s">
        <v>281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5.75" customHeight="1">
      <c r="A53" s="15" t="s">
        <v>337</v>
      </c>
      <c r="B53" s="15" t="s">
        <v>338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5.75" customHeight="1">
      <c r="A54" s="7" t="s">
        <v>339</v>
      </c>
      <c r="B54" s="7" t="s">
        <v>326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5.75" customHeight="1">
      <c r="A55" s="15" t="s">
        <v>108</v>
      </c>
      <c r="B55" s="15" t="s">
        <v>254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5.75" customHeight="1">
      <c r="A56" s="7" t="s">
        <v>340</v>
      </c>
      <c r="B56" s="7" t="s">
        <v>341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5.75" customHeight="1">
      <c r="A57" s="15" t="s">
        <v>88</v>
      </c>
      <c r="B57" s="15" t="s">
        <v>245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5.75" customHeight="1">
      <c r="A58" s="7" t="s">
        <v>124</v>
      </c>
      <c r="B58" s="7" t="s">
        <v>265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5.75" customHeight="1">
      <c r="A59" s="15" t="s">
        <v>54</v>
      </c>
      <c r="B59" s="15" t="s">
        <v>218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5.75" customHeight="1">
      <c r="A60" s="7" t="s">
        <v>36</v>
      </c>
      <c r="B60" s="7" t="s">
        <v>203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5.75" customHeight="1">
      <c r="A61" s="15" t="s">
        <v>90</v>
      </c>
      <c r="B61" s="15" t="s">
        <v>246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5.75" customHeight="1">
      <c r="A62" s="7" t="s">
        <v>76</v>
      </c>
      <c r="B62" s="7" t="s">
        <v>237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5.75" customHeight="1">
      <c r="A63" s="15" t="s">
        <v>342</v>
      </c>
      <c r="B63" s="15" t="s">
        <v>343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5.75" customHeight="1">
      <c r="A64" s="7" t="s">
        <v>171</v>
      </c>
      <c r="B64" s="7" t="s">
        <v>295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5.75" customHeight="1">
      <c r="A65" s="15" t="s">
        <v>58</v>
      </c>
      <c r="B65" s="15" t="s">
        <v>221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5.75" customHeight="1">
      <c r="A66" s="7" t="s">
        <v>344</v>
      </c>
      <c r="B66" s="7" t="s">
        <v>345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5.75" customHeight="1">
      <c r="A67" s="15" t="s">
        <v>163</v>
      </c>
      <c r="B67" s="15" t="s">
        <v>289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5.75" customHeight="1">
      <c r="A68" s="7" t="s">
        <v>346</v>
      </c>
      <c r="B68" s="7" t="s">
        <v>347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5.75" customHeight="1">
      <c r="A69" s="15" t="s">
        <v>98</v>
      </c>
      <c r="B69" s="15" t="s">
        <v>223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5.75" customHeight="1">
      <c r="A70" s="7" t="s">
        <v>52</v>
      </c>
      <c r="B70" s="7" t="s">
        <v>216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5.75" customHeight="1">
      <c r="A71" s="15" t="s">
        <v>348</v>
      </c>
      <c r="B71" s="15" t="s">
        <v>349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5.75" customHeight="1">
      <c r="A72" s="7" t="s">
        <v>173</v>
      </c>
      <c r="B72" s="7" t="s">
        <v>296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5.75" customHeight="1">
      <c r="A73" s="15" t="s">
        <v>26</v>
      </c>
      <c r="B73" s="15" t="s">
        <v>197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5.75" customHeight="1">
      <c r="A74" s="7" t="s">
        <v>350</v>
      </c>
      <c r="B74" s="7" t="s">
        <v>351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5.75" customHeight="1">
      <c r="A75" s="15" t="s">
        <v>78</v>
      </c>
      <c r="B75" s="15" t="s">
        <v>238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5.75" customHeight="1">
      <c r="A76" s="7" t="s">
        <v>352</v>
      </c>
      <c r="B76" s="7" t="s">
        <v>353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5.75" customHeight="1">
      <c r="A77" s="15" t="s">
        <v>112</v>
      </c>
      <c r="B77" s="15" t="s">
        <v>257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5.75" customHeight="1">
      <c r="A78" s="7" t="s">
        <v>354</v>
      </c>
      <c r="B78" s="7" t="s">
        <v>355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5.75" customHeight="1">
      <c r="A79" s="15" t="s">
        <v>356</v>
      </c>
      <c r="B79" s="15" t="s">
        <v>357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5.75" customHeight="1">
      <c r="A80" s="7" t="s">
        <v>358</v>
      </c>
      <c r="B80" s="7" t="s">
        <v>359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5.75" customHeight="1">
      <c r="A81" s="15" t="s">
        <v>360</v>
      </c>
      <c r="B81" s="15" t="s">
        <v>361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5.75" customHeight="1">
      <c r="A82" s="7" t="s">
        <v>74</v>
      </c>
      <c r="B82" s="7" t="s">
        <v>235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5.75" customHeight="1">
      <c r="A83" s="15" t="s">
        <v>46</v>
      </c>
      <c r="B83" s="15" t="s">
        <v>213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5.75" customHeight="1">
      <c r="A84" s="7" t="s">
        <v>155</v>
      </c>
      <c r="B84" s="7" t="s">
        <v>282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5.75" customHeight="1">
      <c r="A85" s="15" t="s">
        <v>142</v>
      </c>
      <c r="B85" s="15" t="s">
        <v>263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5.75" customHeight="1">
      <c r="A86" s="7" t="s">
        <v>40</v>
      </c>
      <c r="B86" s="7" t="s">
        <v>207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5.75" customHeight="1">
      <c r="A87" s="15" t="s">
        <v>165</v>
      </c>
      <c r="B87" s="15" t="s">
        <v>291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5.75" customHeight="1">
      <c r="A88" s="7" t="s">
        <v>362</v>
      </c>
      <c r="B88" s="7" t="s">
        <v>363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5.75" customHeight="1">
      <c r="A89" s="15" t="s">
        <v>364</v>
      </c>
      <c r="B89" s="15" t="s">
        <v>365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5.75" customHeight="1">
      <c r="A90" s="7" t="s">
        <v>138</v>
      </c>
      <c r="B90" s="7" t="s">
        <v>274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5.75" customHeight="1">
      <c r="A91" s="15" t="s">
        <v>366</v>
      </c>
      <c r="B91" s="15" t="s">
        <v>367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5.75" customHeight="1">
      <c r="A92" s="7" t="s">
        <v>122</v>
      </c>
      <c r="B92" s="7" t="s">
        <v>264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5.75" customHeight="1">
      <c r="A93" s="15" t="s">
        <v>82</v>
      </c>
      <c r="B93" s="15" t="s">
        <v>242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5.75" customHeight="1">
      <c r="A94" s="7" t="s">
        <v>368</v>
      </c>
      <c r="B94" s="7" t="s">
        <v>369</v>
      </c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5.75" customHeight="1">
      <c r="A95" s="15" t="s">
        <v>130</v>
      </c>
      <c r="B95" s="15" t="s">
        <v>269</v>
      </c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5.75" customHeight="1">
      <c r="A96" s="7" t="s">
        <v>92</v>
      </c>
      <c r="B96" s="7" t="s">
        <v>247</v>
      </c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5.75" customHeight="1">
      <c r="A97" s="15" t="s">
        <v>42</v>
      </c>
      <c r="B97" s="15" t="s">
        <v>209</v>
      </c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5.75" customHeight="1">
      <c r="A98" s="7" t="s">
        <v>370</v>
      </c>
      <c r="B98" s="7" t="s">
        <v>371</v>
      </c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5.75" customHeight="1">
      <c r="A99" s="15" t="s">
        <v>148</v>
      </c>
      <c r="B99" s="15" t="s">
        <v>278</v>
      </c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5.75" customHeight="1">
      <c r="A100" s="7" t="s">
        <v>372</v>
      </c>
      <c r="B100" s="7" t="s">
        <v>373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5.75" customHeight="1">
      <c r="A101" s="15" t="s">
        <v>374</v>
      </c>
      <c r="B101" s="15" t="s">
        <v>375</v>
      </c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5.75" customHeight="1">
      <c r="A102" s="7" t="s">
        <v>28</v>
      </c>
      <c r="B102" s="7" t="s">
        <v>199</v>
      </c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5.75" customHeight="1">
      <c r="A103" s="15" t="s">
        <v>376</v>
      </c>
      <c r="B103" s="15" t="s">
        <v>377</v>
      </c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5.75" customHeight="1">
      <c r="A104" s="7" t="s">
        <v>378</v>
      </c>
      <c r="B104" s="7" t="s">
        <v>191</v>
      </c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5.75" customHeight="1">
      <c r="A105" s="15" t="s">
        <v>140</v>
      </c>
      <c r="B105" s="15" t="s">
        <v>275</v>
      </c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5.75" customHeight="1">
      <c r="A106" s="7" t="s">
        <v>379</v>
      </c>
      <c r="B106" s="7" t="s">
        <v>380</v>
      </c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5.75" customHeight="1">
      <c r="A107" s="15" t="s">
        <v>381</v>
      </c>
      <c r="B107" s="15" t="s">
        <v>382</v>
      </c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5.75" customHeight="1">
      <c r="A108" s="7" t="s">
        <v>94</v>
      </c>
      <c r="B108" s="7" t="s">
        <v>248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5.75" customHeight="1">
      <c r="A109" s="15" t="s">
        <v>114</v>
      </c>
      <c r="B109" s="15" t="s">
        <v>259</v>
      </c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5.75" customHeight="1">
      <c r="A110" s="7" t="s">
        <v>383</v>
      </c>
      <c r="B110" s="7" t="s">
        <v>384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5.75" customHeight="1">
      <c r="A111" s="15" t="s">
        <v>151</v>
      </c>
      <c r="B111" s="15" t="s">
        <v>280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5.75" customHeight="1">
      <c r="A112" s="7" t="s">
        <v>126</v>
      </c>
      <c r="B112" s="7" t="s">
        <v>267</v>
      </c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5.75" customHeight="1">
      <c r="A113" s="15" t="s">
        <v>385</v>
      </c>
      <c r="B113" s="15" t="s">
        <v>386</v>
      </c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5.75" customHeight="1">
      <c r="A114" s="7" t="s">
        <v>387</v>
      </c>
      <c r="B114" s="7" t="s">
        <v>388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5.75" customHeight="1">
      <c r="A115" s="15" t="s">
        <v>128</v>
      </c>
      <c r="B115" s="15" t="s">
        <v>128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5.75" customHeight="1">
      <c r="A116" s="7" t="s">
        <v>146</v>
      </c>
      <c r="B116" s="7" t="s">
        <v>277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5.75" customHeight="1">
      <c r="A117" s="15" t="s">
        <v>116</v>
      </c>
      <c r="B117" s="15" t="s">
        <v>261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5.75" customHeight="1">
      <c r="A118" s="7" t="s">
        <v>389</v>
      </c>
      <c r="B118" s="7" t="s">
        <v>390</v>
      </c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5.75" customHeight="1">
      <c r="A119" s="15" t="s">
        <v>391</v>
      </c>
      <c r="B119" s="15" t="s">
        <v>392</v>
      </c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5.75" customHeight="1">
      <c r="A120" s="7" t="s">
        <v>393</v>
      </c>
      <c r="B120" s="7" t="s">
        <v>394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5.75" customHeight="1">
      <c r="A121" s="15" t="s">
        <v>68</v>
      </c>
      <c r="B121" s="15" t="s">
        <v>229</v>
      </c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5.75" customHeight="1">
      <c r="A122" s="7" t="s">
        <v>395</v>
      </c>
      <c r="B122" s="7" t="s">
        <v>396</v>
      </c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5.75" customHeight="1">
      <c r="A123" s="15" t="s">
        <v>397</v>
      </c>
      <c r="B123" s="15" t="s">
        <v>398</v>
      </c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5.75" customHeight="1">
      <c r="A124" s="7" t="s">
        <v>399</v>
      </c>
      <c r="B124" s="7" t="s">
        <v>400</v>
      </c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5.75" customHeight="1">
      <c r="A125" s="15" t="s">
        <v>401</v>
      </c>
      <c r="B125" s="15" t="s">
        <v>402</v>
      </c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5.75" customHeight="1">
      <c r="A126" s="7" t="s">
        <v>403</v>
      </c>
      <c r="B126" s="7" t="s">
        <v>404</v>
      </c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5.75" customHeight="1">
      <c r="A127" s="15" t="s">
        <v>405</v>
      </c>
      <c r="B127" s="15" t="s">
        <v>406</v>
      </c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5.75" customHeight="1">
      <c r="A128" s="7" t="s">
        <v>407</v>
      </c>
      <c r="B128" s="7" t="s">
        <v>408</v>
      </c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5.75" customHeight="1">
      <c r="A129" s="15" t="s">
        <v>409</v>
      </c>
      <c r="B129" s="15" t="s">
        <v>410</v>
      </c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5.75" customHeight="1">
      <c r="A130" s="7" t="s">
        <v>134</v>
      </c>
      <c r="B130" s="7" t="s">
        <v>272</v>
      </c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5.75" customHeight="1">
      <c r="A131" s="15" t="s">
        <v>136</v>
      </c>
      <c r="B131" s="15" t="s">
        <v>273</v>
      </c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5.75" customHeight="1">
      <c r="A132" s="7" t="s">
        <v>411</v>
      </c>
      <c r="B132" s="7" t="s">
        <v>412</v>
      </c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5.75" customHeight="1">
      <c r="A133" s="15" t="s">
        <v>413</v>
      </c>
      <c r="B133" s="15" t="s">
        <v>414</v>
      </c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5.75" customHeight="1">
      <c r="A134" s="7" t="s">
        <v>415</v>
      </c>
      <c r="B134" s="7" t="s">
        <v>416</v>
      </c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5.75" customHeight="1">
      <c r="A135" s="15" t="s">
        <v>417</v>
      </c>
      <c r="B135" s="15" t="s">
        <v>418</v>
      </c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5.75" customHeight="1">
      <c r="A136" s="7" t="s">
        <v>419</v>
      </c>
      <c r="B136" s="7" t="s">
        <v>420</v>
      </c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5.75" customHeight="1">
      <c r="A137" s="15" t="s">
        <v>421</v>
      </c>
      <c r="B137" s="15" t="s">
        <v>422</v>
      </c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5.75" customHeight="1">
      <c r="A138" s="7" t="s">
        <v>423</v>
      </c>
      <c r="B138" s="7" t="s">
        <v>424</v>
      </c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5.75" customHeight="1">
      <c r="A139" s="15" t="s">
        <v>425</v>
      </c>
      <c r="B139" s="15" t="s">
        <v>426</v>
      </c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5.75" customHeight="1">
      <c r="A140" s="7" t="s">
        <v>427</v>
      </c>
      <c r="B140" s="7" t="s">
        <v>428</v>
      </c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5.75" customHeight="1">
      <c r="A141" s="15" t="s">
        <v>429</v>
      </c>
      <c r="B141" s="15" t="s">
        <v>430</v>
      </c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5.75" customHeight="1">
      <c r="A142" s="7" t="s">
        <v>431</v>
      </c>
      <c r="B142" s="7" t="s">
        <v>432</v>
      </c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5.75" customHeight="1">
      <c r="A143" s="15" t="s">
        <v>433</v>
      </c>
      <c r="B143" s="15" t="s">
        <v>434</v>
      </c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5.75" customHeight="1">
      <c r="A144" s="7" t="s">
        <v>435</v>
      </c>
      <c r="B144" s="7" t="s">
        <v>436</v>
      </c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5.75" customHeight="1">
      <c r="A145" s="15" t="s">
        <v>437</v>
      </c>
      <c r="B145" s="15" t="s">
        <v>437</v>
      </c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5.75" customHeight="1">
      <c r="A146" s="7" t="s">
        <v>438</v>
      </c>
      <c r="B146" s="7" t="s">
        <v>439</v>
      </c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5.75" customHeight="1">
      <c r="A147" s="15" t="s">
        <v>440</v>
      </c>
      <c r="B147" s="15" t="s">
        <v>441</v>
      </c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5.75" customHeight="1">
      <c r="A148" s="7" t="s">
        <v>442</v>
      </c>
      <c r="B148" s="7" t="s">
        <v>443</v>
      </c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5.75" customHeight="1">
      <c r="A149" s="15" t="s">
        <v>444</v>
      </c>
      <c r="B149" s="15" t="s">
        <v>205</v>
      </c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5.75" customHeight="1">
      <c r="A150" s="7" t="s">
        <v>445</v>
      </c>
      <c r="B150" s="7" t="s">
        <v>446</v>
      </c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5.75" customHeight="1">
      <c r="A151" s="15" t="s">
        <v>447</v>
      </c>
      <c r="B151" s="15" t="s">
        <v>448</v>
      </c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5.75" customHeight="1">
      <c r="A152" s="7" t="s">
        <v>449</v>
      </c>
      <c r="B152" s="7" t="s">
        <v>450</v>
      </c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5.75" customHeight="1">
      <c r="A153" s="15" t="s">
        <v>451</v>
      </c>
      <c r="B153" s="15" t="s">
        <v>452</v>
      </c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5.75" customHeight="1">
      <c r="A154" s="7" t="s">
        <v>453</v>
      </c>
      <c r="B154" s="7" t="s">
        <v>454</v>
      </c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5.75" customHeight="1">
      <c r="A155" s="15" t="s">
        <v>455</v>
      </c>
      <c r="B155" s="15" t="s">
        <v>456</v>
      </c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5.75" customHeight="1">
      <c r="A156" s="7" t="s">
        <v>457</v>
      </c>
      <c r="B156" s="7" t="s">
        <v>458</v>
      </c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5.75" customHeight="1">
      <c r="A157" s="15" t="s">
        <v>459</v>
      </c>
      <c r="B157" s="15" t="s">
        <v>460</v>
      </c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5.75" customHeight="1">
      <c r="A158" s="7" t="s">
        <v>461</v>
      </c>
      <c r="B158" s="7" t="s">
        <v>462</v>
      </c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5.75" customHeight="1">
      <c r="A159" s="15" t="s">
        <v>463</v>
      </c>
      <c r="B159" s="15" t="s">
        <v>464</v>
      </c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5.75" customHeight="1">
      <c r="A160" s="7" t="s">
        <v>465</v>
      </c>
      <c r="B160" s="7" t="s">
        <v>466</v>
      </c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5.75" customHeight="1">
      <c r="A161" s="15" t="s">
        <v>467</v>
      </c>
      <c r="B161" s="15" t="s">
        <v>468</v>
      </c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5.75" customHeight="1">
      <c r="A162" s="7" t="s">
        <v>469</v>
      </c>
      <c r="B162" s="7" t="s">
        <v>470</v>
      </c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5.75" customHeight="1">
      <c r="A163" s="15" t="s">
        <v>471</v>
      </c>
      <c r="B163" s="15" t="s">
        <v>472</v>
      </c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5.75" customHeight="1">
      <c r="A164" s="7" t="s">
        <v>473</v>
      </c>
      <c r="B164" s="7" t="s">
        <v>474</v>
      </c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5.75" customHeight="1">
      <c r="A165" s="15" t="s">
        <v>475</v>
      </c>
      <c r="B165" s="15" t="s">
        <v>476</v>
      </c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5.75" customHeight="1">
      <c r="A166" s="7" t="s">
        <v>477</v>
      </c>
      <c r="B166" s="7" t="s">
        <v>478</v>
      </c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5.75" customHeight="1">
      <c r="A167" s="15" t="s">
        <v>479</v>
      </c>
      <c r="B167" s="15" t="s">
        <v>480</v>
      </c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5.75" customHeight="1">
      <c r="A168" s="7" t="s">
        <v>481</v>
      </c>
      <c r="B168" s="7" t="s">
        <v>482</v>
      </c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5.75" customHeight="1">
      <c r="A169" s="15" t="s">
        <v>483</v>
      </c>
      <c r="B169" s="15" t="s">
        <v>484</v>
      </c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5.75" customHeight="1">
      <c r="A170" s="7" t="s">
        <v>485</v>
      </c>
      <c r="B170" s="7" t="s">
        <v>486</v>
      </c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5.75" customHeight="1">
      <c r="A171" s="15" t="s">
        <v>487</v>
      </c>
      <c r="B171" s="15" t="s">
        <v>488</v>
      </c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5.75" customHeight="1">
      <c r="A172" s="7" t="s">
        <v>489</v>
      </c>
      <c r="B172" s="7" t="s">
        <v>262</v>
      </c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5.75" customHeight="1">
      <c r="A173" s="15" t="s">
        <v>120</v>
      </c>
      <c r="B173" s="15" t="s">
        <v>263</v>
      </c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5.75" customHeight="1">
      <c r="A174" s="7" t="s">
        <v>490</v>
      </c>
      <c r="B174" s="7" t="s">
        <v>491</v>
      </c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5.75" customHeight="1">
      <c r="A175" s="15" t="s">
        <v>492</v>
      </c>
      <c r="B175" s="15" t="s">
        <v>493</v>
      </c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5.75" customHeight="1">
      <c r="A176" s="7" t="s">
        <v>494</v>
      </c>
      <c r="B176" s="7" t="s">
        <v>495</v>
      </c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5.75" customHeight="1">
      <c r="A177" s="15" t="s">
        <v>496</v>
      </c>
      <c r="B177" s="15" t="s">
        <v>497</v>
      </c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5.75" customHeight="1">
      <c r="A178" s="7" t="s">
        <v>498</v>
      </c>
      <c r="B178" s="7" t="s">
        <v>499</v>
      </c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5.75" customHeight="1">
      <c r="A179" s="15" t="s">
        <v>500</v>
      </c>
      <c r="B179" s="15" t="s">
        <v>501</v>
      </c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5.75" customHeight="1">
      <c r="A180" s="7" t="s">
        <v>502</v>
      </c>
      <c r="B180" s="7" t="s">
        <v>384</v>
      </c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5.75" customHeight="1">
      <c r="A181" s="15" t="s">
        <v>503</v>
      </c>
      <c r="B181" s="15" t="s">
        <v>504</v>
      </c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5.75" customHeight="1">
      <c r="A182" s="7" t="s">
        <v>505</v>
      </c>
      <c r="B182" s="7" t="s">
        <v>506</v>
      </c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5.75" customHeight="1">
      <c r="A183" s="15" t="s">
        <v>507</v>
      </c>
      <c r="B183" s="15" t="s">
        <v>508</v>
      </c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5.75" customHeight="1">
      <c r="A184" s="7" t="s">
        <v>509</v>
      </c>
      <c r="B184" s="7" t="s">
        <v>510</v>
      </c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5.75" customHeight="1">
      <c r="A185" s="15" t="s">
        <v>511</v>
      </c>
      <c r="B185" s="15" t="s">
        <v>512</v>
      </c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5.75" customHeight="1">
      <c r="A186" s="7" t="s">
        <v>513</v>
      </c>
      <c r="B186" s="7" t="s">
        <v>514</v>
      </c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5.75" customHeight="1">
      <c r="A187" s="15" t="s">
        <v>515</v>
      </c>
      <c r="B187" s="15" t="s">
        <v>516</v>
      </c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5.75" customHeight="1">
      <c r="A188" s="7" t="s">
        <v>517</v>
      </c>
      <c r="B188" s="7" t="s">
        <v>518</v>
      </c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5.75" customHeight="1">
      <c r="A189" s="15" t="s">
        <v>519</v>
      </c>
      <c r="B189" s="15" t="s">
        <v>520</v>
      </c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5.75" customHeight="1">
      <c r="A190" s="7" t="s">
        <v>521</v>
      </c>
      <c r="B190" s="7" t="s">
        <v>522</v>
      </c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5.75" customHeight="1">
      <c r="A191" s="15" t="s">
        <v>523</v>
      </c>
      <c r="B191" s="15" t="s">
        <v>402</v>
      </c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5.75" customHeight="1">
      <c r="A192" s="7" t="s">
        <v>524</v>
      </c>
      <c r="B192" s="7" t="s">
        <v>434</v>
      </c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5.75" customHeight="1">
      <c r="A193" s="15" t="s">
        <v>525</v>
      </c>
      <c r="B193" s="15" t="s">
        <v>526</v>
      </c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5.75" customHeight="1">
      <c r="A194" s="7" t="s">
        <v>527</v>
      </c>
      <c r="B194" s="7" t="s">
        <v>528</v>
      </c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5.75" customHeight="1">
      <c r="A195" s="15" t="s">
        <v>529</v>
      </c>
      <c r="B195" s="15" t="s">
        <v>530</v>
      </c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5.75" customHeight="1">
      <c r="A196" s="7" t="s">
        <v>531</v>
      </c>
      <c r="B196" s="7" t="s">
        <v>532</v>
      </c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5.75" customHeight="1">
      <c r="A197" s="15" t="s">
        <v>533</v>
      </c>
      <c r="B197" s="15" t="s">
        <v>534</v>
      </c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5.75" customHeight="1">
      <c r="A198" s="7" t="s">
        <v>535</v>
      </c>
      <c r="B198" s="7" t="s">
        <v>536</v>
      </c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5.75" customHeight="1">
      <c r="A199" s="15" t="s">
        <v>537</v>
      </c>
      <c r="B199" s="15" t="s">
        <v>538</v>
      </c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5.75" customHeight="1">
      <c r="A200" s="7" t="s">
        <v>539</v>
      </c>
      <c r="B200" s="7" t="s">
        <v>540</v>
      </c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5.75" customHeight="1">
      <c r="A201" s="15" t="s">
        <v>541</v>
      </c>
      <c r="B201" s="15" t="s">
        <v>542</v>
      </c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5.75" customHeight="1">
      <c r="A202" s="7" t="s">
        <v>543</v>
      </c>
      <c r="B202" s="7" t="s">
        <v>544</v>
      </c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5.75" customHeight="1">
      <c r="A203" s="15" t="s">
        <v>545</v>
      </c>
      <c r="B203" s="15" t="s">
        <v>546</v>
      </c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5.75" customHeight="1">
      <c r="A204" s="7" t="s">
        <v>547</v>
      </c>
      <c r="B204" s="7" t="s">
        <v>548</v>
      </c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5.75" customHeight="1">
      <c r="A205" s="15" t="s">
        <v>549</v>
      </c>
      <c r="B205" s="15" t="s">
        <v>550</v>
      </c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5.75" customHeight="1">
      <c r="A206" s="7" t="s">
        <v>551</v>
      </c>
      <c r="B206" s="7" t="s">
        <v>552</v>
      </c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5.75" customHeight="1">
      <c r="A207" s="15" t="s">
        <v>553</v>
      </c>
      <c r="B207" s="15" t="s">
        <v>554</v>
      </c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5.75" customHeight="1">
      <c r="A208" s="7" t="s">
        <v>555</v>
      </c>
      <c r="B208" s="7" t="s">
        <v>315</v>
      </c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5.75" customHeight="1">
      <c r="A209" s="15" t="s">
        <v>556</v>
      </c>
      <c r="B209" s="15" t="s">
        <v>557</v>
      </c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5.75" customHeight="1">
      <c r="A210" s="7" t="s">
        <v>558</v>
      </c>
      <c r="B210" s="7" t="s">
        <v>559</v>
      </c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5.75" customHeight="1">
      <c r="A211" s="15" t="s">
        <v>560</v>
      </c>
      <c r="B211" s="15" t="s">
        <v>561</v>
      </c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5.75" customHeight="1">
      <c r="A212" s="7" t="s">
        <v>562</v>
      </c>
      <c r="B212" s="7" t="s">
        <v>563</v>
      </c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5.75" customHeight="1">
      <c r="A213" s="15" t="s">
        <v>564</v>
      </c>
      <c r="B213" s="15" t="s">
        <v>565</v>
      </c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5.75" customHeight="1">
      <c r="A214" s="7" t="s">
        <v>566</v>
      </c>
      <c r="B214" s="7" t="s">
        <v>567</v>
      </c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5.75" customHeight="1">
      <c r="A215" s="15" t="s">
        <v>568</v>
      </c>
      <c r="B215" s="15" t="s">
        <v>332</v>
      </c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5.75" customHeight="1">
      <c r="A216" s="7" t="s">
        <v>569</v>
      </c>
      <c r="B216" s="7" t="s">
        <v>570</v>
      </c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5.75" customHeight="1">
      <c r="A217" s="15" t="s">
        <v>571</v>
      </c>
      <c r="B217" s="15" t="s">
        <v>572</v>
      </c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5.75" customHeight="1">
      <c r="A218" s="7" t="s">
        <v>573</v>
      </c>
      <c r="B218" s="7" t="s">
        <v>574</v>
      </c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5.75" customHeight="1">
      <c r="A219" s="15" t="s">
        <v>575</v>
      </c>
      <c r="B219" s="15" t="s">
        <v>243</v>
      </c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5.75" customHeight="1">
      <c r="A220" s="7" t="s">
        <v>576</v>
      </c>
      <c r="B220" s="7" t="s">
        <v>577</v>
      </c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5.75" customHeight="1">
      <c r="A221" s="15" t="s">
        <v>578</v>
      </c>
      <c r="B221" s="15" t="s">
        <v>579</v>
      </c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5.75" customHeight="1">
      <c r="A222" s="7" t="s">
        <v>578</v>
      </c>
      <c r="B222" s="7" t="s">
        <v>580</v>
      </c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5.75" customHeight="1">
      <c r="A223" s="15" t="s">
        <v>581</v>
      </c>
      <c r="B223" s="15" t="s">
        <v>582</v>
      </c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5.75" customHeight="1">
      <c r="A224" s="7" t="s">
        <v>583</v>
      </c>
      <c r="B224" s="7" t="s">
        <v>584</v>
      </c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5.75" customHeight="1">
      <c r="A225" s="15" t="s">
        <v>585</v>
      </c>
      <c r="B225" s="15" t="s">
        <v>586</v>
      </c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5.75" customHeight="1">
      <c r="A226" s="7" t="s">
        <v>587</v>
      </c>
      <c r="B226" s="7" t="s">
        <v>588</v>
      </c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5.75" customHeight="1">
      <c r="A227" s="15" t="s">
        <v>589</v>
      </c>
      <c r="B227" s="15" t="s">
        <v>590</v>
      </c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5.75" customHeight="1">
      <c r="A228" s="7" t="s">
        <v>591</v>
      </c>
      <c r="B228" s="7" t="s">
        <v>592</v>
      </c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5.75" customHeight="1">
      <c r="A229" s="15" t="s">
        <v>593</v>
      </c>
      <c r="B229" s="15" t="s">
        <v>594</v>
      </c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5.75" customHeight="1">
      <c r="A230" s="7" t="s">
        <v>595</v>
      </c>
      <c r="B230" s="7" t="s">
        <v>592</v>
      </c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5.75" customHeight="1">
      <c r="A231" s="15" t="s">
        <v>596</v>
      </c>
      <c r="B231" s="15" t="s">
        <v>597</v>
      </c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5.75" customHeight="1">
      <c r="A232" s="7" t="s">
        <v>598</v>
      </c>
      <c r="B232" s="7" t="s">
        <v>599</v>
      </c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5.75" customHeight="1">
      <c r="A233" s="15" t="s">
        <v>600</v>
      </c>
      <c r="B233" s="15" t="s">
        <v>601</v>
      </c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5.75" customHeight="1">
      <c r="A234" s="7" t="s">
        <v>602</v>
      </c>
      <c r="B234" s="7" t="s">
        <v>603</v>
      </c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5.75" customHeight="1">
      <c r="A235" s="15" t="s">
        <v>604</v>
      </c>
      <c r="B235" s="15" t="s">
        <v>565</v>
      </c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5.75" customHeight="1">
      <c r="A236" s="7" t="s">
        <v>605</v>
      </c>
      <c r="B236" s="7" t="s">
        <v>606</v>
      </c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5.75" customHeight="1">
      <c r="A237" s="15" t="s">
        <v>607</v>
      </c>
      <c r="B237" s="15" t="s">
        <v>608</v>
      </c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5.75" customHeight="1">
      <c r="A238" s="7" t="s">
        <v>609</v>
      </c>
      <c r="B238" s="7" t="s">
        <v>250</v>
      </c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5.75" customHeight="1">
      <c r="A239" s="15" t="s">
        <v>610</v>
      </c>
      <c r="B239" s="15" t="s">
        <v>611</v>
      </c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5.75" customHeight="1">
      <c r="A240" s="7" t="s">
        <v>612</v>
      </c>
      <c r="B240" s="7" t="s">
        <v>582</v>
      </c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5.75" customHeight="1">
      <c r="A241" s="15" t="s">
        <v>613</v>
      </c>
      <c r="B241" s="15" t="s">
        <v>614</v>
      </c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5.75" customHeight="1">
      <c r="A242" s="7" t="s">
        <v>615</v>
      </c>
      <c r="B242" s="7" t="s">
        <v>616</v>
      </c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5.75" customHeight="1">
      <c r="A243" s="15" t="s">
        <v>617</v>
      </c>
      <c r="B243" s="15" t="s">
        <v>618</v>
      </c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5.75" customHeight="1">
      <c r="A244" s="7" t="s">
        <v>619</v>
      </c>
      <c r="B244" s="7" t="s">
        <v>246</v>
      </c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5.75" customHeight="1">
      <c r="A245" s="15" t="s">
        <v>620</v>
      </c>
      <c r="B245" s="15" t="s">
        <v>621</v>
      </c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5.75" customHeight="1">
      <c r="A246" s="7" t="s">
        <v>622</v>
      </c>
      <c r="B246" s="7" t="s">
        <v>536</v>
      </c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5.75" customHeight="1">
      <c r="A247" s="15" t="s">
        <v>623</v>
      </c>
      <c r="B247" s="15" t="s">
        <v>624</v>
      </c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5.75" customHeight="1">
      <c r="A248" s="7" t="s">
        <v>625</v>
      </c>
      <c r="B248" s="7" t="s">
        <v>626</v>
      </c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5.75" customHeight="1">
      <c r="A249" s="15" t="s">
        <v>627</v>
      </c>
      <c r="B249" s="15" t="s">
        <v>628</v>
      </c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5.75" customHeight="1">
      <c r="A250" s="7" t="s">
        <v>629</v>
      </c>
      <c r="B250" s="7" t="s">
        <v>630</v>
      </c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5.75" customHeight="1">
      <c r="A251" s="15" t="s">
        <v>631</v>
      </c>
      <c r="B251" s="15" t="s">
        <v>632</v>
      </c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5.75" customHeight="1">
      <c r="A252" s="7" t="s">
        <v>633</v>
      </c>
      <c r="B252" s="7" t="s">
        <v>388</v>
      </c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5.75" customHeight="1">
      <c r="A253" s="15" t="s">
        <v>634</v>
      </c>
      <c r="B253" s="15" t="s">
        <v>635</v>
      </c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5.75" customHeight="1">
      <c r="A254" s="7" t="s">
        <v>636</v>
      </c>
      <c r="B254" s="7" t="s">
        <v>637</v>
      </c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5.75" customHeight="1">
      <c r="A255" s="15" t="s">
        <v>638</v>
      </c>
      <c r="B255" s="15" t="s">
        <v>639</v>
      </c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5.75" customHeight="1">
      <c r="A256" s="7" t="s">
        <v>640</v>
      </c>
      <c r="B256" s="7" t="s">
        <v>238</v>
      </c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5.75" customHeight="1">
      <c r="A257" s="15" t="s">
        <v>641</v>
      </c>
      <c r="B257" s="15" t="s">
        <v>209</v>
      </c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5.75" customHeight="1">
      <c r="A258" s="7" t="s">
        <v>642</v>
      </c>
      <c r="B258" s="7" t="s">
        <v>643</v>
      </c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5.75" customHeight="1">
      <c r="A259" s="15" t="s">
        <v>644</v>
      </c>
      <c r="B259" s="15" t="s">
        <v>645</v>
      </c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5.75" customHeight="1">
      <c r="A260" s="7" t="s">
        <v>646</v>
      </c>
      <c r="B260" s="7" t="s">
        <v>637</v>
      </c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5.75" customHeight="1">
      <c r="A261" s="15" t="s">
        <v>647</v>
      </c>
      <c r="B261" s="15" t="s">
        <v>648</v>
      </c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5.75" customHeight="1">
      <c r="A262" s="7" t="s">
        <v>649</v>
      </c>
      <c r="B262" s="7" t="s">
        <v>650</v>
      </c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5.75" customHeight="1">
      <c r="A263" s="15" t="s">
        <v>651</v>
      </c>
      <c r="B263" s="15" t="s">
        <v>652</v>
      </c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5.75" customHeight="1">
      <c r="A264" s="7" t="s">
        <v>653</v>
      </c>
      <c r="B264" s="7" t="s">
        <v>654</v>
      </c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5.75" customHeight="1">
      <c r="A265" s="15" t="s">
        <v>655</v>
      </c>
      <c r="B265" s="15" t="s">
        <v>656</v>
      </c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5.75" customHeight="1">
      <c r="A266" s="7" t="s">
        <v>657</v>
      </c>
      <c r="B266" s="7" t="s">
        <v>658</v>
      </c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5.75" customHeight="1">
      <c r="A267" s="15" t="s">
        <v>659</v>
      </c>
      <c r="B267" s="15" t="s">
        <v>660</v>
      </c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5.75" customHeight="1">
      <c r="A268" s="7" t="s">
        <v>661</v>
      </c>
      <c r="B268" s="7" t="s">
        <v>561</v>
      </c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5.75" customHeight="1">
      <c r="A269" s="15" t="s">
        <v>662</v>
      </c>
      <c r="B269" s="15" t="s">
        <v>663</v>
      </c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5.75" customHeight="1">
      <c r="A270" s="7" t="s">
        <v>664</v>
      </c>
      <c r="B270" s="7" t="s">
        <v>663</v>
      </c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5.75" customHeight="1">
      <c r="A271" s="15" t="s">
        <v>665</v>
      </c>
      <c r="B271" s="15" t="s">
        <v>666</v>
      </c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5.75" customHeight="1">
      <c r="A272" s="7" t="s">
        <v>667</v>
      </c>
      <c r="B272" s="7" t="s">
        <v>668</v>
      </c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5.75" customHeight="1">
      <c r="A273" s="15" t="s">
        <v>669</v>
      </c>
      <c r="B273" s="15" t="s">
        <v>670</v>
      </c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5.75" customHeight="1">
      <c r="A274" s="7" t="s">
        <v>671</v>
      </c>
      <c r="B274" s="7" t="s">
        <v>672</v>
      </c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5.75" customHeight="1">
      <c r="A275" s="15" t="s">
        <v>673</v>
      </c>
      <c r="B275" s="15" t="s">
        <v>674</v>
      </c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5.75" customHeight="1">
      <c r="A276" s="7" t="s">
        <v>675</v>
      </c>
      <c r="B276" s="7" t="s">
        <v>676</v>
      </c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5.75" customHeight="1">
      <c r="A277" s="15" t="s">
        <v>677</v>
      </c>
      <c r="B277" s="15" t="s">
        <v>678</v>
      </c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5.75" customHeight="1">
      <c r="A278" s="7" t="s">
        <v>679</v>
      </c>
      <c r="B278" s="7" t="s">
        <v>680</v>
      </c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5.75" customHeight="1">
      <c r="A279" s="15" t="s">
        <v>681</v>
      </c>
      <c r="B279" s="15" t="s">
        <v>678</v>
      </c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5.75" customHeight="1">
      <c r="A280" s="7" t="s">
        <v>682</v>
      </c>
      <c r="B280" s="7" t="s">
        <v>542</v>
      </c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5.75" customHeight="1">
      <c r="A281" s="15" t="s">
        <v>683</v>
      </c>
      <c r="B281" s="15" t="s">
        <v>684</v>
      </c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5.75" customHeight="1">
      <c r="A282" s="7" t="s">
        <v>685</v>
      </c>
      <c r="B282" s="7" t="s">
        <v>678</v>
      </c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5.75" customHeight="1">
      <c r="A283" s="15" t="s">
        <v>686</v>
      </c>
      <c r="B283" s="15" t="s">
        <v>687</v>
      </c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5.75" customHeight="1">
      <c r="A284" s="7" t="s">
        <v>688</v>
      </c>
      <c r="B284" s="7" t="s">
        <v>420</v>
      </c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5.75" customHeight="1">
      <c r="A285" s="15" t="s">
        <v>689</v>
      </c>
      <c r="B285" s="15" t="s">
        <v>690</v>
      </c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5.75" customHeight="1">
      <c r="A286" s="7" t="s">
        <v>691</v>
      </c>
      <c r="B286" s="7" t="s">
        <v>652</v>
      </c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5.75" customHeight="1">
      <c r="A287" s="15" t="s">
        <v>692</v>
      </c>
      <c r="B287" s="15" t="s">
        <v>628</v>
      </c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5.75" customHeight="1">
      <c r="A288" s="7" t="s">
        <v>693</v>
      </c>
      <c r="B288" s="7" t="s">
        <v>694</v>
      </c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5.75" customHeight="1">
      <c r="A289" s="15" t="s">
        <v>695</v>
      </c>
      <c r="B289" s="15" t="s">
        <v>696</v>
      </c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5.75" customHeight="1">
      <c r="A290" s="7" t="s">
        <v>697</v>
      </c>
      <c r="B290" s="7" t="s">
        <v>698</v>
      </c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5.75" customHeight="1">
      <c r="A291" s="15" t="s">
        <v>699</v>
      </c>
      <c r="B291" s="15" t="s">
        <v>700</v>
      </c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5.75" customHeight="1">
      <c r="A292" s="7" t="s">
        <v>701</v>
      </c>
      <c r="B292" s="7" t="s">
        <v>702</v>
      </c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5.75" customHeight="1">
      <c r="A293" s="15" t="s">
        <v>703</v>
      </c>
      <c r="B293" s="15" t="s">
        <v>704</v>
      </c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5.75" customHeight="1">
      <c r="A294" s="7" t="s">
        <v>705</v>
      </c>
      <c r="B294" s="7" t="s">
        <v>706</v>
      </c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5.75" customHeight="1">
      <c r="A295" s="15" t="s">
        <v>707</v>
      </c>
      <c r="B295" s="15" t="s">
        <v>708</v>
      </c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5.75" customHeight="1">
      <c r="A296" s="7" t="s">
        <v>709</v>
      </c>
      <c r="B296" s="7" t="s">
        <v>710</v>
      </c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5.75" customHeight="1">
      <c r="A297" s="15" t="s">
        <v>711</v>
      </c>
      <c r="B297" s="15" t="s">
        <v>712</v>
      </c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5.75" customHeight="1">
      <c r="A298" s="7" t="s">
        <v>713</v>
      </c>
      <c r="B298" s="7" t="s">
        <v>714</v>
      </c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5.75" customHeight="1">
      <c r="A299" s="15" t="s">
        <v>715</v>
      </c>
      <c r="B299" s="15" t="s">
        <v>716</v>
      </c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5.75" customHeight="1">
      <c r="A300" s="7" t="s">
        <v>717</v>
      </c>
      <c r="B300" s="7" t="s">
        <v>718</v>
      </c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5.75" customHeight="1">
      <c r="A301" s="15" t="s">
        <v>719</v>
      </c>
      <c r="B301" s="15" t="s">
        <v>720</v>
      </c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5.75" customHeight="1">
      <c r="A302" s="7" t="s">
        <v>721</v>
      </c>
      <c r="B302" s="7" t="s">
        <v>722</v>
      </c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5.75" customHeight="1">
      <c r="A303" s="15" t="s">
        <v>723</v>
      </c>
      <c r="B303" s="15" t="s">
        <v>272</v>
      </c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5.75" customHeight="1">
      <c r="A304" s="7" t="s">
        <v>724</v>
      </c>
      <c r="B304" s="7" t="s">
        <v>725</v>
      </c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5.75" customHeight="1">
      <c r="A305" s="15" t="s">
        <v>726</v>
      </c>
      <c r="B305" s="15" t="s">
        <v>727</v>
      </c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5.75" customHeight="1">
      <c r="A306" s="7" t="s">
        <v>728</v>
      </c>
      <c r="B306" s="7" t="s">
        <v>729</v>
      </c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5.75" customHeight="1">
      <c r="A307" s="15" t="s">
        <v>730</v>
      </c>
      <c r="B307" s="15" t="s">
        <v>731</v>
      </c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5.75" customHeight="1">
      <c r="A308" s="7" t="s">
        <v>732</v>
      </c>
      <c r="B308" s="7" t="s">
        <v>733</v>
      </c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5.75" customHeight="1">
      <c r="A309" s="15" t="s">
        <v>734</v>
      </c>
      <c r="B309" s="15" t="s">
        <v>450</v>
      </c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5.75" customHeight="1">
      <c r="A310" s="7" t="s">
        <v>735</v>
      </c>
      <c r="B310" s="7" t="s">
        <v>736</v>
      </c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5.75" customHeight="1">
      <c r="A311" s="15" t="s">
        <v>737</v>
      </c>
      <c r="B311" s="15" t="s">
        <v>694</v>
      </c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5.75" customHeight="1">
      <c r="A312" s="7" t="s">
        <v>738</v>
      </c>
      <c r="B312" s="7" t="s">
        <v>739</v>
      </c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5.75" customHeight="1">
      <c r="A313" s="15" t="s">
        <v>740</v>
      </c>
      <c r="B313" s="15" t="s">
        <v>700</v>
      </c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5.75" customHeight="1">
      <c r="A314" s="7" t="s">
        <v>741</v>
      </c>
      <c r="B314" s="7" t="s">
        <v>643</v>
      </c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5.75" customHeight="1">
      <c r="A315" s="15" t="s">
        <v>742</v>
      </c>
      <c r="B315" s="15" t="s">
        <v>743</v>
      </c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5.75" customHeight="1">
      <c r="A316" s="7" t="s">
        <v>744</v>
      </c>
      <c r="B316" s="7" t="s">
        <v>745</v>
      </c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5.75" customHeight="1">
      <c r="A317" s="15" t="s">
        <v>746</v>
      </c>
      <c r="B317" s="15" t="s">
        <v>747</v>
      </c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5.75" customHeight="1">
      <c r="A318" s="7" t="s">
        <v>748</v>
      </c>
      <c r="B318" s="7" t="s">
        <v>749</v>
      </c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5.75" customHeight="1">
      <c r="A319" s="15" t="s">
        <v>750</v>
      </c>
      <c r="B319" s="15" t="s">
        <v>751</v>
      </c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5.75" customHeight="1">
      <c r="A320" s="7" t="s">
        <v>752</v>
      </c>
      <c r="B320" s="7" t="s">
        <v>753</v>
      </c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5.75" customHeight="1">
      <c r="A321" s="15" t="s">
        <v>754</v>
      </c>
      <c r="B321" s="15" t="s">
        <v>687</v>
      </c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5.75" customHeight="1">
      <c r="A322" s="7" t="s">
        <v>755</v>
      </c>
      <c r="B322" s="7" t="s">
        <v>756</v>
      </c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5.75" customHeight="1">
      <c r="A323" s="15" t="s">
        <v>757</v>
      </c>
      <c r="B323" s="15" t="s">
        <v>758</v>
      </c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5.75" customHeight="1">
      <c r="A324" s="7" t="s">
        <v>759</v>
      </c>
      <c r="B324" s="7" t="s">
        <v>760</v>
      </c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5.75" customHeight="1">
      <c r="A325" s="15" t="s">
        <v>761</v>
      </c>
      <c r="B325" s="15" t="s">
        <v>762</v>
      </c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5.75" customHeight="1">
      <c r="A326" s="7" t="s">
        <v>763</v>
      </c>
      <c r="B326" s="7" t="s">
        <v>708</v>
      </c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5.75" customHeight="1">
      <c r="A327" s="15" t="s">
        <v>764</v>
      </c>
      <c r="B327" s="15" t="s">
        <v>466</v>
      </c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5.75" customHeight="1">
      <c r="A328" s="7" t="s">
        <v>765</v>
      </c>
      <c r="B328" s="7" t="s">
        <v>766</v>
      </c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5.75" customHeight="1">
      <c r="A329" s="15" t="s">
        <v>767</v>
      </c>
      <c r="B329" s="15" t="s">
        <v>668</v>
      </c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5.75" customHeight="1">
      <c r="A330" s="7" t="s">
        <v>768</v>
      </c>
      <c r="B330" s="7" t="s">
        <v>769</v>
      </c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5.75" customHeight="1">
      <c r="A331" s="15" t="s">
        <v>770</v>
      </c>
      <c r="B331" s="15" t="s">
        <v>771</v>
      </c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5.75" customHeight="1">
      <c r="A332" s="7" t="s">
        <v>772</v>
      </c>
      <c r="B332" s="7" t="s">
        <v>773</v>
      </c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5.75" customHeight="1">
      <c r="A333" s="15" t="s">
        <v>774</v>
      </c>
      <c r="B333" s="15" t="s">
        <v>775</v>
      </c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5.75" customHeight="1">
      <c r="A334" s="7" t="s">
        <v>776</v>
      </c>
      <c r="B334" s="7" t="s">
        <v>777</v>
      </c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5.75" customHeight="1">
      <c r="A335" s="15" t="s">
        <v>778</v>
      </c>
      <c r="B335" s="15" t="s">
        <v>670</v>
      </c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5.75" customHeight="1">
      <c r="A336" s="7" t="s">
        <v>779</v>
      </c>
      <c r="B336" s="7" t="s">
        <v>780</v>
      </c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5.75" customHeight="1">
      <c r="A337" s="15" t="s">
        <v>781</v>
      </c>
      <c r="B337" s="15" t="s">
        <v>696</v>
      </c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5.75" customHeight="1">
      <c r="A338" s="7" t="s">
        <v>782</v>
      </c>
      <c r="B338" s="7" t="s">
        <v>783</v>
      </c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5.75" customHeight="1">
      <c r="A339" s="15" t="s">
        <v>784</v>
      </c>
      <c r="B339" s="15" t="s">
        <v>785</v>
      </c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5.75" customHeight="1">
      <c r="A340" s="7" t="s">
        <v>786</v>
      </c>
      <c r="B340" s="7" t="s">
        <v>787</v>
      </c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5.75" customHeight="1">
      <c r="A341" s="15" t="s">
        <v>788</v>
      </c>
      <c r="B341" s="15" t="s">
        <v>756</v>
      </c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5.75" customHeight="1">
      <c r="A342" s="7" t="s">
        <v>789</v>
      </c>
      <c r="B342" s="7" t="s">
        <v>624</v>
      </c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5.75" customHeight="1">
      <c r="A343" s="15" t="s">
        <v>790</v>
      </c>
      <c r="B343" s="15" t="s">
        <v>727</v>
      </c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5.75" customHeight="1">
      <c r="A344" s="7" t="s">
        <v>791</v>
      </c>
      <c r="B344" s="7" t="s">
        <v>783</v>
      </c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5.75" customHeight="1">
      <c r="A345" s="15" t="s">
        <v>792</v>
      </c>
      <c r="B345" s="15" t="s">
        <v>793</v>
      </c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5.75" customHeight="1">
      <c r="A346" s="7" t="s">
        <v>794</v>
      </c>
      <c r="B346" s="7" t="s">
        <v>795</v>
      </c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5.75" customHeight="1">
      <c r="A347" s="15" t="s">
        <v>796</v>
      </c>
      <c r="B347" s="15" t="s">
        <v>797</v>
      </c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5.75" customHeight="1">
      <c r="A348" s="7" t="s">
        <v>798</v>
      </c>
      <c r="B348" s="7" t="s">
        <v>672</v>
      </c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5.75" customHeight="1">
      <c r="A349" s="15" t="s">
        <v>799</v>
      </c>
      <c r="B349" s="15" t="s">
        <v>743</v>
      </c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5.75" customHeight="1">
      <c r="A350" s="7" t="s">
        <v>800</v>
      </c>
      <c r="B350" s="7" t="s">
        <v>777</v>
      </c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5.75" customHeight="1">
      <c r="A351" s="15" t="s">
        <v>801</v>
      </c>
      <c r="B351" s="15" t="s">
        <v>802</v>
      </c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5.75" customHeight="1">
      <c r="A352" s="7" t="s">
        <v>803</v>
      </c>
      <c r="B352" s="7" t="s">
        <v>804</v>
      </c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5.75" customHeight="1">
      <c r="A353" s="15" t="s">
        <v>805</v>
      </c>
      <c r="B353" s="15" t="s">
        <v>252</v>
      </c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5.75" customHeight="1">
      <c r="A354" s="7" t="s">
        <v>806</v>
      </c>
      <c r="B354" s="7" t="s">
        <v>769</v>
      </c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5.75" customHeight="1">
      <c r="A355" s="15" t="s">
        <v>807</v>
      </c>
      <c r="B355" s="15" t="s">
        <v>601</v>
      </c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5.75" customHeight="1">
      <c r="A356" s="7" t="s">
        <v>808</v>
      </c>
      <c r="B356" s="7" t="s">
        <v>574</v>
      </c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5.75" customHeight="1">
      <c r="A357" s="15" t="s">
        <v>809</v>
      </c>
      <c r="B357" s="15" t="s">
        <v>280</v>
      </c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5.75" customHeight="1">
      <c r="A358" s="7" t="s">
        <v>810</v>
      </c>
      <c r="B358" s="7" t="s">
        <v>811</v>
      </c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5.75" customHeight="1">
      <c r="A359" s="15" t="s">
        <v>812</v>
      </c>
      <c r="B359" s="15" t="s">
        <v>813</v>
      </c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5.75" customHeight="1">
      <c r="A360" s="7" t="s">
        <v>814</v>
      </c>
      <c r="B360" s="7" t="s">
        <v>815</v>
      </c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5.75" customHeight="1">
      <c r="A361" s="15" t="s">
        <v>816</v>
      </c>
      <c r="B361" s="15" t="s">
        <v>817</v>
      </c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5.75" customHeight="1">
      <c r="A362" s="7" t="s">
        <v>818</v>
      </c>
      <c r="B362" s="7" t="s">
        <v>762</v>
      </c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5.75" customHeight="1">
      <c r="A363" s="15" t="s">
        <v>819</v>
      </c>
      <c r="B363" s="15" t="s">
        <v>729</v>
      </c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5.75" customHeight="1">
      <c r="A364" s="7" t="s">
        <v>820</v>
      </c>
      <c r="B364" s="7" t="s">
        <v>712</v>
      </c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5.75" customHeight="1">
      <c r="A365" s="15" t="s">
        <v>821</v>
      </c>
      <c r="B365" s="15" t="s">
        <v>822</v>
      </c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5.75" customHeight="1">
      <c r="A366" s="7" t="s">
        <v>823</v>
      </c>
      <c r="B366" s="7" t="s">
        <v>797</v>
      </c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5.75" customHeight="1">
      <c r="A367" s="15" t="s">
        <v>824</v>
      </c>
      <c r="B367" s="15" t="s">
        <v>825</v>
      </c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5.75" customHeight="1">
      <c r="A368" s="7" t="s">
        <v>826</v>
      </c>
      <c r="B368" s="7" t="s">
        <v>827</v>
      </c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5.75" customHeight="1">
      <c r="A369" s="15" t="s">
        <v>828</v>
      </c>
      <c r="B369" s="15" t="s">
        <v>829</v>
      </c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5.75" customHeight="1">
      <c r="A370" s="7" t="s">
        <v>830</v>
      </c>
      <c r="B370" s="7" t="s">
        <v>831</v>
      </c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5.75" customHeight="1">
      <c r="A371" s="15" t="s">
        <v>832</v>
      </c>
      <c r="B371" s="15" t="s">
        <v>825</v>
      </c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5.75" customHeight="1">
      <c r="A372" s="7" t="s">
        <v>833</v>
      </c>
      <c r="B372" s="7" t="s">
        <v>834</v>
      </c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5.75" customHeight="1">
      <c r="A373" s="15" t="s">
        <v>835</v>
      </c>
      <c r="B373" s="15" t="s">
        <v>733</v>
      </c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5.75" customHeight="1">
      <c r="A374" s="7" t="s">
        <v>836</v>
      </c>
      <c r="B374" s="7" t="s">
        <v>837</v>
      </c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5.75" customHeight="1">
      <c r="A375" s="15" t="s">
        <v>838</v>
      </c>
      <c r="B375" s="15" t="s">
        <v>839</v>
      </c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5.75" customHeight="1">
      <c r="A376" s="7" t="s">
        <v>840</v>
      </c>
      <c r="B376" s="7" t="s">
        <v>841</v>
      </c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5.75" customHeight="1">
      <c r="A377" s="15" t="s">
        <v>842</v>
      </c>
      <c r="B377" s="15" t="s">
        <v>839</v>
      </c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5.75" customHeight="1">
      <c r="A378" s="7" t="s">
        <v>843</v>
      </c>
      <c r="B378" s="7" t="s">
        <v>844</v>
      </c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5.75" customHeight="1">
      <c r="A379" s="15" t="s">
        <v>845</v>
      </c>
      <c r="B379" s="15" t="s">
        <v>561</v>
      </c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5.75" customHeight="1">
      <c r="A380" s="7" t="s">
        <v>846</v>
      </c>
      <c r="B380" s="7" t="s">
        <v>736</v>
      </c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5.75" customHeight="1">
      <c r="A381" s="15" t="s">
        <v>847</v>
      </c>
      <c r="B381" s="15" t="s">
        <v>848</v>
      </c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5.75" customHeight="1">
      <c r="A382" s="7" t="s">
        <v>849</v>
      </c>
      <c r="B382" s="7" t="s">
        <v>850</v>
      </c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5.75" customHeight="1">
      <c r="A383" s="15" t="s">
        <v>851</v>
      </c>
      <c r="B383" s="15" t="s">
        <v>797</v>
      </c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5.75" customHeight="1">
      <c r="A384" s="7" t="s">
        <v>852</v>
      </c>
      <c r="B384" s="7" t="s">
        <v>580</v>
      </c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5.75" customHeight="1">
      <c r="A385" s="15" t="s">
        <v>852</v>
      </c>
      <c r="B385" s="15" t="s">
        <v>579</v>
      </c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5.75" customHeight="1">
      <c r="A386" s="7" t="s">
        <v>853</v>
      </c>
      <c r="B386" s="7" t="s">
        <v>854</v>
      </c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5.75" customHeight="1">
      <c r="A387" s="15" t="s">
        <v>855</v>
      </c>
      <c r="B387" s="15" t="s">
        <v>804</v>
      </c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5.75" customHeight="1">
      <c r="A388" s="7" t="s">
        <v>856</v>
      </c>
      <c r="B388" s="7" t="s">
        <v>712</v>
      </c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5.75" customHeight="1">
      <c r="A389" s="15" t="s">
        <v>857</v>
      </c>
      <c r="B389" s="15" t="s">
        <v>858</v>
      </c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5.75" customHeight="1">
      <c r="A390" s="7" t="s">
        <v>859</v>
      </c>
      <c r="B390" s="7" t="s">
        <v>860</v>
      </c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5.75" customHeight="1">
      <c r="A391" s="15" t="s">
        <v>861</v>
      </c>
      <c r="B391" s="15" t="s">
        <v>710</v>
      </c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5.75" customHeight="1">
      <c r="A392" s="7" t="s">
        <v>862</v>
      </c>
      <c r="B392" s="7" t="s">
        <v>831</v>
      </c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5.75" customHeight="1">
      <c r="A393" s="15" t="s">
        <v>863</v>
      </c>
      <c r="B393" s="15" t="s">
        <v>710</v>
      </c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5.75" customHeight="1">
      <c r="A394" s="7" t="s">
        <v>864</v>
      </c>
      <c r="B394" s="7" t="s">
        <v>865</v>
      </c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5.75" customHeight="1">
      <c r="A395" s="15" t="s">
        <v>866</v>
      </c>
      <c r="B395" s="15" t="s">
        <v>793</v>
      </c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5.75" customHeight="1">
      <c r="A396" s="7" t="s">
        <v>867</v>
      </c>
      <c r="B396" s="7" t="s">
        <v>868</v>
      </c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5.75" customHeight="1">
      <c r="A397" s="15" t="s">
        <v>869</v>
      </c>
      <c r="B397" s="15" t="s">
        <v>870</v>
      </c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5.75" customHeight="1">
      <c r="A398" s="7" t="s">
        <v>871</v>
      </c>
      <c r="B398" s="7" t="s">
        <v>831</v>
      </c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5.75" customHeight="1">
      <c r="A399" s="15" t="s">
        <v>872</v>
      </c>
      <c r="B399" s="15" t="s">
        <v>860</v>
      </c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5.75" customHeight="1">
      <c r="A400" s="7" t="s">
        <v>873</v>
      </c>
      <c r="B400" s="7" t="s">
        <v>710</v>
      </c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5.75" customHeight="1">
      <c r="A401" s="15" t="s">
        <v>874</v>
      </c>
      <c r="B401" s="15" t="s">
        <v>841</v>
      </c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5.75" customHeight="1">
      <c r="A402" s="7" t="s">
        <v>875</v>
      </c>
      <c r="B402" s="7" t="s">
        <v>876</v>
      </c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5.75" customHeight="1">
      <c r="A403" s="15" t="s">
        <v>877</v>
      </c>
      <c r="B403" s="15" t="s">
        <v>766</v>
      </c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5.75" customHeight="1">
      <c r="A404" s="7" t="s">
        <v>878</v>
      </c>
      <c r="B404" s="7" t="s">
        <v>854</v>
      </c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5.75" customHeight="1">
      <c r="A405" s="15" t="s">
        <v>879</v>
      </c>
      <c r="B405" s="15" t="s">
        <v>880</v>
      </c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5.75" customHeight="1">
      <c r="A406" s="7" t="s">
        <v>881</v>
      </c>
      <c r="B406" s="7" t="s">
        <v>882</v>
      </c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5.75" customHeight="1">
      <c r="A407" s="15" t="s">
        <v>883</v>
      </c>
      <c r="B407" s="15" t="s">
        <v>263</v>
      </c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5.75" customHeight="1">
      <c r="A408" s="7" t="s">
        <v>884</v>
      </c>
      <c r="B408" s="7" t="s">
        <v>797</v>
      </c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5.75" customHeight="1">
      <c r="A409" s="15" t="s">
        <v>885</v>
      </c>
      <c r="B409" s="15" t="s">
        <v>880</v>
      </c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5.75" customHeight="1">
      <c r="A410" s="7" t="s">
        <v>886</v>
      </c>
      <c r="B410" s="7" t="s">
        <v>880</v>
      </c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5.75" customHeight="1">
      <c r="A411" s="15" t="s">
        <v>887</v>
      </c>
      <c r="B411" s="15" t="s">
        <v>209</v>
      </c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5.75" customHeight="1">
      <c r="A412" s="7" t="s">
        <v>888</v>
      </c>
      <c r="B412" s="7" t="s">
        <v>191</v>
      </c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5.75" customHeight="1">
      <c r="A413" s="15" t="s">
        <v>889</v>
      </c>
      <c r="B413" s="15" t="s">
        <v>890</v>
      </c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5.75" customHeight="1">
      <c r="A414" s="7" t="s">
        <v>891</v>
      </c>
      <c r="B414" s="7" t="s">
        <v>892</v>
      </c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5.75" customHeight="1">
      <c r="A415" s="15" t="s">
        <v>893</v>
      </c>
      <c r="B415" s="15" t="s">
        <v>760</v>
      </c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5.75" customHeight="1">
      <c r="A416" s="7" t="s">
        <v>894</v>
      </c>
      <c r="B416" s="7" t="s">
        <v>722</v>
      </c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5.75" customHeight="1">
      <c r="A417" s="15" t="s">
        <v>895</v>
      </c>
      <c r="B417" s="15" t="s">
        <v>773</v>
      </c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5.75" customHeight="1">
      <c r="A418" s="7" t="s">
        <v>896</v>
      </c>
      <c r="B418" s="7" t="s">
        <v>892</v>
      </c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5.75" customHeight="1">
      <c r="A419" s="15" t="s">
        <v>897</v>
      </c>
      <c r="B419" s="15" t="s">
        <v>898</v>
      </c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5.75" customHeight="1">
      <c r="A420" s="7" t="s">
        <v>899</v>
      </c>
      <c r="B420" s="7" t="s">
        <v>420</v>
      </c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5.75" customHeight="1">
      <c r="A421" s="15" t="s">
        <v>900</v>
      </c>
      <c r="B421" s="15" t="s">
        <v>882</v>
      </c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5.75" customHeight="1">
      <c r="A422" s="7" t="s">
        <v>901</v>
      </c>
      <c r="B422" s="7" t="s">
        <v>797</v>
      </c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5.75" customHeight="1">
      <c r="A423" s="15" t="s">
        <v>902</v>
      </c>
      <c r="B423" s="15" t="s">
        <v>903</v>
      </c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5.75" customHeight="1">
      <c r="A424" s="7" t="s">
        <v>904</v>
      </c>
      <c r="B424" s="7" t="s">
        <v>905</v>
      </c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5.75" customHeight="1">
      <c r="A425" s="15" t="s">
        <v>906</v>
      </c>
      <c r="B425" s="15" t="s">
        <v>905</v>
      </c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5.75" customHeight="1">
      <c r="A426" s="7" t="s">
        <v>907</v>
      </c>
      <c r="B426" s="7" t="s">
        <v>858</v>
      </c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5.75" customHeight="1">
      <c r="A427" s="15" t="s">
        <v>908</v>
      </c>
      <c r="B427" s="15" t="s">
        <v>696</v>
      </c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5.75" customHeight="1">
      <c r="A428" s="7" t="s">
        <v>909</v>
      </c>
      <c r="B428" s="7" t="s">
        <v>910</v>
      </c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5.75" customHeight="1">
      <c r="A429" s="15" t="s">
        <v>911</v>
      </c>
      <c r="B429" s="15" t="s">
        <v>912</v>
      </c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5.75" customHeight="1">
      <c r="A430" s="7" t="s">
        <v>913</v>
      </c>
      <c r="B430" s="7" t="s">
        <v>797</v>
      </c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5.75" customHeight="1">
      <c r="A431" s="15" t="s">
        <v>914</v>
      </c>
      <c r="B431" s="15" t="s">
        <v>915</v>
      </c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5.75" customHeight="1">
      <c r="A432" s="7" t="s">
        <v>916</v>
      </c>
      <c r="B432" s="7" t="s">
        <v>917</v>
      </c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5.75" customHeight="1">
      <c r="A433" s="15" t="s">
        <v>918</v>
      </c>
      <c r="B433" s="15" t="s">
        <v>797</v>
      </c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5.75" customHeight="1">
      <c r="A434" s="7" t="s">
        <v>919</v>
      </c>
      <c r="B434" s="7" t="s">
        <v>920</v>
      </c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5.75" customHeight="1">
      <c r="A435" s="15" t="s">
        <v>921</v>
      </c>
      <c r="B435" s="15" t="s">
        <v>922</v>
      </c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5.75" customHeight="1">
      <c r="A436" s="7" t="s">
        <v>923</v>
      </c>
      <c r="B436" s="7" t="s">
        <v>747</v>
      </c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5.75" customHeight="1">
      <c r="A437" s="15" t="s">
        <v>924</v>
      </c>
      <c r="B437" s="15" t="s">
        <v>925</v>
      </c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5.75" customHeight="1">
      <c r="A438" s="7" t="s">
        <v>926</v>
      </c>
      <c r="B438" s="7" t="s">
        <v>925</v>
      </c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5.75" customHeight="1">
      <c r="A439" s="15" t="s">
        <v>927</v>
      </c>
      <c r="B439" s="15" t="s">
        <v>858</v>
      </c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5.75" customHeight="1">
      <c r="A440" s="7" t="s">
        <v>928</v>
      </c>
      <c r="B440" s="7" t="s">
        <v>928</v>
      </c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5.75" customHeight="1">
      <c r="A441" s="15" t="s">
        <v>929</v>
      </c>
      <c r="B441" s="15" t="s">
        <v>870</v>
      </c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5.75" customHeight="1">
      <c r="A442" s="7" t="s">
        <v>930</v>
      </c>
      <c r="B442" s="7" t="s">
        <v>775</v>
      </c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5.75" customHeight="1">
      <c r="A443" s="15" t="s">
        <v>931</v>
      </c>
      <c r="B443" s="15" t="s">
        <v>932</v>
      </c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5.75" customHeight="1">
      <c r="A444" s="7" t="s">
        <v>933</v>
      </c>
      <c r="B444" s="7" t="s">
        <v>934</v>
      </c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5.75" customHeight="1">
      <c r="A445" s="15" t="s">
        <v>935</v>
      </c>
      <c r="B445" s="15" t="s">
        <v>704</v>
      </c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5.75" customHeight="1">
      <c r="A446" s="7" t="s">
        <v>936</v>
      </c>
      <c r="B446" s="7" t="s">
        <v>834</v>
      </c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5.75" customHeight="1">
      <c r="A447" s="15" t="s">
        <v>937</v>
      </c>
      <c r="B447" s="15" t="s">
        <v>938</v>
      </c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5.75" customHeight="1">
      <c r="A448" s="7" t="s">
        <v>939</v>
      </c>
      <c r="B448" s="7" t="s">
        <v>690</v>
      </c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5.75" customHeight="1">
      <c r="A449" s="15" t="s">
        <v>940</v>
      </c>
      <c r="B449" s="15" t="s">
        <v>941</v>
      </c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5.75" customHeight="1">
      <c r="A450" s="7" t="s">
        <v>942</v>
      </c>
      <c r="B450" s="7" t="s">
        <v>942</v>
      </c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5.75" customHeight="1">
      <c r="A451" s="15" t="s">
        <v>943</v>
      </c>
      <c r="B451" s="15" t="s">
        <v>944</v>
      </c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5.75" customHeight="1">
      <c r="A452" s="7" t="s">
        <v>945</v>
      </c>
      <c r="B452" s="7" t="s">
        <v>946</v>
      </c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5.75" customHeight="1">
      <c r="A453" s="15" t="s">
        <v>947</v>
      </c>
      <c r="B453" s="15" t="s">
        <v>948</v>
      </c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5.75" customHeight="1">
      <c r="A454" s="7" t="s">
        <v>949</v>
      </c>
      <c r="B454" s="7" t="s">
        <v>950</v>
      </c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5.75" customHeight="1">
      <c r="A455" s="15" t="s">
        <v>951</v>
      </c>
      <c r="B455" s="15" t="s">
        <v>952</v>
      </c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5.75" customHeight="1">
      <c r="A456" s="7" t="s">
        <v>953</v>
      </c>
      <c r="B456" s="7" t="s">
        <v>953</v>
      </c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5.75" customHeight="1">
      <c r="A457" s="15" t="s">
        <v>954</v>
      </c>
      <c r="B457" s="15" t="s">
        <v>954</v>
      </c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5.75" customHeight="1">
      <c r="A458" s="7" t="s">
        <v>955</v>
      </c>
      <c r="B458" s="7" t="s">
        <v>946</v>
      </c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5.75" customHeight="1">
      <c r="A459" s="15" t="s">
        <v>956</v>
      </c>
      <c r="B459" s="15" t="s">
        <v>957</v>
      </c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5.75" customHeight="1">
      <c r="A460" s="7" t="s">
        <v>958</v>
      </c>
      <c r="B460" s="7" t="s">
        <v>959</v>
      </c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5.75" customHeight="1">
      <c r="A461" s="15" t="s">
        <v>960</v>
      </c>
      <c r="B461" s="15" t="s">
        <v>961</v>
      </c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5.75" customHeight="1">
      <c r="A462" s="7" t="s">
        <v>962</v>
      </c>
      <c r="B462" s="7" t="s">
        <v>961</v>
      </c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5.75" customHeight="1">
      <c r="A463" s="15" t="s">
        <v>963</v>
      </c>
      <c r="B463" s="15" t="s">
        <v>964</v>
      </c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5.75" customHeight="1">
      <c r="A464" s="7" t="s">
        <v>965</v>
      </c>
      <c r="B464" s="7" t="s">
        <v>964</v>
      </c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5.75" customHeight="1">
      <c r="A465" s="15" t="s">
        <v>966</v>
      </c>
      <c r="B465" s="15" t="s">
        <v>967</v>
      </c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5.75" customHeight="1">
      <c r="A466" s="7" t="s">
        <v>968</v>
      </c>
      <c r="B466" s="7" t="s">
        <v>969</v>
      </c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5.75" customHeight="1">
      <c r="A467" s="15" t="s">
        <v>970</v>
      </c>
      <c r="B467" s="15" t="s">
        <v>969</v>
      </c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5.75" customHeight="1">
      <c r="A468" s="7" t="s">
        <v>971</v>
      </c>
      <c r="B468" s="7" t="s">
        <v>967</v>
      </c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5.75" customHeight="1">
      <c r="A469" s="15" t="s">
        <v>972</v>
      </c>
      <c r="B469" s="15" t="s">
        <v>972</v>
      </c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5.75" customHeight="1">
      <c r="A470" s="7" t="s">
        <v>973</v>
      </c>
      <c r="B470" s="7" t="s">
        <v>974</v>
      </c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5.75" customHeight="1">
      <c r="A471" s="15" t="s">
        <v>975</v>
      </c>
      <c r="B471" s="15" t="s">
        <v>976</v>
      </c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5.75" customHeight="1">
      <c r="A472" s="7" t="s">
        <v>977</v>
      </c>
      <c r="B472" s="7" t="s">
        <v>976</v>
      </c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5.75" customHeight="1">
      <c r="A473" s="15" t="s">
        <v>978</v>
      </c>
      <c r="B473" s="15" t="s">
        <v>938</v>
      </c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5.75" customHeight="1">
      <c r="A474" s="7" t="s">
        <v>979</v>
      </c>
      <c r="B474" s="7" t="s">
        <v>979</v>
      </c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5.75" customHeight="1">
      <c r="A475" s="15" t="s">
        <v>980</v>
      </c>
      <c r="B475" s="15" t="s">
        <v>518</v>
      </c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5.75" customHeight="1">
      <c r="A476" s="7" t="s">
        <v>981</v>
      </c>
      <c r="B476" s="7" t="s">
        <v>982</v>
      </c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5.75" customHeight="1">
      <c r="A477" s="15" t="s">
        <v>983</v>
      </c>
      <c r="B477" s="15" t="s">
        <v>983</v>
      </c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5.75" customHeight="1">
      <c r="A478" s="7" t="s">
        <v>984</v>
      </c>
      <c r="B478" s="7" t="s">
        <v>802</v>
      </c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5.75" customHeight="1">
      <c r="A479" s="15" t="s">
        <v>985</v>
      </c>
      <c r="B479" s="15" t="s">
        <v>813</v>
      </c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5.75" customHeight="1">
      <c r="A480" s="7" t="s">
        <v>986</v>
      </c>
      <c r="B480" s="7" t="s">
        <v>987</v>
      </c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5.75" customHeight="1">
      <c r="A481" s="15" t="s">
        <v>988</v>
      </c>
      <c r="B481" s="15" t="s">
        <v>989</v>
      </c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5.75" customHeight="1">
      <c r="A482" s="7" t="s">
        <v>990</v>
      </c>
      <c r="B482" s="7" t="s">
        <v>989</v>
      </c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5.75" customHeight="1">
      <c r="A483" s="15" t="s">
        <v>991</v>
      </c>
      <c r="B483" s="15" t="s">
        <v>992</v>
      </c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5.75" customHeight="1">
      <c r="A484" s="7" t="s">
        <v>993</v>
      </c>
      <c r="B484" s="7" t="s">
        <v>992</v>
      </c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5.75" customHeight="1">
      <c r="A485" s="15" t="s">
        <v>994</v>
      </c>
      <c r="B485" s="15" t="s">
        <v>994</v>
      </c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5.75" customHeight="1">
      <c r="A486" s="7" t="s">
        <v>995</v>
      </c>
      <c r="B486" s="7" t="s">
        <v>892</v>
      </c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5.75" customHeight="1">
      <c r="A487" s="15" t="s">
        <v>996</v>
      </c>
      <c r="B487" s="15" t="s">
        <v>997</v>
      </c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5.75" customHeight="1">
      <c r="A488" s="7" t="s">
        <v>998</v>
      </c>
      <c r="B488" s="7" t="s">
        <v>997</v>
      </c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5.75" customHeight="1">
      <c r="A489" s="15" t="s">
        <v>999</v>
      </c>
      <c r="B489" s="15" t="s">
        <v>997</v>
      </c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5.75" customHeight="1">
      <c r="A490" s="7" t="s">
        <v>1000</v>
      </c>
      <c r="B490" s="7" t="s">
        <v>1001</v>
      </c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5.75" customHeight="1">
      <c r="A491" s="15" t="s">
        <v>1002</v>
      </c>
      <c r="B491" s="15" t="s">
        <v>1003</v>
      </c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5.75" customHeight="1">
      <c r="A492" s="7" t="s">
        <v>1004</v>
      </c>
      <c r="B492" s="7" t="s">
        <v>1005</v>
      </c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5.75" customHeight="1">
      <c r="A493" s="15" t="s">
        <v>1006</v>
      </c>
      <c r="B493" s="15" t="s">
        <v>1001</v>
      </c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5.75" customHeight="1">
      <c r="A494" s="7" t="s">
        <v>1007</v>
      </c>
      <c r="B494" s="7" t="s">
        <v>1008</v>
      </c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5.75" customHeight="1">
      <c r="A495" s="15" t="s">
        <v>1009</v>
      </c>
      <c r="B495" s="15" t="s">
        <v>1010</v>
      </c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5.75" customHeight="1">
      <c r="A496" s="7" t="s">
        <v>1011</v>
      </c>
      <c r="B496" s="7" t="s">
        <v>1010</v>
      </c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5.75" customHeight="1">
      <c r="A497" s="15" t="s">
        <v>1012</v>
      </c>
      <c r="B497" s="15" t="s">
        <v>1013</v>
      </c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5.75" customHeight="1">
      <c r="A498" s="7" t="s">
        <v>1014</v>
      </c>
      <c r="B498" s="7" t="s">
        <v>1014</v>
      </c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5.75" customHeight="1">
      <c r="A499" s="15" t="s">
        <v>1015</v>
      </c>
      <c r="B499" s="15" t="s">
        <v>1015</v>
      </c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5.75" customHeight="1">
      <c r="A500" s="7" t="s">
        <v>1016</v>
      </c>
      <c r="B500" s="7" t="s">
        <v>1016</v>
      </c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5.75" customHeight="1">
      <c r="A501" s="15" t="s">
        <v>1017</v>
      </c>
      <c r="B501" s="15" t="s">
        <v>1017</v>
      </c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5.75" customHeight="1">
      <c r="A502" s="7" t="s">
        <v>1018</v>
      </c>
      <c r="B502" s="7" t="s">
        <v>1018</v>
      </c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5.75" customHeight="1">
      <c r="A503" s="15" t="s">
        <v>1019</v>
      </c>
      <c r="B503" s="15" t="s">
        <v>1020</v>
      </c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5.75" customHeight="1">
      <c r="A504" s="7" t="s">
        <v>1021</v>
      </c>
      <c r="B504" s="7" t="s">
        <v>1021</v>
      </c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5.75" customHeight="1">
      <c r="A505" s="15" t="s">
        <v>1022</v>
      </c>
      <c r="B505" s="15" t="s">
        <v>1022</v>
      </c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5.75" customHeight="1">
      <c r="A506" s="7" t="s">
        <v>1023</v>
      </c>
      <c r="B506" s="7" t="s">
        <v>1023</v>
      </c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5.75" customHeight="1">
      <c r="A507" s="15" t="s">
        <v>1024</v>
      </c>
      <c r="B507" s="15" t="s">
        <v>516</v>
      </c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5.75" customHeight="1">
      <c r="A508" s="7" t="s">
        <v>1025</v>
      </c>
      <c r="B508" s="7" t="s">
        <v>621</v>
      </c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5.75" customHeight="1">
      <c r="A509" s="15" t="s">
        <v>1026</v>
      </c>
      <c r="B509" s="15" t="s">
        <v>1026</v>
      </c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5.75" customHeight="1">
      <c r="A510" s="7" t="s">
        <v>1027</v>
      </c>
      <c r="B510" s="7" t="s">
        <v>1028</v>
      </c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5.75" customHeight="1">
      <c r="A511" s="15" t="s">
        <v>1029</v>
      </c>
      <c r="B511" s="15" t="s">
        <v>1029</v>
      </c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5.75" customHeight="1">
      <c r="A512" s="7" t="s">
        <v>1030</v>
      </c>
      <c r="B512" s="7" t="s">
        <v>1030</v>
      </c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5.75" customHeight="1">
      <c r="A513" s="15" t="s">
        <v>1031</v>
      </c>
      <c r="B513" s="15" t="s">
        <v>1031</v>
      </c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5.75" customHeight="1">
      <c r="A514" s="7" t="s">
        <v>1032</v>
      </c>
      <c r="B514" s="7" t="s">
        <v>1033</v>
      </c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5.75" customHeight="1">
      <c r="A515" s="15" t="s">
        <v>1034</v>
      </c>
      <c r="B515" s="15" t="s">
        <v>1035</v>
      </c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5.75" customHeight="1">
      <c r="A516" s="7" t="s">
        <v>1036</v>
      </c>
      <c r="B516" s="7" t="s">
        <v>1037</v>
      </c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5.75" customHeight="1">
      <c r="A517" s="15" t="s">
        <v>1038</v>
      </c>
      <c r="B517" s="15" t="s">
        <v>1038</v>
      </c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5.75" customHeight="1">
      <c r="A518" s="7" t="s">
        <v>1039</v>
      </c>
      <c r="B518" s="7" t="s">
        <v>1040</v>
      </c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5.75" customHeight="1">
      <c r="A519" s="15" t="s">
        <v>1041</v>
      </c>
      <c r="B519" s="15" t="s">
        <v>1040</v>
      </c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5.75" customHeight="1">
      <c r="A520" s="7" t="s">
        <v>1042</v>
      </c>
      <c r="B520" s="7" t="s">
        <v>1043</v>
      </c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5.75" customHeight="1">
      <c r="A521" s="15" t="s">
        <v>1044</v>
      </c>
      <c r="B521" s="15" t="s">
        <v>967</v>
      </c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5.75" customHeight="1">
      <c r="A522" s="7" t="s">
        <v>1045</v>
      </c>
      <c r="B522" s="7" t="s">
        <v>876</v>
      </c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5.75" customHeight="1">
      <c r="A523" s="15" t="s">
        <v>1046</v>
      </c>
      <c r="B523" s="15" t="s">
        <v>637</v>
      </c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5.75" customHeight="1">
      <c r="A524" s="7" t="s">
        <v>1047</v>
      </c>
      <c r="B524" s="7" t="s">
        <v>952</v>
      </c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5.75" customHeight="1">
      <c r="A525" s="15" t="s">
        <v>1048</v>
      </c>
      <c r="B525" s="15" t="s">
        <v>745</v>
      </c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5.75" customHeight="1">
      <c r="A526" s="7" t="s">
        <v>1049</v>
      </c>
      <c r="B526" s="7" t="s">
        <v>1050</v>
      </c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5.75" customHeight="1">
      <c r="A527" s="15" t="s">
        <v>1051</v>
      </c>
      <c r="B527" s="15" t="s">
        <v>1052</v>
      </c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5.75" customHeight="1">
      <c r="A528" s="7" t="s">
        <v>1053</v>
      </c>
      <c r="B528" s="7" t="s">
        <v>1054</v>
      </c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5.75" customHeight="1">
      <c r="A529" s="15" t="s">
        <v>1055</v>
      </c>
      <c r="B529" s="15" t="s">
        <v>974</v>
      </c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5.75" customHeight="1">
      <c r="A530" s="7" t="s">
        <v>1056</v>
      </c>
      <c r="B530" s="7" t="s">
        <v>982</v>
      </c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5.75" customHeight="1">
      <c r="A531" s="15" t="s">
        <v>1057</v>
      </c>
      <c r="B531" s="15" t="s">
        <v>865</v>
      </c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5.75" customHeight="1">
      <c r="A532" s="7" t="s">
        <v>1058</v>
      </c>
      <c r="B532" s="7" t="s">
        <v>827</v>
      </c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5.75" customHeight="1">
      <c r="A533" s="15" t="s">
        <v>1059</v>
      </c>
      <c r="B533" s="15" t="s">
        <v>704</v>
      </c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5.75" customHeight="1">
      <c r="A534" s="7" t="s">
        <v>1060</v>
      </c>
      <c r="B534" s="7" t="s">
        <v>795</v>
      </c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5.75" customHeight="1">
      <c r="A535" s="15" t="s">
        <v>1061</v>
      </c>
      <c r="B535" s="15" t="s">
        <v>628</v>
      </c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5.75" customHeight="1">
      <c r="A536" s="7" t="s">
        <v>1062</v>
      </c>
      <c r="B536" s="7" t="s">
        <v>1063</v>
      </c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