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D\"/>
    </mc:Choice>
  </mc:AlternateContent>
  <bookViews>
    <workbookView xWindow="0" yWindow="0" windowWidth="20490" windowHeight="7440" activeTab="1"/>
  </bookViews>
  <sheets>
    <sheet name="Control" sheetId="1" r:id="rId1"/>
    <sheet name="Experiment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K2" i="2"/>
  <c r="J2" i="2"/>
  <c r="J18" i="1"/>
  <c r="J17" i="1"/>
  <c r="J19" i="1"/>
  <c r="I21" i="1"/>
  <c r="I20" i="1"/>
  <c r="I19" i="1"/>
  <c r="I18" i="1"/>
  <c r="I17" i="1"/>
  <c r="J15" i="1"/>
  <c r="I15" i="1"/>
  <c r="J6" i="1"/>
  <c r="I6" i="1"/>
  <c r="L10" i="2"/>
  <c r="H9" i="1"/>
  <c r="J12" i="1"/>
  <c r="K12" i="1"/>
  <c r="I12" i="1"/>
  <c r="N10" i="2"/>
  <c r="O10" i="2"/>
  <c r="M10" i="2"/>
  <c r="I9" i="1"/>
  <c r="I10" i="1"/>
  <c r="J9" i="1"/>
  <c r="K9" i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I2" i="2"/>
  <c r="M4" i="2" s="1"/>
  <c r="M5" i="2" s="1"/>
  <c r="H2" i="2"/>
  <c r="L3" i="2" s="1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2" i="1"/>
  <c r="F2" i="1"/>
  <c r="K32" i="1"/>
  <c r="J32" i="1"/>
  <c r="J27" i="1"/>
  <c r="J28" i="1" s="1"/>
  <c r="J30" i="1" s="1"/>
  <c r="K28" i="1"/>
  <c r="K30" i="1" s="1"/>
  <c r="K27" i="1"/>
  <c r="C39" i="2"/>
  <c r="B39" i="2"/>
  <c r="C39" i="1"/>
  <c r="B39" i="1"/>
  <c r="M3" i="2" l="1"/>
  <c r="L4" i="2"/>
  <c r="L5" i="2" s="1"/>
  <c r="L7" i="2" s="1"/>
  <c r="M7" i="2"/>
  <c r="M6" i="2"/>
  <c r="J21" i="1"/>
  <c r="J20" i="1"/>
  <c r="J10" i="1"/>
  <c r="K29" i="1"/>
  <c r="J29" i="1"/>
  <c r="L6" i="2" l="1"/>
</calcChain>
</file>

<file path=xl/sharedStrings.xml><?xml version="1.0" encoding="utf-8"?>
<sst xmlns="http://schemas.openxmlformats.org/spreadsheetml/2006/main" count="100" uniqueCount="57">
  <si>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</si>
  <si>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</si>
  <si>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</si>
  <si>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</si>
  <si>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</si>
  <si>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</si>
  <si>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</si>
  <si>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</si>
  <si>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</si>
  <si>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</si>
  <si>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</si>
  <si>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</si>
  <si>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</si>
  <si>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</si>
  <si>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</si>
  <si>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</si>
  <si>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</si>
  <si>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</si>
  <si>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</si>
  <si>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</si>
  <si>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</si>
  <si>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</si>
  <si>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</si>
  <si>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</si>
  <si>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</si>
  <si>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</si>
  <si>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</si>
  <si>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</si>
  <si>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</si>
  <si>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</si>
  <si>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</si>
  <si>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</si>
  <si>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</si>
  <si>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</si>
  <si>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</si>
  <si>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</si>
  <si>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</si>
  <si>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</si>
  <si>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</si>
  <si>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</si>
  <si>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</si>
  <si>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</si>
  <si>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r>
      <t>c</t>
    </r>
    <r>
      <rPr>
        <sz val="10"/>
        <color rgb="FF000000"/>
        <rFont val="Arial"/>
        <family val="2"/>
      </rPr>
      <t>ookies</t>
    </r>
    <phoneticPr fontId="3" type="noConversion"/>
  </si>
  <si>
    <r>
      <t>c</t>
    </r>
    <r>
      <rPr>
        <sz val="10"/>
        <color rgb="FF000000"/>
        <rFont val="Arial"/>
        <family val="2"/>
      </rPr>
      <t>licks</t>
    </r>
    <phoneticPr fontId="3" type="noConversion"/>
  </si>
  <si>
    <r>
      <t>u</t>
    </r>
    <r>
      <rPr>
        <sz val="10"/>
        <color rgb="FF000000"/>
        <rFont val="Arial"/>
        <family val="2"/>
      </rPr>
      <t>pper</t>
    </r>
    <phoneticPr fontId="3" type="noConversion"/>
  </si>
  <si>
    <t>lower</t>
    <phoneticPr fontId="3" type="noConversion"/>
  </si>
  <si>
    <t>实际观察值</t>
    <phoneticPr fontId="3" type="noConversion"/>
  </si>
  <si>
    <t>sd</t>
    <phoneticPr fontId="3" type="noConversion"/>
  </si>
  <si>
    <r>
      <t>s</t>
    </r>
    <r>
      <rPr>
        <sz val="10"/>
        <color rgb="FF000000"/>
        <rFont val="Arial"/>
        <family val="2"/>
      </rPr>
      <t>d</t>
    </r>
    <phoneticPr fontId="3" type="noConversion"/>
  </si>
  <si>
    <t>m</t>
    <phoneticPr fontId="3" type="noConversion"/>
  </si>
  <si>
    <t>gross conversion</t>
    <phoneticPr fontId="3" type="noConversion"/>
  </si>
  <si>
    <t>net conversion</t>
    <phoneticPr fontId="3" type="noConversion"/>
  </si>
  <si>
    <r>
      <t>s</t>
    </r>
    <r>
      <rPr>
        <sz val="10"/>
        <color rgb="FF000000"/>
        <rFont val="Arial"/>
        <family val="2"/>
      </rPr>
      <t>e</t>
    </r>
    <phoneticPr fontId="3" type="noConversion"/>
  </si>
  <si>
    <r>
      <t>p</t>
    </r>
    <r>
      <rPr>
        <sz val="10"/>
        <color rgb="FF000000"/>
        <rFont val="Arial"/>
        <family val="2"/>
      </rPr>
      <t>_pool</t>
    </r>
    <phoneticPr fontId="3" type="noConversion"/>
  </si>
  <si>
    <r>
      <t>S</t>
    </r>
    <r>
      <rPr>
        <sz val="10"/>
        <color rgb="FF000000"/>
        <rFont val="Arial"/>
        <family val="2"/>
      </rPr>
      <t>E_pool</t>
    </r>
    <phoneticPr fontId="3" type="noConversion"/>
  </si>
  <si>
    <t>d</t>
    <phoneticPr fontId="3" type="noConversion"/>
  </si>
  <si>
    <t>Payments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</si>
</sst>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pane ySplit="1" topLeftCell="A3" activePane="bottomLeft" state="frozen"/>
      <selection pane="bottomLeft" activeCell="J19" sqref="J19"/>
    </sheetView>
  </sheetViews>
  <sheetFormatPr defaultColWidth="14.42578125" defaultRowHeight="15.75" customHeight="1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50</v>
      </c>
      <c r="G1" s="4" t="s">
        <v>51</v>
      </c>
    </row>
    <row r="2" spans="1:11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>
        <f>D2/C2</f>
        <v>0.1950509461426492</v>
      </c>
      <c r="G2">
        <f>E2/C2</f>
        <v>0.10189228529839883</v>
      </c>
    </row>
    <row r="3" spans="1:11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>
        <f t="shared" ref="F3:F25" si="0">D3/C3</f>
        <v>0.18870346598202825</v>
      </c>
      <c r="G3">
        <f t="shared" ref="G3:G25" si="1">E3/C3</f>
        <v>8.9858793324775352E-2</v>
      </c>
    </row>
    <row r="4" spans="1:11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>
        <f t="shared" si="0"/>
        <v>0.18371837183718373</v>
      </c>
      <c r="G4">
        <f t="shared" si="1"/>
        <v>0.10451045104510451</v>
      </c>
    </row>
    <row r="5" spans="1:11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>
        <f t="shared" si="0"/>
        <v>0.18660287081339713</v>
      </c>
      <c r="G5">
        <f t="shared" si="1"/>
        <v>0.1255980861244019</v>
      </c>
      <c r="H5">
        <v>211362</v>
      </c>
      <c r="I5">
        <v>17260</v>
      </c>
      <c r="J5">
        <v>3423</v>
      </c>
      <c r="K5">
        <v>1945</v>
      </c>
    </row>
    <row r="6" spans="1:11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>
        <f t="shared" si="0"/>
        <v>0.19474313022700118</v>
      </c>
      <c r="G6">
        <f t="shared" si="1"/>
        <v>7.6463560334528072E-2</v>
      </c>
      <c r="I6">
        <f>J5/I5</f>
        <v>0.19831981460023174</v>
      </c>
      <c r="J6">
        <f>K5/I5</f>
        <v>0.1126882966396292</v>
      </c>
    </row>
    <row r="7" spans="1:11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>
        <f t="shared" si="0"/>
        <v>0.16767922235722965</v>
      </c>
      <c r="G7">
        <f t="shared" si="1"/>
        <v>9.9635479951397321E-2</v>
      </c>
    </row>
    <row r="8" spans="1:11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>
        <f t="shared" si="0"/>
        <v>0.19518716577540107</v>
      </c>
      <c r="G8">
        <f t="shared" si="1"/>
        <v>0.10160427807486631</v>
      </c>
    </row>
    <row r="9" spans="1:11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>
        <f t="shared" si="0"/>
        <v>0.17405063291139242</v>
      </c>
      <c r="G9">
        <f t="shared" si="1"/>
        <v>0.11075949367088607</v>
      </c>
      <c r="H9">
        <f>SUM(B2:B24)</f>
        <v>212163</v>
      </c>
      <c r="I9">
        <f>SUM(C2:C24)</f>
        <v>17293</v>
      </c>
      <c r="J9">
        <f t="shared" ref="J9:K9" si="2">SUM(D2:D24)</f>
        <v>3785</v>
      </c>
      <c r="K9">
        <f t="shared" si="2"/>
        <v>2033</v>
      </c>
    </row>
    <row r="10" spans="1:11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>
        <f t="shared" si="0"/>
        <v>0.18958031837916064</v>
      </c>
      <c r="G10">
        <f t="shared" si="1"/>
        <v>8.6830680173661356E-2</v>
      </c>
      <c r="I10">
        <f>J9/I9</f>
        <v>0.2188746891805933</v>
      </c>
      <c r="J10">
        <f>K9/I9</f>
        <v>0.11756201931417337</v>
      </c>
    </row>
    <row r="11" spans="1:11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>
        <f t="shared" si="0"/>
        <v>0.19163763066202091</v>
      </c>
      <c r="G11">
        <f t="shared" si="1"/>
        <v>0.11265969802555169</v>
      </c>
    </row>
    <row r="12" spans="1:11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>
        <f t="shared" si="0"/>
        <v>0.22606689734717417</v>
      </c>
      <c r="G12">
        <f t="shared" si="1"/>
        <v>0.12110726643598616</v>
      </c>
      <c r="H12" s="5" t="s">
        <v>52</v>
      </c>
      <c r="I12">
        <f>0.0202*SQRT(1/I9+1/I5)/SQRT(1/1600*2)</f>
        <v>6.1472896466271175E-3</v>
      </c>
      <c r="J12">
        <f t="shared" ref="J12:K12" si="3">0.0202*SQRT(1/J9+1/J5)/SQRT(1/1600*2)</f>
        <v>1.3476197291971312E-2</v>
      </c>
      <c r="K12">
        <f t="shared" si="3"/>
        <v>1.8121755233376328E-2</v>
      </c>
    </row>
    <row r="13" spans="1:11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>
        <f t="shared" si="0"/>
        <v>0.19331742243436753</v>
      </c>
      <c r="G13">
        <f t="shared" si="1"/>
        <v>0.10978520286396182</v>
      </c>
    </row>
    <row r="14" spans="1:11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>
        <f t="shared" si="0"/>
        <v>0.19097744360902255</v>
      </c>
      <c r="G14">
        <f t="shared" si="1"/>
        <v>8.4210526315789472E-2</v>
      </c>
    </row>
    <row r="15" spans="1:11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>
        <f t="shared" si="0"/>
        <v>0.32689450222882616</v>
      </c>
      <c r="G15">
        <f t="shared" si="1"/>
        <v>0.1812778603268945</v>
      </c>
      <c r="I15">
        <f>I6-I10</f>
        <v>-2.0554874580361565E-2</v>
      </c>
      <c r="J15">
        <f>J6-J10</f>
        <v>-4.8737226745441675E-3</v>
      </c>
    </row>
    <row r="16" spans="1:11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>
        <f t="shared" si="0"/>
        <v>0.25470332850940663</v>
      </c>
      <c r="G16">
        <f t="shared" si="1"/>
        <v>0.18523878437047755</v>
      </c>
    </row>
    <row r="17" spans="1:12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>
        <f t="shared" si="0"/>
        <v>0.22740112994350281</v>
      </c>
      <c r="G17">
        <f t="shared" si="1"/>
        <v>0.14689265536723164</v>
      </c>
      <c r="H17" s="5" t="s">
        <v>53</v>
      </c>
      <c r="I17">
        <f>(J5+J9)/(I5+I9)</f>
        <v>0.20860706740369866</v>
      </c>
      <c r="J17">
        <f>(K5+K9)/(I5+I9)</f>
        <v>0.11512748531241861</v>
      </c>
    </row>
    <row r="18" spans="1:12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>
        <f t="shared" si="0"/>
        <v>0.30698287220026349</v>
      </c>
      <c r="G18">
        <f t="shared" si="1"/>
        <v>0.16337285902503293</v>
      </c>
      <c r="H18" s="5" t="s">
        <v>54</v>
      </c>
      <c r="I18">
        <f>SQRT(I17*(1-I17)*(1/I5+1/I9))</f>
        <v>4.3716753852259364E-3</v>
      </c>
      <c r="J18">
        <f>SQRT(J17*(1-J17)*(1/I5+1/I9))</f>
        <v>3.4341335129324238E-3</v>
      </c>
    </row>
    <row r="19" spans="1:12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>
        <f t="shared" si="0"/>
        <v>0.20923913043478262</v>
      </c>
      <c r="G19">
        <f t="shared" si="1"/>
        <v>0.12364130434782608</v>
      </c>
      <c r="H19" s="5" t="s">
        <v>55</v>
      </c>
      <c r="I19">
        <f>I6-I10</f>
        <v>-2.0554874580361565E-2</v>
      </c>
      <c r="J19">
        <f>J6-J10</f>
        <v>-4.8737226745441675E-3</v>
      </c>
    </row>
    <row r="20" spans="1:12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>
        <f t="shared" si="0"/>
        <v>0.26522327469553453</v>
      </c>
      <c r="G20">
        <f t="shared" si="1"/>
        <v>0.11637347767253045</v>
      </c>
      <c r="I20">
        <f>I19-I18*1.96</f>
        <v>-2.9123358335404401E-2</v>
      </c>
      <c r="J20">
        <f>J19-J18*1.96</f>
        <v>-1.1604624359891718E-2</v>
      </c>
    </row>
    <row r="21" spans="1:12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>
        <f t="shared" si="0"/>
        <v>0.22752043596730245</v>
      </c>
      <c r="G21">
        <f t="shared" si="1"/>
        <v>0.10217983651226158</v>
      </c>
      <c r="I21">
        <f>I19+I18*1.96</f>
        <v>-1.198639082531873E-2</v>
      </c>
      <c r="J21">
        <f>J19+J18*1.96</f>
        <v>1.857179010803383E-3</v>
      </c>
    </row>
    <row r="22" spans="1:12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>
        <f t="shared" si="0"/>
        <v>0.24645892351274787</v>
      </c>
      <c r="G22">
        <f t="shared" si="1"/>
        <v>0.14305949008498584</v>
      </c>
      <c r="J22" s="5" t="s">
        <v>45</v>
      </c>
      <c r="K22" s="5" t="s">
        <v>44</v>
      </c>
      <c r="L22" s="6" t="s">
        <v>46</v>
      </c>
    </row>
    <row r="23" spans="1:12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>
        <f t="shared" si="0"/>
        <v>0.22907488986784141</v>
      </c>
      <c r="G23">
        <f t="shared" si="1"/>
        <v>0.13656387665198239</v>
      </c>
      <c r="I23" s="5" t="s">
        <v>42</v>
      </c>
    </row>
    <row r="24" spans="1:12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>
        <f t="shared" si="0"/>
        <v>0.29725829725829728</v>
      </c>
      <c r="G24">
        <f t="shared" si="1"/>
        <v>9.6681096681096687E-2</v>
      </c>
      <c r="I24" s="5" t="s">
        <v>43</v>
      </c>
    </row>
    <row r="25" spans="1:12" x14ac:dyDescent="0.2">
      <c r="A25" s="1" t="s">
        <v>28</v>
      </c>
      <c r="B25" s="2">
        <v>9437</v>
      </c>
      <c r="C25" s="2">
        <v>788</v>
      </c>
      <c r="D25" s="1"/>
      <c r="E25" s="3"/>
    </row>
    <row r="26" spans="1:12" x14ac:dyDescent="0.2">
      <c r="A26" s="1" t="s">
        <v>29</v>
      </c>
      <c r="B26" s="2">
        <v>9420</v>
      </c>
      <c r="C26" s="2">
        <v>781</v>
      </c>
      <c r="D26" s="1"/>
      <c r="E26" s="3"/>
      <c r="J26" s="5" t="s">
        <v>47</v>
      </c>
    </row>
    <row r="27" spans="1:12" x14ac:dyDescent="0.2">
      <c r="A27" s="1" t="s">
        <v>30</v>
      </c>
      <c r="B27" s="2">
        <v>9570</v>
      </c>
      <c r="C27" s="2">
        <v>805</v>
      </c>
      <c r="D27" s="1"/>
      <c r="E27" s="3"/>
      <c r="I27" s="5" t="s">
        <v>48</v>
      </c>
      <c r="J27">
        <f>SQRT(0.5*0.5/(B39+Experiment!B39))</f>
        <v>6.0184074029432473E-4</v>
      </c>
      <c r="K27">
        <f>SQRT(0.5*0.5/(C39+Experiment!C39))</f>
        <v>2.0997470796992519E-3</v>
      </c>
    </row>
    <row r="28" spans="1:12" x14ac:dyDescent="0.2">
      <c r="A28" s="1" t="s">
        <v>31</v>
      </c>
      <c r="B28" s="2">
        <v>9921</v>
      </c>
      <c r="C28" s="2">
        <v>830</v>
      </c>
      <c r="D28" s="1"/>
      <c r="E28" s="3"/>
      <c r="I28" s="5" t="s">
        <v>49</v>
      </c>
      <c r="J28">
        <f>1.96*J27</f>
        <v>1.1796078509768765E-3</v>
      </c>
      <c r="K28">
        <f>1.96*K27</f>
        <v>4.1155042762105335E-3</v>
      </c>
    </row>
    <row r="29" spans="1:12" x14ac:dyDescent="0.2">
      <c r="A29" s="1" t="s">
        <v>32</v>
      </c>
      <c r="B29" s="2">
        <v>9424</v>
      </c>
      <c r="C29" s="2">
        <v>781</v>
      </c>
      <c r="D29" s="1"/>
      <c r="E29" s="3"/>
      <c r="J29">
        <f>0.5-J28</f>
        <v>0.49882039214902313</v>
      </c>
      <c r="K29">
        <f>0.5-K28</f>
        <v>0.49588449572378945</v>
      </c>
    </row>
    <row r="30" spans="1:12" x14ac:dyDescent="0.2">
      <c r="A30" s="1" t="s">
        <v>33</v>
      </c>
      <c r="B30" s="2">
        <v>9010</v>
      </c>
      <c r="C30" s="2">
        <v>756</v>
      </c>
      <c r="D30" s="1"/>
      <c r="E30" s="3"/>
      <c r="J30">
        <f>0.5+J28</f>
        <v>0.50117960785097693</v>
      </c>
      <c r="K30">
        <f>0.5+K28</f>
        <v>0.50411550427621055</v>
      </c>
    </row>
    <row r="31" spans="1:12" x14ac:dyDescent="0.2">
      <c r="A31" s="1" t="s">
        <v>34</v>
      </c>
      <c r="B31" s="2">
        <v>9656</v>
      </c>
      <c r="C31" s="2">
        <v>825</v>
      </c>
      <c r="D31" s="1"/>
      <c r="E31" s="3"/>
    </row>
    <row r="32" spans="1:12" x14ac:dyDescent="0.2">
      <c r="A32" s="1" t="s">
        <v>35</v>
      </c>
      <c r="B32" s="2">
        <v>10419</v>
      </c>
      <c r="C32" s="2">
        <v>874</v>
      </c>
      <c r="D32" s="1"/>
      <c r="E32" s="3"/>
      <c r="J32">
        <f>B39/(B39+Experiment!B39)</f>
        <v>0.50063966688061334</v>
      </c>
      <c r="K32">
        <f>C39/(C39+Experiment!C39)</f>
        <v>0.50046734740666277</v>
      </c>
    </row>
    <row r="33" spans="1:5" x14ac:dyDescent="0.2">
      <c r="A33" s="1" t="s">
        <v>36</v>
      </c>
      <c r="B33" s="2">
        <v>9880</v>
      </c>
      <c r="C33" s="2">
        <v>830</v>
      </c>
      <c r="D33" s="1"/>
      <c r="E33" s="3"/>
    </row>
    <row r="34" spans="1:5" x14ac:dyDescent="0.2">
      <c r="A34" s="1" t="s">
        <v>37</v>
      </c>
      <c r="B34" s="2">
        <v>10134</v>
      </c>
      <c r="C34" s="2">
        <v>801</v>
      </c>
      <c r="D34" s="1"/>
      <c r="E34" s="3"/>
    </row>
    <row r="35" spans="1:5" x14ac:dyDescent="0.2">
      <c r="A35" s="1" t="s">
        <v>38</v>
      </c>
      <c r="B35" s="2">
        <v>9717</v>
      </c>
      <c r="C35" s="2">
        <v>814</v>
      </c>
      <c r="D35" s="1"/>
      <c r="E35" s="3"/>
    </row>
    <row r="36" spans="1:5" x14ac:dyDescent="0.2">
      <c r="A36" s="1" t="s">
        <v>39</v>
      </c>
      <c r="B36" s="2">
        <v>9192</v>
      </c>
      <c r="C36" s="2">
        <v>735</v>
      </c>
      <c r="D36" s="1"/>
      <c r="E36" s="3"/>
    </row>
    <row r="37" spans="1: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5" x14ac:dyDescent="0.2">
      <c r="A39" s="1"/>
      <c r="B39" s="2">
        <f>SUM(B2:B38)</f>
        <v>345543</v>
      </c>
      <c r="C39" s="2">
        <f>SUM(C2:C38)</f>
        <v>28378</v>
      </c>
      <c r="D39" s="1"/>
      <c r="E39" s="3"/>
    </row>
    <row r="40" spans="1:5" x14ac:dyDescent="0.2">
      <c r="A40" s="1"/>
      <c r="B40" s="2"/>
      <c r="C40" s="2"/>
      <c r="D40" s="1"/>
      <c r="E4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14.42578125" defaultRowHeight="15.75" customHeight="1" x14ac:dyDescent="0.2"/>
  <sheetData>
    <row r="1" spans="1:15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56</v>
      </c>
      <c r="F1" s="4" t="s">
        <v>50</v>
      </c>
      <c r="G1" s="4" t="s">
        <v>51</v>
      </c>
    </row>
    <row r="2" spans="1:15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F2">
        <f>D2/C2</f>
        <v>0.15306122448979592</v>
      </c>
      <c r="G2">
        <f>E2/C2</f>
        <v>4.9562682215743441E-2</v>
      </c>
      <c r="H2">
        <f>F2-Control!F2</f>
        <v>-4.1989721652853279E-2</v>
      </c>
      <c r="I2">
        <f>G2-Control!G2</f>
        <v>-5.2329603082655392E-2</v>
      </c>
      <c r="J2">
        <f>IF(H2&lt;0,1,0)</f>
        <v>1</v>
      </c>
      <c r="K2">
        <f>IF(I2&lt;0,1,0)</f>
        <v>1</v>
      </c>
    </row>
    <row r="3" spans="1:15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F3">
        <f t="shared" ref="F3:F25" si="0">D3/C3</f>
        <v>0.14777070063694267</v>
      </c>
      <c r="G3">
        <f t="shared" ref="G3:G25" si="1">E3/C3</f>
        <v>0.11592356687898089</v>
      </c>
      <c r="H3">
        <f>F3-Control!F3</f>
        <v>-4.0932765345085581E-2</v>
      </c>
      <c r="I3">
        <f>G3-Control!G3</f>
        <v>2.6064773554205542E-2</v>
      </c>
      <c r="J3">
        <f t="shared" ref="J3:J24" si="2">IF(H3&lt;0,1,0)</f>
        <v>1</v>
      </c>
      <c r="K3">
        <f t="shared" ref="K3:K24" si="3">IF(I3&lt;0,1,0)</f>
        <v>0</v>
      </c>
      <c r="L3">
        <f>AVERAGE(H2:H24)</f>
        <v>-2.0784582029265919E-2</v>
      </c>
      <c r="M3">
        <f>AVERAGE(I2:I24)</f>
        <v>-4.8968569898093766E-3</v>
      </c>
    </row>
    <row r="4" spans="1:15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F4">
        <f t="shared" si="0"/>
        <v>0.16402714932126697</v>
      </c>
      <c r="G4">
        <f t="shared" si="1"/>
        <v>8.9366515837104074E-2</v>
      </c>
      <c r="H4">
        <f>F4-Control!F4</f>
        <v>-1.9691222515916762E-2</v>
      </c>
      <c r="I4">
        <f>G4-Control!G4</f>
        <v>-1.5143935208000434E-2</v>
      </c>
      <c r="J4">
        <f t="shared" si="2"/>
        <v>1</v>
      </c>
      <c r="K4">
        <f t="shared" si="3"/>
        <v>1</v>
      </c>
      <c r="L4">
        <f>STDEV(H2:H24)</f>
        <v>2.6964640970678314E-2</v>
      </c>
      <c r="M4">
        <f>STDEV(I2:I24)</f>
        <v>3.1332551683630097E-2</v>
      </c>
    </row>
    <row r="5" spans="1:15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F5">
        <f t="shared" si="0"/>
        <v>0.16686819830713423</v>
      </c>
      <c r="G5">
        <f t="shared" si="1"/>
        <v>0.11124546553808948</v>
      </c>
      <c r="H5">
        <f>F5-Control!F5</f>
        <v>-1.9734672506262901E-2</v>
      </c>
      <c r="I5">
        <f>G5-Control!G5</f>
        <v>-1.4352620586312426E-2</v>
      </c>
      <c r="J5">
        <f t="shared" si="2"/>
        <v>1</v>
      </c>
      <c r="K5">
        <f t="shared" si="3"/>
        <v>1</v>
      </c>
      <c r="L5">
        <f>1.96*L4</f>
        <v>5.2850696302529497E-2</v>
      </c>
      <c r="M5">
        <f>1.96*M4</f>
        <v>6.1411801299914991E-2</v>
      </c>
    </row>
    <row r="6" spans="1:15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F6">
        <f t="shared" si="0"/>
        <v>0.16826923076923078</v>
      </c>
      <c r="G6">
        <f t="shared" si="1"/>
        <v>0.11298076923076923</v>
      </c>
      <c r="H6">
        <f>F6-Control!F6</f>
        <v>-2.64738994577704E-2</v>
      </c>
      <c r="I6">
        <f>G6-Control!G6</f>
        <v>3.651720889624116E-2</v>
      </c>
      <c r="J6">
        <f t="shared" si="2"/>
        <v>1</v>
      </c>
      <c r="K6">
        <f t="shared" si="3"/>
        <v>0</v>
      </c>
      <c r="L6">
        <f>L3-L5</f>
        <v>-7.3635278331795423E-2</v>
      </c>
      <c r="M6">
        <f>M3-M5</f>
        <v>-6.6308658289724362E-2</v>
      </c>
    </row>
    <row r="7" spans="1:15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F7">
        <f t="shared" si="0"/>
        <v>0.16370558375634517</v>
      </c>
      <c r="G7">
        <f t="shared" si="1"/>
        <v>7.7411167512690351E-2</v>
      </c>
      <c r="H7">
        <f>F7-Control!F7</f>
        <v>-3.9736386008844826E-3</v>
      </c>
      <c r="I7">
        <f>G7-Control!G7</f>
        <v>-2.222431243870697E-2</v>
      </c>
      <c r="J7">
        <f t="shared" si="2"/>
        <v>1</v>
      </c>
      <c r="K7">
        <f t="shared" si="3"/>
        <v>1</v>
      </c>
      <c r="L7">
        <f>L3+L5</f>
        <v>3.2066114273263578E-2</v>
      </c>
      <c r="M7">
        <f>M3+M5</f>
        <v>5.6514944310105612E-2</v>
      </c>
    </row>
    <row r="8" spans="1:15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F8">
        <f t="shared" si="0"/>
        <v>0.16282051282051282</v>
      </c>
      <c r="G8">
        <f t="shared" si="1"/>
        <v>5.6410256410256411E-2</v>
      </c>
      <c r="H8">
        <f>F8-Control!F8</f>
        <v>-3.2366652954888248E-2</v>
      </c>
      <c r="I8">
        <f>G8-Control!G8</f>
        <v>-4.5194021664609903E-2</v>
      </c>
      <c r="J8">
        <f t="shared" si="2"/>
        <v>1</v>
      </c>
      <c r="K8">
        <f t="shared" si="3"/>
        <v>1</v>
      </c>
    </row>
    <row r="9" spans="1:15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F9">
        <f t="shared" si="0"/>
        <v>0.14417177914110429</v>
      </c>
      <c r="G9">
        <f t="shared" si="1"/>
        <v>9.5092024539877307E-2</v>
      </c>
      <c r="H9">
        <f>F9-Control!F9</f>
        <v>-2.9878853770288122E-2</v>
      </c>
      <c r="I9">
        <f>G9-Control!G9</f>
        <v>-1.5667469131008763E-2</v>
      </c>
      <c r="J9">
        <f t="shared" si="2"/>
        <v>1</v>
      </c>
      <c r="K9">
        <f t="shared" si="3"/>
        <v>1</v>
      </c>
    </row>
    <row r="10" spans="1:15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F10">
        <f t="shared" si="0"/>
        <v>0.17216642754662842</v>
      </c>
      <c r="G10">
        <f t="shared" si="1"/>
        <v>0.11047345767575323</v>
      </c>
      <c r="H10">
        <f>F10-Control!F10</f>
        <v>-1.7413890832532225E-2</v>
      </c>
      <c r="I10">
        <f>G10-Control!G10</f>
        <v>2.3642777502091872E-2</v>
      </c>
      <c r="J10">
        <f t="shared" si="2"/>
        <v>1</v>
      </c>
      <c r="K10">
        <f t="shared" si="3"/>
        <v>0</v>
      </c>
      <c r="L10">
        <f>SUM(B2:B24)</f>
        <v>211362</v>
      </c>
      <c r="M10">
        <f>SUM(C2:C24)</f>
        <v>17260</v>
      </c>
      <c r="N10">
        <f t="shared" ref="N10:O10" si="4">SUM(D2:D24)</f>
        <v>3423</v>
      </c>
      <c r="O10">
        <f t="shared" si="4"/>
        <v>1945</v>
      </c>
    </row>
    <row r="11" spans="1:15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F11">
        <f t="shared" si="0"/>
        <v>0.17790697674418604</v>
      </c>
      <c r="G11">
        <f t="shared" si="1"/>
        <v>0.11395348837209303</v>
      </c>
      <c r="H11">
        <f>F11-Control!F11</f>
        <v>-1.3730653917834873E-2</v>
      </c>
      <c r="I11">
        <f>G11-Control!G11</f>
        <v>1.2937903465413403E-3</v>
      </c>
      <c r="J11">
        <f t="shared" si="2"/>
        <v>1</v>
      </c>
      <c r="K11">
        <f t="shared" si="3"/>
        <v>0</v>
      </c>
    </row>
    <row r="12" spans="1:15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F12">
        <f t="shared" si="0"/>
        <v>0.16550925925925927</v>
      </c>
      <c r="G12">
        <f t="shared" si="1"/>
        <v>8.217592592592593E-2</v>
      </c>
      <c r="H12">
        <f>F12-Control!F12</f>
        <v>-6.0557638087914895E-2</v>
      </c>
      <c r="I12">
        <f>G12-Control!G12</f>
        <v>-3.8931340510060225E-2</v>
      </c>
      <c r="J12">
        <f t="shared" si="2"/>
        <v>1</v>
      </c>
      <c r="K12">
        <f t="shared" si="3"/>
        <v>1</v>
      </c>
    </row>
    <row r="13" spans="1:15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F13">
        <f t="shared" si="0"/>
        <v>0.15980024968789014</v>
      </c>
      <c r="G13">
        <f t="shared" si="1"/>
        <v>8.7390761548064924E-2</v>
      </c>
      <c r="H13">
        <f>F13-Control!F13</f>
        <v>-3.3517172746477392E-2</v>
      </c>
      <c r="I13">
        <f>G13-Control!G13</f>
        <v>-2.2394441315896893E-2</v>
      </c>
      <c r="J13">
        <f t="shared" si="2"/>
        <v>1</v>
      </c>
      <c r="K13">
        <f t="shared" si="3"/>
        <v>1</v>
      </c>
    </row>
    <row r="14" spans="1:15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F14">
        <f t="shared" si="0"/>
        <v>0.19003115264797507</v>
      </c>
      <c r="G14">
        <f t="shared" si="1"/>
        <v>0.1059190031152648</v>
      </c>
      <c r="H14">
        <f>F14-Control!F14</f>
        <v>-9.4629096104748012E-4</v>
      </c>
      <c r="I14">
        <f>G14-Control!G14</f>
        <v>2.1708476799475324E-2</v>
      </c>
      <c r="J14">
        <f t="shared" si="2"/>
        <v>1</v>
      </c>
      <c r="K14">
        <f t="shared" si="3"/>
        <v>0</v>
      </c>
    </row>
    <row r="15" spans="1:15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F15">
        <f t="shared" si="0"/>
        <v>0.27833572453371591</v>
      </c>
      <c r="G15">
        <f t="shared" si="1"/>
        <v>0.13486370157819225</v>
      </c>
      <c r="H15">
        <f>F15-Control!F15</f>
        <v>-4.8558777695110245E-2</v>
      </c>
      <c r="I15">
        <f>G15-Control!G15</f>
        <v>-4.641415874870225E-2</v>
      </c>
      <c r="J15">
        <f t="shared" si="2"/>
        <v>1</v>
      </c>
      <c r="K15">
        <f t="shared" si="3"/>
        <v>1</v>
      </c>
    </row>
    <row r="16" spans="1:15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F16">
        <f t="shared" si="0"/>
        <v>0.18983557548579971</v>
      </c>
      <c r="G16">
        <f t="shared" si="1"/>
        <v>0.1210762331838565</v>
      </c>
      <c r="H16">
        <f>F16-Control!F16</f>
        <v>-6.4867753023606922E-2</v>
      </c>
      <c r="I16">
        <f>G16-Control!G16</f>
        <v>-6.416255118662105E-2</v>
      </c>
      <c r="J16">
        <f t="shared" si="2"/>
        <v>1</v>
      </c>
      <c r="K16">
        <f t="shared" si="3"/>
        <v>1</v>
      </c>
    </row>
    <row r="17" spans="1:11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F17">
        <f t="shared" si="0"/>
        <v>0.22077922077922077</v>
      </c>
      <c r="G17">
        <f t="shared" si="1"/>
        <v>0.14574314574314573</v>
      </c>
      <c r="H17">
        <f>F17-Control!F17</f>
        <v>-6.6219091642820416E-3</v>
      </c>
      <c r="I17">
        <f>G17-Control!G17</f>
        <v>-1.1495096240859148E-3</v>
      </c>
      <c r="J17">
        <f t="shared" si="2"/>
        <v>1</v>
      </c>
      <c r="K17">
        <f t="shared" si="3"/>
        <v>1</v>
      </c>
    </row>
    <row r="18" spans="1:11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F18">
        <f t="shared" si="0"/>
        <v>0.27626459143968873</v>
      </c>
      <c r="G18">
        <f t="shared" si="1"/>
        <v>0.15434500648508431</v>
      </c>
      <c r="H18">
        <f>F18-Control!F18</f>
        <v>-3.0718280760574757E-2</v>
      </c>
      <c r="I18">
        <f>G18-Control!G18</f>
        <v>-9.0278525399486165E-3</v>
      </c>
      <c r="J18">
        <f t="shared" si="2"/>
        <v>1</v>
      </c>
      <c r="K18">
        <f t="shared" si="3"/>
        <v>1</v>
      </c>
    </row>
    <row r="19" spans="1:11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F19">
        <f t="shared" si="0"/>
        <v>0.22010869565217392</v>
      </c>
      <c r="G19">
        <f t="shared" si="1"/>
        <v>0.16304347826086957</v>
      </c>
      <c r="H19">
        <f>F19-Control!F19</f>
        <v>1.0869565217391297E-2</v>
      </c>
      <c r="I19">
        <f>G19-Control!G19</f>
        <v>3.9402173913043487E-2</v>
      </c>
      <c r="J19">
        <f t="shared" si="2"/>
        <v>0</v>
      </c>
      <c r="K19">
        <f t="shared" si="3"/>
        <v>0</v>
      </c>
    </row>
    <row r="20" spans="1:11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F20">
        <f t="shared" si="0"/>
        <v>0.27647867950481431</v>
      </c>
      <c r="G20">
        <f t="shared" si="1"/>
        <v>0.13204951856946354</v>
      </c>
      <c r="H20">
        <f>F20-Control!F20</f>
        <v>1.1255404809279779E-2</v>
      </c>
      <c r="I20">
        <f>G20-Control!G20</f>
        <v>1.5676040896933086E-2</v>
      </c>
      <c r="J20">
        <f t="shared" si="2"/>
        <v>0</v>
      </c>
      <c r="K20">
        <f t="shared" si="3"/>
        <v>0</v>
      </c>
    </row>
    <row r="21" spans="1:11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F21">
        <f t="shared" si="0"/>
        <v>0.28434065934065933</v>
      </c>
      <c r="G21">
        <f t="shared" si="1"/>
        <v>9.2032967032967039E-2</v>
      </c>
      <c r="H21">
        <f>F21-Control!F21</f>
        <v>5.6820223373356876E-2</v>
      </c>
      <c r="I21">
        <f>G21-Control!G21</f>
        <v>-1.0146869479294537E-2</v>
      </c>
      <c r="J21">
        <f t="shared" si="2"/>
        <v>0</v>
      </c>
      <c r="K21">
        <f t="shared" si="3"/>
        <v>1</v>
      </c>
    </row>
    <row r="22" spans="1:11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F22">
        <f t="shared" si="0"/>
        <v>0.25207756232686979</v>
      </c>
      <c r="G22">
        <f t="shared" si="1"/>
        <v>0.17036011080332411</v>
      </c>
      <c r="H22">
        <f>F22-Control!F22</f>
        <v>5.6186388141219179E-3</v>
      </c>
      <c r="I22">
        <f>G22-Control!G22</f>
        <v>2.7300620718338275E-2</v>
      </c>
      <c r="J22">
        <f t="shared" si="2"/>
        <v>0</v>
      </c>
      <c r="K22">
        <f t="shared" si="3"/>
        <v>0</v>
      </c>
    </row>
    <row r="23" spans="1:11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F23">
        <f t="shared" si="0"/>
        <v>0.20431654676258992</v>
      </c>
      <c r="G23">
        <f t="shared" si="1"/>
        <v>0.14388489208633093</v>
      </c>
      <c r="H23">
        <f>F23-Control!F23</f>
        <v>-2.475834310525149E-2</v>
      </c>
      <c r="I23">
        <f>G23-Control!G23</f>
        <v>7.3210154343485434E-3</v>
      </c>
      <c r="J23">
        <f t="shared" si="2"/>
        <v>1</v>
      </c>
      <c r="K23">
        <f t="shared" si="3"/>
        <v>0</v>
      </c>
    </row>
    <row r="24" spans="1:11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F24">
        <f t="shared" si="0"/>
        <v>0.25138121546961328</v>
      </c>
      <c r="G24">
        <f t="shared" si="1"/>
        <v>0.14226519337016574</v>
      </c>
      <c r="H24">
        <f>F24-Control!F24</f>
        <v>-4.5877081788683993E-2</v>
      </c>
      <c r="I24">
        <f>G24-Control!G24</f>
        <v>4.5584096689069056E-2</v>
      </c>
      <c r="J24">
        <f t="shared" si="2"/>
        <v>1</v>
      </c>
      <c r="K24">
        <f t="shared" si="3"/>
        <v>0</v>
      </c>
    </row>
    <row r="25" spans="1:11" x14ac:dyDescent="0.2">
      <c r="A25" s="1" t="s">
        <v>28</v>
      </c>
      <c r="B25" s="2">
        <v>9359</v>
      </c>
      <c r="C25" s="2">
        <v>789</v>
      </c>
      <c r="D25" s="3"/>
      <c r="E25" s="3"/>
    </row>
    <row r="26" spans="1:11" x14ac:dyDescent="0.2">
      <c r="A26" s="1" t="s">
        <v>29</v>
      </c>
      <c r="B26" s="2">
        <v>9427</v>
      </c>
      <c r="C26" s="2">
        <v>743</v>
      </c>
      <c r="D26" s="3"/>
      <c r="E26" s="3"/>
    </row>
    <row r="27" spans="1:11" x14ac:dyDescent="0.2">
      <c r="A27" s="1" t="s">
        <v>30</v>
      </c>
      <c r="B27" s="2">
        <v>9633</v>
      </c>
      <c r="C27" s="2">
        <v>808</v>
      </c>
      <c r="D27" s="3"/>
      <c r="E27" s="3"/>
    </row>
    <row r="28" spans="1:11" x14ac:dyDescent="0.2">
      <c r="A28" s="1" t="s">
        <v>31</v>
      </c>
      <c r="B28" s="2">
        <v>9842</v>
      </c>
      <c r="C28" s="2">
        <v>831</v>
      </c>
      <c r="D28" s="3"/>
      <c r="E28" s="3"/>
    </row>
    <row r="29" spans="1:11" x14ac:dyDescent="0.2">
      <c r="A29" s="1" t="s">
        <v>32</v>
      </c>
      <c r="B29" s="2">
        <v>9272</v>
      </c>
      <c r="C29" s="2">
        <v>767</v>
      </c>
      <c r="D29" s="3"/>
      <c r="E29" s="3"/>
    </row>
    <row r="30" spans="1:11" x14ac:dyDescent="0.2">
      <c r="A30" s="1" t="s">
        <v>33</v>
      </c>
      <c r="B30" s="2">
        <v>8969</v>
      </c>
      <c r="C30" s="2">
        <v>760</v>
      </c>
      <c r="D30" s="3"/>
      <c r="E30" s="3"/>
    </row>
    <row r="31" spans="1:11" x14ac:dyDescent="0.2">
      <c r="A31" s="1" t="s">
        <v>34</v>
      </c>
      <c r="B31" s="2">
        <v>9697</v>
      </c>
      <c r="C31" s="2">
        <v>850</v>
      </c>
      <c r="D31" s="3"/>
      <c r="E31" s="3"/>
    </row>
    <row r="32" spans="1:11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5" x14ac:dyDescent="0.2">
      <c r="A38" s="1" t="s">
        <v>41</v>
      </c>
      <c r="B38" s="2">
        <v>8988</v>
      </c>
      <c r="C38" s="2">
        <v>710</v>
      </c>
      <c r="D38" s="3"/>
      <c r="E38" s="3"/>
    </row>
    <row r="39" spans="1:5" ht="15.75" customHeight="1" x14ac:dyDescent="0.2">
      <c r="B39">
        <f>SUM(B2:B38)</f>
        <v>344660</v>
      </c>
      <c r="C39">
        <f>SUM(C2:C38)</f>
        <v>28325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workbookViewId="0">
      <selection sqref="A1:A1048576"/>
    </sheetView>
  </sheetViews>
  <sheetFormatPr defaultRowHeight="12.75" x14ac:dyDescent="0.2"/>
  <sheetData>
    <row r="2" spans="1:2" x14ac:dyDescent="0.2">
      <c r="A2">
        <v>-4.5877081788683993E-2</v>
      </c>
      <c r="B2">
        <v>4.5584096689069056E-2</v>
      </c>
    </row>
    <row r="3" spans="1:2" x14ac:dyDescent="0.2">
      <c r="A3">
        <v>1.0869565217391297E-2</v>
      </c>
      <c r="B3">
        <v>3.9402173913043487E-2</v>
      </c>
    </row>
    <row r="4" spans="1:2" x14ac:dyDescent="0.2">
      <c r="A4">
        <v>-2.64738994577704E-2</v>
      </c>
      <c r="B4">
        <v>3.651720889624116E-2</v>
      </c>
    </row>
    <row r="5" spans="1:2" x14ac:dyDescent="0.2">
      <c r="A5">
        <v>5.6186388141219179E-3</v>
      </c>
      <c r="B5">
        <v>2.7300620718338275E-2</v>
      </c>
    </row>
    <row r="6" spans="1:2" x14ac:dyDescent="0.2">
      <c r="A6">
        <v>-4.0932765345085581E-2</v>
      </c>
      <c r="B6">
        <v>2.6064773554205542E-2</v>
      </c>
    </row>
    <row r="7" spans="1:2" x14ac:dyDescent="0.2">
      <c r="A7">
        <v>-1.7413890832532225E-2</v>
      </c>
      <c r="B7">
        <v>2.3642777502091872E-2</v>
      </c>
    </row>
    <row r="8" spans="1:2" x14ac:dyDescent="0.2">
      <c r="A8">
        <v>-9.4629096104748012E-4</v>
      </c>
      <c r="B8">
        <v>2.1708476799475324E-2</v>
      </c>
    </row>
    <row r="9" spans="1:2" x14ac:dyDescent="0.2">
      <c r="A9">
        <v>1.1255404809279779E-2</v>
      </c>
      <c r="B9">
        <v>1.5676040896933086E-2</v>
      </c>
    </row>
    <row r="10" spans="1:2" x14ac:dyDescent="0.2">
      <c r="A10">
        <v>-2.475834310525149E-2</v>
      </c>
      <c r="B10">
        <v>7.3210154343485434E-3</v>
      </c>
    </row>
    <row r="11" spans="1:2" x14ac:dyDescent="0.2">
      <c r="A11">
        <v>-1.3730653917834873E-2</v>
      </c>
      <c r="B11">
        <v>1.2937903465413403E-3</v>
      </c>
    </row>
    <row r="12" spans="1:2" x14ac:dyDescent="0.2">
      <c r="A12">
        <v>-6.6219091642820416E-3</v>
      </c>
      <c r="B12">
        <v>-1.1495096240859148E-3</v>
      </c>
    </row>
    <row r="13" spans="1:2" x14ac:dyDescent="0.2">
      <c r="A13">
        <v>-3.0718280760574757E-2</v>
      </c>
      <c r="B13">
        <v>-9.0278525399486165E-3</v>
      </c>
    </row>
    <row r="14" spans="1:2" x14ac:dyDescent="0.2">
      <c r="A14">
        <v>5.6820223373356876E-2</v>
      </c>
      <c r="B14">
        <v>-1.0146869479294537E-2</v>
      </c>
    </row>
    <row r="15" spans="1:2" x14ac:dyDescent="0.2">
      <c r="A15">
        <v>-1.9734672506262901E-2</v>
      </c>
      <c r="B15">
        <v>-1.4352620586312426E-2</v>
      </c>
    </row>
    <row r="16" spans="1:2" x14ac:dyDescent="0.2">
      <c r="A16">
        <v>-1.9691222515916762E-2</v>
      </c>
      <c r="B16">
        <v>-1.5143935208000434E-2</v>
      </c>
    </row>
    <row r="17" spans="1:2" x14ac:dyDescent="0.2">
      <c r="A17">
        <v>-2.9878853770288122E-2</v>
      </c>
      <c r="B17">
        <v>-1.5667469131008763E-2</v>
      </c>
    </row>
    <row r="18" spans="1:2" x14ac:dyDescent="0.2">
      <c r="A18">
        <v>-3.9736386008844826E-3</v>
      </c>
      <c r="B18">
        <v>-2.222431243870697E-2</v>
      </c>
    </row>
    <row r="19" spans="1:2" x14ac:dyDescent="0.2">
      <c r="A19">
        <v>-3.3517172746477392E-2</v>
      </c>
      <c r="B19">
        <v>-2.2394441315896893E-2</v>
      </c>
    </row>
    <row r="20" spans="1:2" x14ac:dyDescent="0.2">
      <c r="A20">
        <v>-6.0557638087914895E-2</v>
      </c>
      <c r="B20">
        <v>-3.8931340510060225E-2</v>
      </c>
    </row>
    <row r="21" spans="1:2" x14ac:dyDescent="0.2">
      <c r="A21">
        <v>-3.2366652954888248E-2</v>
      </c>
      <c r="B21">
        <v>-4.5194021664609903E-2</v>
      </c>
    </row>
    <row r="22" spans="1:2" x14ac:dyDescent="0.2">
      <c r="A22">
        <v>-4.8558777695110245E-2</v>
      </c>
      <c r="B22">
        <v>-4.641415874870225E-2</v>
      </c>
    </row>
    <row r="23" spans="1:2" x14ac:dyDescent="0.2">
      <c r="A23">
        <v>-4.1989721652853279E-2</v>
      </c>
      <c r="B23">
        <v>-5.2329603082655392E-2</v>
      </c>
    </row>
    <row r="24" spans="1:2" x14ac:dyDescent="0.2">
      <c r="A24">
        <v>-6.4867753023606922E-2</v>
      </c>
      <c r="B24">
        <v>-6.416255118662105E-2</v>
      </c>
    </row>
  </sheetData>
  <sortState ref="A2:B24">
    <sortCondition descending="1" ref="B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2017-03-21T14:51:13Z</dcterms:modified>
</cp:coreProperties>
</file>