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  <Override PartName="/xl/commentsmeta3" ContentType="application/binary"/>
  <Override PartName="/xl/commentsmeta4" ContentType="application/binary"/>
  <Override PartName="/xl/commentsmeta5" ContentType="application/binary"/>
  <Override PartName="/xl/commentsmeta6" ContentType="application/binary"/>
  <Override PartName="/xl/commentsmeta7" ContentType="application/binary"/>
  <Override PartName="/xl/commentsmeta8" ContentType="application/binary"/>
  <Override PartName="/xl/commentsmeta9" ContentType="application/binary"/>
  <Override PartName="/xl/commentsmeta10" ContentType="application/binary"/>
  <Override PartName="/xl/commentsmeta11" ContentType="application/binary"/>
  <Override PartName="/xl/commentsmeta12" ContentType="application/binary"/>
  <Override PartName="/xl/commentsmeta13" ContentType="application/binary"/>
  <Override PartName="/xl/commentsmeta14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d.docs.live.net/6e16e4d501a0b833/PROPOSTA/"/>
    </mc:Choice>
  </mc:AlternateContent>
  <xr:revisionPtr revIDLastSave="12" documentId="8_{031AB462-B91F-44B2-89EC-DF26663029C6}" xr6:coauthVersionLast="47" xr6:coauthVersionMax="47" xr10:uidLastSave="{4F50CD9E-FD16-4565-83EC-EBFB1AC5DAFA}"/>
  <bookViews>
    <workbookView xWindow="-108" yWindow="-108" windowWidth="23256" windowHeight="12456" activeTab="3" xr2:uid="{00000000-000D-0000-FFFF-FFFF00000000}"/>
  </bookViews>
  <sheets>
    <sheet name=" Loc.Veic. " sheetId="1" r:id="rId1"/>
    <sheet name="Planilha Total" sheetId="2" r:id="rId2"/>
    <sheet name="VeicLoc" sheetId="3" r:id="rId3"/>
    <sheet name="Item 1.1.1" sheetId="4" r:id="rId4"/>
    <sheet name="Item 1.1.2" sheetId="5" r:id="rId5"/>
    <sheet name="Item 1.2.4" sheetId="6" r:id="rId6"/>
    <sheet name="Item 1.1.3" sheetId="7" r:id="rId7"/>
    <sheet name="Item 1.1.4" sheetId="8" r:id="rId8"/>
    <sheet name="Item 1.1.5" sheetId="9" r:id="rId9"/>
    <sheet name="Item 1.2.1" sheetId="10" r:id="rId10"/>
    <sheet name="Item 1.2.2" sheetId="11" r:id="rId11"/>
    <sheet name="Item 1.2.3" sheetId="12" r:id="rId12"/>
    <sheet name="Item 1.2.5" sheetId="13" r:id="rId13"/>
    <sheet name="Item 1.2.6" sheetId="14" r:id="rId14"/>
    <sheet name="Item 1.2.7" sheetId="15" r:id="rId15"/>
    <sheet name="Item 1.2.8" sheetId="16" r:id="rId16"/>
    <sheet name="  PINI - Hora  " sheetId="17" r:id="rId17"/>
    <sheet name="  PINI - Mês  " sheetId="18" r:id="rId18"/>
    <sheet name="  ACT-CCT-Outra - Hora  " sheetId="19" state="hidden" r:id="rId19"/>
    <sheet name="  ACT-CCT-Outra - Hora" sheetId="20" r:id="rId20"/>
    <sheet name="  ACT-CCT-Outra - Mês  " sheetId="21" state="hidden" r:id="rId21"/>
    <sheet name="  FGV - Hora  " sheetId="22" state="hidden" r:id="rId22"/>
    <sheet name="  FGV - Mês  " sheetId="23" state="hidden" r:id="rId23"/>
    <sheet name=" Plan.Preço " sheetId="24" state="hidden" r:id="rId24"/>
    <sheet name="  AJUDA  " sheetId="25" r:id="rId25"/>
    <sheet name="Listas" sheetId="26" state="hidden" r:id="rId26"/>
  </sheets>
  <definedNames>
    <definedName name="admin_cxv3_vinc" localSheetId="0">' Loc.Veic. '!$Q$15</definedName>
    <definedName name="admin_cxv3_vinc" localSheetId="4">'Item 1.1.2'!$P$15</definedName>
    <definedName name="admin_cxv3_vinc" localSheetId="6">'Item 1.1.3'!$P$15</definedName>
    <definedName name="admin_cxv3_vinc" localSheetId="7">'Item 1.1.4'!$P$15</definedName>
    <definedName name="admin_cxv3_vinc" localSheetId="8">'Item 1.1.5'!$P$15</definedName>
    <definedName name="admin_cxv3_vinc" localSheetId="9">'Item 1.2.1'!$P$15</definedName>
    <definedName name="admin_cxv3_vinc" localSheetId="10">'Item 1.2.2'!$P$15</definedName>
    <definedName name="admin_cxv3_vinc" localSheetId="11">'Item 1.2.3'!$P$15</definedName>
    <definedName name="admin_cxv3_vinc" localSheetId="5">'Item 1.2.4'!$P$15</definedName>
    <definedName name="admin_cxv3_vinc" localSheetId="12">'Item 1.2.5'!$P$15</definedName>
    <definedName name="admin_cxv3_vinc" localSheetId="13">'Item 1.2.6'!$P$15</definedName>
    <definedName name="admin_cxv3_vinc" localSheetId="14">'Item 1.2.7'!$P$15</definedName>
    <definedName name="admin_cxv3_vinc" localSheetId="15">'Item 1.2.8'!$P$15</definedName>
    <definedName name="admin_cxv3_vinc">'Item 1.1.1'!$P$15</definedName>
    <definedName name="admin_valor" localSheetId="0">' Loc.Veic. '!$I$162</definedName>
    <definedName name="admin_valor" localSheetId="4">'Item 1.1.2'!$I$254</definedName>
    <definedName name="admin_valor" localSheetId="6">'Item 1.1.3'!$I$254</definedName>
    <definedName name="admin_valor" localSheetId="7">'Item 1.1.4'!$I$254</definedName>
    <definedName name="admin_valor" localSheetId="8">'Item 1.1.5'!$I$254</definedName>
    <definedName name="admin_valor" localSheetId="9">'Item 1.2.1'!$I$254</definedName>
    <definedName name="admin_valor" localSheetId="10">'Item 1.2.2'!$I$254</definedName>
    <definedName name="admin_valor" localSheetId="11">'Item 1.2.3'!$I$254</definedName>
    <definedName name="admin_valor" localSheetId="5">'Item 1.2.4'!$I$254</definedName>
    <definedName name="admin_valor" localSheetId="12">'Item 1.2.5'!$I$254</definedName>
    <definedName name="admin_valor" localSheetId="13">'Item 1.2.6'!$I$254</definedName>
    <definedName name="admin_valor" localSheetId="14">'Item 1.2.7'!$I$254</definedName>
    <definedName name="admin_valor" localSheetId="15">'Item 1.2.8'!$I$254</definedName>
    <definedName name="admin_valor">'Item 1.1.1'!$I$254</definedName>
    <definedName name="bt_AdLinA_Clique">#REF!</definedName>
    <definedName name="bt_AdLinA_LOC_Clique">#REF!</definedName>
    <definedName name="bt_AdLinB_LOC_Clique">#REF!</definedName>
    <definedName name="bt_AdLinB1_Clique">#REF!</definedName>
    <definedName name="bt_AdLinB2_Clique">#REF!</definedName>
    <definedName name="bt_AdLinC_Clique">#REF!</definedName>
    <definedName name="bt_AdLinC_LOC_Clique">#REF!</definedName>
    <definedName name="bt_AdLinD_Clique">#REF!</definedName>
    <definedName name="bt_AdLinF_Clique">#REF!</definedName>
    <definedName name="bt_ExcLinA_Clique">#REF!</definedName>
    <definedName name="bt_ExcLinA_LOC">#REF!</definedName>
    <definedName name="bt_ExcLinB_LOC_Clique">#REF!</definedName>
    <definedName name="bt_ExcLinB1_Clique">#REF!</definedName>
    <definedName name="bt_ExcLinB2_Clique">#REF!</definedName>
    <definedName name="bt_ExcLinC_Clique">#REF!</definedName>
    <definedName name="bt_ExcLinC_LOC_Clique">#REF!</definedName>
    <definedName name="bt_ExcLinD_Clique">#REF!</definedName>
    <definedName name="bt_ExcLinF_Clique">#REF!</definedName>
    <definedName name="bt_gir1_Clique">#REF!</definedName>
    <definedName name="bt_Ind_Introd_Clique">#REF!</definedName>
    <definedName name="bt_Ind_Macro_Clique">#REF!</definedName>
    <definedName name="bt_Ind_Serv_Clique">#REF!</definedName>
    <definedName name="bt_Ind_Veic_Clique">#REF!</definedName>
    <definedName name="bt_Ind_Versao_Clique">#REF!</definedName>
    <definedName name="bt_LocVeic_Clique">#REF!</definedName>
    <definedName name="bt_op_1_Clique">#REF!</definedName>
    <definedName name="bt_op_2_Clique">#REF!</definedName>
    <definedName name="bt_op_3_Clique">#REF!</definedName>
    <definedName name="bt_opc_1_Clique">#REF!</definedName>
    <definedName name="bt_opc_2_Clique">#REF!</definedName>
    <definedName name="bt_opc_3_Clique">#REF!</definedName>
    <definedName name="bt_Servico_Clique">#REF!</definedName>
    <definedName name="btgir_vinc" localSheetId="0">' Loc.Veic. '!$P$10</definedName>
    <definedName name="btgir_vinc" localSheetId="4">'Item 1.1.2'!$O$10</definedName>
    <definedName name="btgir_vinc" localSheetId="6">'Item 1.1.3'!$O$10</definedName>
    <definedName name="btgir_vinc" localSheetId="7">'Item 1.1.4'!$O$10</definedName>
    <definedName name="btgir_vinc" localSheetId="8">'Item 1.1.5'!$O$10</definedName>
    <definedName name="btgir_vinc" localSheetId="9">'Item 1.2.1'!$O$10</definedName>
    <definedName name="btgir_vinc" localSheetId="10">'Item 1.2.2'!$O$10</definedName>
    <definedName name="btgir_vinc" localSheetId="11">'Item 1.2.3'!$O$10</definedName>
    <definedName name="btgir_vinc" localSheetId="5">'Item 1.2.4'!$O$10</definedName>
    <definedName name="btgir_vinc" localSheetId="12">'Item 1.2.5'!$O$10</definedName>
    <definedName name="btgir_vinc" localSheetId="13">'Item 1.2.6'!$O$10</definedName>
    <definedName name="btgir_vinc" localSheetId="14">'Item 1.2.7'!$O$10</definedName>
    <definedName name="btgir_vinc" localSheetId="15">'Item 1.2.8'!$O$10</definedName>
    <definedName name="btgir_vinc">'Item 1.1.1'!$O$10</definedName>
    <definedName name="cofins_outro" localSheetId="0">' Loc.Veic. '!$S$12</definedName>
    <definedName name="cofins_outro" localSheetId="4">'Item 1.1.2'!$R$12</definedName>
    <definedName name="cofins_outro" localSheetId="6">'Item 1.1.3'!$R$12</definedName>
    <definedName name="cofins_outro" localSheetId="7">'Item 1.1.4'!$R$12</definedName>
    <definedName name="cofins_outro" localSheetId="8">'Item 1.1.5'!$R$12</definedName>
    <definedName name="cofins_outro" localSheetId="9">'Item 1.2.1'!$R$12</definedName>
    <definedName name="cofins_outro" localSheetId="10">'Item 1.2.2'!$R$12</definedName>
    <definedName name="cofins_outro" localSheetId="11">'Item 1.2.3'!$R$12</definedName>
    <definedName name="cofins_outro" localSheetId="5">'Item 1.2.4'!$R$12</definedName>
    <definedName name="cofins_outro" localSheetId="12">'Item 1.2.5'!$R$12</definedName>
    <definedName name="cofins_outro" localSheetId="13">'Item 1.2.6'!$R$12</definedName>
    <definedName name="cofins_outro" localSheetId="14">'Item 1.2.7'!$R$12</definedName>
    <definedName name="cofins_outro" localSheetId="15">'Item 1.2.8'!$R$12</definedName>
    <definedName name="cofins_outro">'Item 1.1.1'!$R$12</definedName>
    <definedName name="cofins_presumido" localSheetId="0">' Loc.Veic. '!$S$10</definedName>
    <definedName name="cofins_presumido" localSheetId="4">'Item 1.1.2'!$R$10</definedName>
    <definedName name="cofins_presumido" localSheetId="6">'Item 1.1.3'!$R$10</definedName>
    <definedName name="cofins_presumido" localSheetId="7">'Item 1.1.4'!$R$10</definedName>
    <definedName name="cofins_presumido" localSheetId="8">'Item 1.1.5'!$R$10</definedName>
    <definedName name="cofins_presumido" localSheetId="9">'Item 1.2.1'!$R$10</definedName>
    <definedName name="cofins_presumido" localSheetId="10">'Item 1.2.2'!$R$10</definedName>
    <definedName name="cofins_presumido" localSheetId="11">'Item 1.2.3'!$R$10</definedName>
    <definedName name="cofins_presumido" localSheetId="5">'Item 1.2.4'!$R$10</definedName>
    <definedName name="cofins_presumido" localSheetId="12">'Item 1.2.5'!$R$10</definedName>
    <definedName name="cofins_presumido" localSheetId="13">'Item 1.2.6'!$R$10</definedName>
    <definedName name="cofins_presumido" localSheetId="14">'Item 1.2.7'!$R$10</definedName>
    <definedName name="cofins_presumido" localSheetId="15">'Item 1.2.8'!$R$10</definedName>
    <definedName name="cofins_presumido">'Item 1.1.1'!$R$10</definedName>
    <definedName name="cofins_real" localSheetId="0">' Loc.Veic. '!$S$11</definedName>
    <definedName name="cofins_real" localSheetId="4">'Item 1.1.2'!$R$11</definedName>
    <definedName name="cofins_real" localSheetId="6">'Item 1.1.3'!$R$11</definedName>
    <definedName name="cofins_real" localSheetId="7">'Item 1.1.4'!$R$11</definedName>
    <definedName name="cofins_real" localSheetId="8">'Item 1.1.5'!$R$11</definedName>
    <definedName name="cofins_real" localSheetId="9">'Item 1.2.1'!$R$11</definedName>
    <definedName name="cofins_real" localSheetId="10">'Item 1.2.2'!$R$11</definedName>
    <definedName name="cofins_real" localSheetId="11">'Item 1.2.3'!$R$11</definedName>
    <definedName name="cofins_real" localSheetId="5">'Item 1.2.4'!$R$11</definedName>
    <definedName name="cofins_real" localSheetId="12">'Item 1.2.5'!$R$11</definedName>
    <definedName name="cofins_real" localSheetId="13">'Item 1.2.6'!$R$11</definedName>
    <definedName name="cofins_real" localSheetId="14">'Item 1.2.7'!$R$11</definedName>
    <definedName name="cofins_real" localSheetId="15">'Item 1.2.8'!$R$11</definedName>
    <definedName name="cofins_real">'Item 1.1.1'!$R$11</definedName>
    <definedName name="cofins_valor" localSheetId="0">' Loc.Veic. '!$J$16</definedName>
    <definedName name="cofins_valor" localSheetId="4">'Item 1.1.2'!$J$16</definedName>
    <definedName name="cofins_valor" localSheetId="6">'Item 1.1.3'!$J$16</definedName>
    <definedName name="cofins_valor" localSheetId="7">'Item 1.1.4'!$J$16</definedName>
    <definedName name="cofins_valor" localSheetId="8">'Item 1.1.5'!$J$16</definedName>
    <definedName name="cofins_valor" localSheetId="9">'Item 1.2.1'!$J$16</definedName>
    <definedName name="cofins_valor" localSheetId="10">'Item 1.2.2'!$J$16</definedName>
    <definedName name="cofins_valor" localSheetId="11">'Item 1.2.3'!$J$16</definedName>
    <definedName name="cofins_valor" localSheetId="5">'Item 1.2.4'!$J$16</definedName>
    <definedName name="cofins_valor" localSheetId="12">'Item 1.2.5'!$J$16</definedName>
    <definedName name="cofins_valor" localSheetId="13">'Item 1.2.6'!$J$16</definedName>
    <definedName name="cofins_valor" localSheetId="14">'Item 1.2.7'!$J$16</definedName>
    <definedName name="cofins_valor" localSheetId="15">'Item 1.2.8'!$J$16</definedName>
    <definedName name="cofins_valor">'Item 1.1.1'!$J$16</definedName>
    <definedName name="ct_duracao_opc" localSheetId="0">' Loc.Veic. '!$Q$6</definedName>
    <definedName name="ct_duracao_opc" localSheetId="4">'Item 1.1.2'!$P$6</definedName>
    <definedName name="ct_duracao_opc" localSheetId="6">'Item 1.1.3'!$P$6</definedName>
    <definedName name="ct_duracao_opc" localSheetId="7">'Item 1.1.4'!$P$6</definedName>
    <definedName name="ct_duracao_opc" localSheetId="8">'Item 1.1.5'!$P$6</definedName>
    <definedName name="ct_duracao_opc" localSheetId="9">'Item 1.2.1'!$P$6</definedName>
    <definedName name="ct_duracao_opc" localSheetId="10">'Item 1.2.2'!$P$6</definedName>
    <definedName name="ct_duracao_opc" localSheetId="11">'Item 1.2.3'!$P$6</definedName>
    <definedName name="ct_duracao_opc" localSheetId="5">'Item 1.2.4'!$P$6</definedName>
    <definedName name="ct_duracao_opc" localSheetId="12">'Item 1.2.5'!$P$6</definedName>
    <definedName name="ct_duracao_opc" localSheetId="13">'Item 1.2.6'!$P$6</definedName>
    <definedName name="ct_duracao_opc" localSheetId="14">'Item 1.2.7'!$P$6</definedName>
    <definedName name="ct_duracao_opc" localSheetId="15">'Item 1.2.8'!$P$6</definedName>
    <definedName name="ct_duracao_opc">'Item 1.1.1'!$P$6</definedName>
    <definedName name="ct_duracao_unid" localSheetId="0">' Loc.Veic. '!$F$12</definedName>
    <definedName name="ct_duracao_unid" localSheetId="4">'Item 1.1.2'!$F$12</definedName>
    <definedName name="ct_duracao_unid" localSheetId="6">'Item 1.1.3'!$F$12</definedName>
    <definedName name="ct_duracao_unid" localSheetId="7">'Item 1.1.4'!$F$12</definedName>
    <definedName name="ct_duracao_unid" localSheetId="8">'Item 1.1.5'!$F$12</definedName>
    <definedName name="ct_duracao_unid" localSheetId="9">'Item 1.2.1'!$F$12</definedName>
    <definedName name="ct_duracao_unid" localSheetId="10">'Item 1.2.2'!$F$12</definedName>
    <definedName name="ct_duracao_unid" localSheetId="11">'Item 1.2.3'!$F$12</definedName>
    <definedName name="ct_duracao_unid" localSheetId="5">'Item 1.2.4'!$F$12</definedName>
    <definedName name="ct_duracao_unid" localSheetId="12">'Item 1.2.5'!$F$12</definedName>
    <definedName name="ct_duracao_unid" localSheetId="13">'Item 1.2.6'!$F$12</definedName>
    <definedName name="ct_duracao_unid" localSheetId="14">'Item 1.2.7'!$F$12</definedName>
    <definedName name="ct_duracao_unid" localSheetId="15">'Item 1.2.8'!$F$12</definedName>
    <definedName name="ct_duracao_unid">'Item 1.1.1'!$F$12</definedName>
    <definedName name="cxv1_Clique">#REF!</definedName>
    <definedName name="cxv1_vinc" localSheetId="0">' Loc.Veic. '!$Q$13</definedName>
    <definedName name="cxv1_vinc" localSheetId="4">'Item 1.1.2'!$P$13</definedName>
    <definedName name="cxv1_vinc" localSheetId="6">'Item 1.1.3'!$P$13</definedName>
    <definedName name="cxv1_vinc" localSheetId="7">'Item 1.1.4'!$P$13</definedName>
    <definedName name="cxv1_vinc" localSheetId="8">'Item 1.1.5'!$P$13</definedName>
    <definedName name="cxv1_vinc" localSheetId="9">'Item 1.2.1'!$P$13</definedName>
    <definedName name="cxv1_vinc" localSheetId="10">'Item 1.2.2'!$P$13</definedName>
    <definedName name="cxv1_vinc" localSheetId="11">'Item 1.2.3'!$P$13</definedName>
    <definedName name="cxv1_vinc" localSheetId="5">'Item 1.2.4'!$P$13</definedName>
    <definedName name="cxv1_vinc" localSheetId="12">'Item 1.2.5'!$P$13</definedName>
    <definedName name="cxv1_vinc" localSheetId="13">'Item 1.2.6'!$P$13</definedName>
    <definedName name="cxv1_vinc" localSheetId="14">'Item 1.2.7'!$P$13</definedName>
    <definedName name="cxv1_vinc" localSheetId="15">'Item 1.2.8'!$P$13</definedName>
    <definedName name="cxv1_vinc">'Item 1.1.1'!$P$13</definedName>
    <definedName name="cxv3_Clique">#REF!</definedName>
    <definedName name="cxv4_Clique">#REF!</definedName>
    <definedName name="ExibeAutor.MAIN">#REF!</definedName>
    <definedName name="linhas_admin" localSheetId="0">' Loc.Veic. '!$A$129:$IV$163</definedName>
    <definedName name="linhas_admin" localSheetId="4">'Item 1.1.2'!$A$221:$IV$255</definedName>
    <definedName name="linhas_admin" localSheetId="6">'Item 1.1.3'!$A$221:$IV$255</definedName>
    <definedName name="linhas_admin" localSheetId="7">'Item 1.1.4'!$A$221:$IV$255</definedName>
    <definedName name="linhas_admin" localSheetId="8">'Item 1.1.5'!$A$221:$IV$255</definedName>
    <definedName name="linhas_admin" localSheetId="9">'Item 1.2.1'!$A$221:$IV$255</definedName>
    <definedName name="linhas_admin" localSheetId="10">'Item 1.2.2'!$A$221:$IV$255</definedName>
    <definedName name="linhas_admin" localSheetId="11">'Item 1.2.3'!$A$221:$IV$255</definedName>
    <definedName name="linhas_admin" localSheetId="5">'Item 1.2.4'!$A$221:$IV$255</definedName>
    <definedName name="linhas_admin" localSheetId="12">'Item 1.2.5'!$A$221:$IV$255</definedName>
    <definedName name="linhas_admin" localSheetId="13">'Item 1.2.6'!$A$221:$IV$255</definedName>
    <definedName name="linhas_admin" localSheetId="14">'Item 1.2.7'!$A$221:$IV$255</definedName>
    <definedName name="linhas_admin" localSheetId="15">'Item 1.2.8'!$A$221:$IV$255</definedName>
    <definedName name="linhas_admin">'Item 1.1.1'!$A$221:$IV$255</definedName>
    <definedName name="linhas_reemb" localSheetId="0">' Loc.Veic. '!$A$175:$IV$175</definedName>
    <definedName name="linhas_reemb" localSheetId="4">'Item 1.1.2'!$A$268:$IV$302</definedName>
    <definedName name="linhas_reemb" localSheetId="6">'Item 1.1.3'!$A$268:$IV$302</definedName>
    <definedName name="linhas_reemb" localSheetId="7">'Item 1.1.4'!$A$268:$IV$302</definedName>
    <definedName name="linhas_reemb" localSheetId="8">'Item 1.1.5'!$A$268:$IV$302</definedName>
    <definedName name="linhas_reemb" localSheetId="9">'Item 1.2.1'!$A$268:$IV$302</definedName>
    <definedName name="linhas_reemb" localSheetId="10">'Item 1.2.2'!$A$268:$IV$302</definedName>
    <definedName name="linhas_reemb" localSheetId="11">'Item 1.2.3'!$A$268:$IV$302</definedName>
    <definedName name="linhas_reemb" localSheetId="5">'Item 1.2.4'!$A$268:$IV$302</definedName>
    <definedName name="linhas_reemb" localSheetId="12">'Item 1.2.5'!$A$268:$IV$302</definedName>
    <definedName name="linhas_reemb" localSheetId="13">'Item 1.2.6'!$A$268:$IV$302</definedName>
    <definedName name="linhas_reemb" localSheetId="14">'Item 1.2.7'!$A$268:$IV$302</definedName>
    <definedName name="linhas_reemb" localSheetId="15">'Item 1.2.8'!$A$268:$IV$302</definedName>
    <definedName name="linhas_reemb">'Item 1.1.1'!$A$268:$IV$302</definedName>
    <definedName name="LocVeic_bt_opc_2_Clique">#REF!</definedName>
    <definedName name="LocVeic_bt_opc_3_Clique">#REF!</definedName>
    <definedName name="NovoItem.MAIN">#REF!</definedName>
    <definedName name="OperVeic_Clique">#REF!</definedName>
    <definedName name="pis_outro" localSheetId="0">' Loc.Veic. '!$R$12</definedName>
    <definedName name="pis_outro" localSheetId="4">'Item 1.1.2'!$Q$12</definedName>
    <definedName name="pis_outro" localSheetId="6">'Item 1.1.3'!$Q$12</definedName>
    <definedName name="pis_outro" localSheetId="7">'Item 1.1.4'!$Q$12</definedName>
    <definedName name="pis_outro" localSheetId="8">'Item 1.1.5'!$Q$12</definedName>
    <definedName name="pis_outro" localSheetId="9">'Item 1.2.1'!$Q$12</definedName>
    <definedName name="pis_outro" localSheetId="10">'Item 1.2.2'!$Q$12</definedName>
    <definedName name="pis_outro" localSheetId="11">'Item 1.2.3'!$Q$12</definedName>
    <definedName name="pis_outro" localSheetId="5">'Item 1.2.4'!$Q$12</definedName>
    <definedName name="pis_outro" localSheetId="12">'Item 1.2.5'!$Q$12</definedName>
    <definedName name="pis_outro" localSheetId="13">'Item 1.2.6'!$Q$12</definedName>
    <definedName name="pis_outro" localSheetId="14">'Item 1.2.7'!$Q$12</definedName>
    <definedName name="pis_outro" localSheetId="15">'Item 1.2.8'!$Q$12</definedName>
    <definedName name="pis_outro">'Item 1.1.1'!$Q$12</definedName>
    <definedName name="pis_presumido" localSheetId="0">' Loc.Veic. '!$R$10</definedName>
    <definedName name="pis_presumido" localSheetId="4">'Item 1.1.2'!$Q$10</definedName>
    <definedName name="pis_presumido" localSheetId="6">'Item 1.1.3'!$Q$10</definedName>
    <definedName name="pis_presumido" localSheetId="7">'Item 1.1.4'!$Q$10</definedName>
    <definedName name="pis_presumido" localSheetId="8">'Item 1.1.5'!$Q$10</definedName>
    <definedName name="pis_presumido" localSheetId="9">'Item 1.2.1'!$Q$10</definedName>
    <definedName name="pis_presumido" localSheetId="10">'Item 1.2.2'!$Q$10</definedName>
    <definedName name="pis_presumido" localSheetId="11">'Item 1.2.3'!$Q$10</definedName>
    <definedName name="pis_presumido" localSheetId="5">'Item 1.2.4'!$Q$10</definedName>
    <definedName name="pis_presumido" localSheetId="12">'Item 1.2.5'!$Q$10</definedName>
    <definedName name="pis_presumido" localSheetId="13">'Item 1.2.6'!$Q$10</definedName>
    <definedName name="pis_presumido" localSheetId="14">'Item 1.2.7'!$Q$10</definedName>
    <definedName name="pis_presumido" localSheetId="15">'Item 1.2.8'!$Q$10</definedName>
    <definedName name="pis_presumido">'Item 1.1.1'!$Q$10</definedName>
    <definedName name="pis_real" localSheetId="0">' Loc.Veic. '!$R$11</definedName>
    <definedName name="pis_real" localSheetId="4">'Item 1.1.2'!$Q$11</definedName>
    <definedName name="pis_real" localSheetId="6">'Item 1.1.3'!$Q$11</definedName>
    <definedName name="pis_real" localSheetId="7">'Item 1.1.4'!$Q$11</definedName>
    <definedName name="pis_real" localSheetId="8">'Item 1.1.5'!$Q$11</definedName>
    <definedName name="pis_real" localSheetId="9">'Item 1.2.1'!$Q$11</definedName>
    <definedName name="pis_real" localSheetId="10">'Item 1.2.2'!$Q$11</definedName>
    <definedName name="pis_real" localSheetId="11">'Item 1.2.3'!$Q$11</definedName>
    <definedName name="pis_real" localSheetId="5">'Item 1.2.4'!$Q$11</definedName>
    <definedName name="pis_real" localSheetId="12">'Item 1.2.5'!$Q$11</definedName>
    <definedName name="pis_real" localSheetId="13">'Item 1.2.6'!$Q$11</definedName>
    <definedName name="pis_real" localSheetId="14">'Item 1.2.7'!$Q$11</definedName>
    <definedName name="pis_real" localSheetId="15">'Item 1.2.8'!$Q$11</definedName>
    <definedName name="pis_real">'Item 1.1.1'!$Q$11</definedName>
    <definedName name="pis_valor" localSheetId="0">' Loc.Veic. '!$J$15</definedName>
    <definedName name="pis_valor" localSheetId="4">'Item 1.1.2'!$J$15</definedName>
    <definedName name="pis_valor" localSheetId="6">'Item 1.1.3'!$J$15</definedName>
    <definedName name="pis_valor" localSheetId="7">'Item 1.1.4'!$J$15</definedName>
    <definedName name="pis_valor" localSheetId="8">'Item 1.1.5'!$J$15</definedName>
    <definedName name="pis_valor" localSheetId="9">'Item 1.2.1'!$J$15</definedName>
    <definedName name="pis_valor" localSheetId="10">'Item 1.2.2'!$J$15</definedName>
    <definedName name="pis_valor" localSheetId="11">'Item 1.2.3'!$J$15</definedName>
    <definedName name="pis_valor" localSheetId="5">'Item 1.2.4'!$J$15</definedName>
    <definedName name="pis_valor" localSheetId="12">'Item 1.2.5'!$J$15</definedName>
    <definedName name="pis_valor" localSheetId="13">'Item 1.2.6'!$J$15</definedName>
    <definedName name="pis_valor" localSheetId="14">'Item 1.2.7'!$J$15</definedName>
    <definedName name="pis_valor" localSheetId="15">'Item 1.2.8'!$J$15</definedName>
    <definedName name="pis_valor">'Item 1.1.1'!$J$15</definedName>
    <definedName name="reemb_cxv4_vinc" localSheetId="0">' Loc.Veic. '!$Q$16</definedName>
    <definedName name="reemb_cxv4_vinc" localSheetId="4">'Item 1.1.2'!$P$16</definedName>
    <definedName name="reemb_cxv4_vinc" localSheetId="6">'Item 1.1.3'!$P$16</definedName>
    <definedName name="reemb_cxv4_vinc" localSheetId="7">'Item 1.1.4'!$P$16</definedName>
    <definedName name="reemb_cxv4_vinc" localSheetId="8">'Item 1.1.5'!$P$16</definedName>
    <definedName name="reemb_cxv4_vinc" localSheetId="9">'Item 1.2.1'!$P$16</definedName>
    <definedName name="reemb_cxv4_vinc" localSheetId="10">'Item 1.2.2'!$P$16</definedName>
    <definedName name="reemb_cxv4_vinc" localSheetId="11">'Item 1.2.3'!$P$16</definedName>
    <definedName name="reemb_cxv4_vinc" localSheetId="5">'Item 1.2.4'!$P$16</definedName>
    <definedName name="reemb_cxv4_vinc" localSheetId="12">'Item 1.2.5'!$P$16</definedName>
    <definedName name="reemb_cxv4_vinc" localSheetId="13">'Item 1.2.6'!$P$16</definedName>
    <definedName name="reemb_cxv4_vinc" localSheetId="14">'Item 1.2.7'!$P$16</definedName>
    <definedName name="reemb_cxv4_vinc" localSheetId="15">'Item 1.2.8'!$P$16</definedName>
    <definedName name="reemb_cxv4_vinc">'Item 1.1.1'!$P$16</definedName>
    <definedName name="reembolso_valor" localSheetId="0">' Loc.Veic. '!#REF!</definedName>
    <definedName name="reembolso_valor" localSheetId="4">'Item 1.1.2'!$I$301</definedName>
    <definedName name="reembolso_valor" localSheetId="6">'Item 1.1.3'!$I$301</definedName>
    <definedName name="reembolso_valor" localSheetId="7">'Item 1.1.4'!$I$301</definedName>
    <definedName name="reembolso_valor" localSheetId="8">'Item 1.1.5'!$I$301</definedName>
    <definedName name="reembolso_valor" localSheetId="9">'Item 1.2.1'!$I$301</definedName>
    <definedName name="reembolso_valor" localSheetId="10">'Item 1.2.2'!$I$301</definedName>
    <definedName name="reembolso_valor" localSheetId="11">'Item 1.2.3'!$I$301</definedName>
    <definedName name="reembolso_valor" localSheetId="5">'Item 1.2.4'!$I$301</definedName>
    <definedName name="reembolso_valor" localSheetId="12">'Item 1.2.5'!$I$301</definedName>
    <definedName name="reembolso_valor" localSheetId="13">'Item 1.2.6'!$I$301</definedName>
    <definedName name="reembolso_valor" localSheetId="14">'Item 1.2.7'!$I$301</definedName>
    <definedName name="reembolso_valor" localSheetId="15">'Item 1.2.8'!$I$301</definedName>
    <definedName name="reembolso_valor">'Item 1.1.1'!$I$301</definedName>
    <definedName name="Z_62472160_B7FC_11D8_BD61_00064F0865D0_.wvu.PrintArea" localSheetId="21">'  FGV - Hora  '!$B$2:$D$40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31" roundtripDataSignature="AMtx7mgsyCenY/EP6uHPMDXPbkFGx06Eag=="/>
    </ext>
  </extLst>
</workbook>
</file>

<file path=xl/calcChain.xml><?xml version="1.0" encoding="utf-8"?>
<calcChain xmlns="http://schemas.openxmlformats.org/spreadsheetml/2006/main">
  <c r="B3" i="26" l="1"/>
  <c r="B2" i="26"/>
  <c r="B4" i="26" s="1"/>
  <c r="G18" i="24"/>
  <c r="G17" i="24"/>
  <c r="G16" i="24"/>
  <c r="G15" i="24"/>
  <c r="G14" i="24"/>
  <c r="G19" i="24" s="1"/>
  <c r="G11" i="24"/>
  <c r="G10" i="24"/>
  <c r="G12" i="24" s="1"/>
  <c r="G20" i="24" s="1"/>
  <c r="F59" i="23"/>
  <c r="G13" i="23"/>
  <c r="F13" i="23"/>
  <c r="D13" i="23" s="1"/>
  <c r="D14" i="23" s="1"/>
  <c r="F61" i="22"/>
  <c r="G13" i="22"/>
  <c r="F13" i="22"/>
  <c r="D13" i="22"/>
  <c r="D14" i="22" s="1"/>
  <c r="D41" i="21"/>
  <c r="D45" i="21" s="1"/>
  <c r="D27" i="21"/>
  <c r="D30" i="21" s="1"/>
  <c r="D37" i="21" s="1"/>
  <c r="G13" i="21"/>
  <c r="F13" i="21"/>
  <c r="D13" i="21" s="1"/>
  <c r="D14" i="21" s="1"/>
  <c r="D47" i="21" s="1"/>
  <c r="B17" i="26" s="1"/>
  <c r="D41" i="20"/>
  <c r="D30" i="20"/>
  <c r="D37" i="20" s="1"/>
  <c r="D27" i="20"/>
  <c r="G13" i="20"/>
  <c r="F13" i="20"/>
  <c r="D13" i="20"/>
  <c r="D14" i="20" s="1"/>
  <c r="D41" i="19"/>
  <c r="D30" i="19"/>
  <c r="D37" i="19" s="1"/>
  <c r="D27" i="19"/>
  <c r="G13" i="19"/>
  <c r="F13" i="19"/>
  <c r="D13" i="19"/>
  <c r="D14" i="19" s="1"/>
  <c r="D33" i="18"/>
  <c r="D26" i="18"/>
  <c r="D29" i="18" s="1"/>
  <c r="D23" i="18"/>
  <c r="D14" i="18"/>
  <c r="D13" i="18"/>
  <c r="D33" i="17"/>
  <c r="D23" i="17"/>
  <c r="D32" i="17" s="1"/>
  <c r="D34" i="17" s="1"/>
  <c r="D14" i="17"/>
  <c r="D13" i="17"/>
  <c r="I315" i="16"/>
  <c r="B315" i="16"/>
  <c r="I314" i="16"/>
  <c r="B314" i="16"/>
  <c r="I311" i="16"/>
  <c r="I310" i="16"/>
  <c r="I300" i="16"/>
  <c r="F300" i="16" s="1"/>
  <c r="G300" i="16"/>
  <c r="I299" i="16"/>
  <c r="F299" i="16" s="1"/>
  <c r="G299" i="16"/>
  <c r="I298" i="16"/>
  <c r="G298" i="16"/>
  <c r="F298" i="16"/>
  <c r="I297" i="16"/>
  <c r="G297" i="16"/>
  <c r="F297" i="16"/>
  <c r="I296" i="16"/>
  <c r="F296" i="16" s="1"/>
  <c r="G296" i="16"/>
  <c r="I295" i="16"/>
  <c r="G295" i="16"/>
  <c r="F295" i="16"/>
  <c r="I294" i="16"/>
  <c r="F294" i="16" s="1"/>
  <c r="G294" i="16"/>
  <c r="I293" i="16"/>
  <c r="F293" i="16" s="1"/>
  <c r="G293" i="16"/>
  <c r="I292" i="16"/>
  <c r="F292" i="16" s="1"/>
  <c r="G292" i="16"/>
  <c r="I291" i="16"/>
  <c r="F291" i="16" s="1"/>
  <c r="G291" i="16"/>
  <c r="I290" i="16"/>
  <c r="G290" i="16"/>
  <c r="F290" i="16"/>
  <c r="I289" i="16"/>
  <c r="F289" i="16" s="1"/>
  <c r="G289" i="16"/>
  <c r="I288" i="16"/>
  <c r="F288" i="16" s="1"/>
  <c r="G288" i="16"/>
  <c r="I287" i="16"/>
  <c r="G287" i="16"/>
  <c r="F287" i="16"/>
  <c r="I286" i="16"/>
  <c r="F286" i="16" s="1"/>
  <c r="G286" i="16"/>
  <c r="I285" i="16"/>
  <c r="F285" i="16" s="1"/>
  <c r="G285" i="16"/>
  <c r="I284" i="16"/>
  <c r="F284" i="16" s="1"/>
  <c r="G284" i="16"/>
  <c r="I283" i="16"/>
  <c r="F283" i="16" s="1"/>
  <c r="G283" i="16"/>
  <c r="I282" i="16"/>
  <c r="G282" i="16"/>
  <c r="F282" i="16"/>
  <c r="I281" i="16"/>
  <c r="F281" i="16" s="1"/>
  <c r="G281" i="16"/>
  <c r="I280" i="16"/>
  <c r="F280" i="16" s="1"/>
  <c r="G280" i="16"/>
  <c r="I279" i="16"/>
  <c r="G279" i="16"/>
  <c r="F279" i="16"/>
  <c r="I278" i="16"/>
  <c r="F278" i="16" s="1"/>
  <c r="G278" i="16"/>
  <c r="I277" i="16"/>
  <c r="F277" i="16" s="1"/>
  <c r="G277" i="16"/>
  <c r="I276" i="16"/>
  <c r="F276" i="16" s="1"/>
  <c r="G276" i="16"/>
  <c r="I275" i="16"/>
  <c r="F275" i="16" s="1"/>
  <c r="G275" i="16"/>
  <c r="I274" i="16"/>
  <c r="G274" i="16"/>
  <c r="F274" i="16"/>
  <c r="I273" i="16"/>
  <c r="F273" i="16" s="1"/>
  <c r="G273" i="16"/>
  <c r="I272" i="16"/>
  <c r="F272" i="16" s="1"/>
  <c r="G272" i="16"/>
  <c r="I271" i="16"/>
  <c r="G271" i="16"/>
  <c r="F271" i="16"/>
  <c r="I270" i="16"/>
  <c r="F270" i="16" s="1"/>
  <c r="G270" i="16"/>
  <c r="I253" i="16"/>
  <c r="I252" i="16"/>
  <c r="I251" i="16"/>
  <c r="I250" i="16"/>
  <c r="I249" i="16"/>
  <c r="I248" i="16"/>
  <c r="I247" i="16"/>
  <c r="I246" i="16"/>
  <c r="I245" i="16"/>
  <c r="I244" i="16"/>
  <c r="I243" i="16"/>
  <c r="I242" i="16"/>
  <c r="I241" i="16"/>
  <c r="I240" i="16"/>
  <c r="I239" i="16"/>
  <c r="I238" i="16"/>
  <c r="I237" i="16"/>
  <c r="I236" i="16"/>
  <c r="I235" i="16"/>
  <c r="I234" i="16"/>
  <c r="I233" i="16"/>
  <c r="I232" i="16"/>
  <c r="I231" i="16"/>
  <c r="I230" i="16"/>
  <c r="I229" i="16"/>
  <c r="I228" i="16"/>
  <c r="I227" i="16"/>
  <c r="I226" i="16"/>
  <c r="I225" i="16"/>
  <c r="I224" i="16"/>
  <c r="I223" i="16"/>
  <c r="I254" i="16" s="1"/>
  <c r="O15" i="16" s="1"/>
  <c r="I218" i="16"/>
  <c r="I217" i="16"/>
  <c r="I216" i="16"/>
  <c r="I215" i="16"/>
  <c r="I214" i="16"/>
  <c r="I213" i="16"/>
  <c r="I212" i="16"/>
  <c r="I211" i="16"/>
  <c r="I210" i="16"/>
  <c r="I209" i="16"/>
  <c r="I208" i="16"/>
  <c r="I207" i="16"/>
  <c r="I206" i="16"/>
  <c r="I205" i="16"/>
  <c r="I204" i="16"/>
  <c r="I203" i="16"/>
  <c r="I202" i="16"/>
  <c r="I201" i="16"/>
  <c r="I200" i="16"/>
  <c r="I199" i="16"/>
  <c r="I198" i="16"/>
  <c r="I197" i="16"/>
  <c r="I196" i="16"/>
  <c r="I195" i="16"/>
  <c r="I194" i="16"/>
  <c r="I193" i="16"/>
  <c r="I192" i="16"/>
  <c r="I191" i="16"/>
  <c r="I190" i="16"/>
  <c r="I189" i="16"/>
  <c r="I188" i="16"/>
  <c r="I187" i="16"/>
  <c r="I186" i="16"/>
  <c r="I185" i="16"/>
  <c r="I184" i="16"/>
  <c r="I183" i="16"/>
  <c r="I182" i="16"/>
  <c r="I181" i="16"/>
  <c r="I180" i="16"/>
  <c r="I179" i="16"/>
  <c r="I178" i="16"/>
  <c r="I177" i="16"/>
  <c r="I176" i="16"/>
  <c r="I175" i="16"/>
  <c r="I174" i="16"/>
  <c r="I173" i="16"/>
  <c r="I172" i="16"/>
  <c r="I171" i="16"/>
  <c r="I170" i="16"/>
  <c r="I169" i="16"/>
  <c r="I168" i="16"/>
  <c r="I167" i="16"/>
  <c r="I166" i="16"/>
  <c r="I165" i="16"/>
  <c r="I164" i="16"/>
  <c r="I163" i="16"/>
  <c r="I162" i="16"/>
  <c r="I161" i="16"/>
  <c r="I160" i="16"/>
  <c r="I219" i="16" s="1"/>
  <c r="I159" i="16"/>
  <c r="I158" i="16"/>
  <c r="I153" i="16"/>
  <c r="I152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132" i="16"/>
  <c r="I131" i="16"/>
  <c r="I130" i="16"/>
  <c r="I129" i="16"/>
  <c r="I128" i="16"/>
  <c r="I127" i="16"/>
  <c r="I154" i="16" s="1"/>
  <c r="I126" i="16"/>
  <c r="I125" i="16"/>
  <c r="I124" i="16"/>
  <c r="I123" i="16"/>
  <c r="I118" i="16"/>
  <c r="I117" i="16"/>
  <c r="I116" i="16"/>
  <c r="I115" i="16"/>
  <c r="I114" i="16"/>
  <c r="I113" i="16"/>
  <c r="I112" i="16"/>
  <c r="I111" i="16"/>
  <c r="I110" i="16"/>
  <c r="I109" i="16"/>
  <c r="I108" i="16"/>
  <c r="I107" i="16"/>
  <c r="I106" i="16"/>
  <c r="I105" i="16"/>
  <c r="I104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119" i="16" s="1"/>
  <c r="I59" i="16"/>
  <c r="I58" i="16"/>
  <c r="L51" i="16"/>
  <c r="J51" i="16"/>
  <c r="I51" i="16"/>
  <c r="M51" i="16" s="1"/>
  <c r="H51" i="16"/>
  <c r="L50" i="16"/>
  <c r="J50" i="16"/>
  <c r="I50" i="16"/>
  <c r="M50" i="16" s="1"/>
  <c r="H50" i="16"/>
  <c r="M49" i="16"/>
  <c r="L49" i="16"/>
  <c r="J49" i="16"/>
  <c r="I49" i="16"/>
  <c r="H49" i="16"/>
  <c r="M48" i="16"/>
  <c r="L48" i="16"/>
  <c r="J48" i="16"/>
  <c r="I48" i="16"/>
  <c r="H48" i="16"/>
  <c r="L47" i="16"/>
  <c r="J47" i="16"/>
  <c r="I47" i="16"/>
  <c r="M47" i="16" s="1"/>
  <c r="H47" i="16"/>
  <c r="M46" i="16"/>
  <c r="L46" i="16"/>
  <c r="J46" i="16"/>
  <c r="I46" i="16"/>
  <c r="H46" i="16"/>
  <c r="L45" i="16"/>
  <c r="J45" i="16"/>
  <c r="I45" i="16"/>
  <c r="M45" i="16" s="1"/>
  <c r="H45" i="16"/>
  <c r="L44" i="16"/>
  <c r="J44" i="16"/>
  <c r="I44" i="16"/>
  <c r="M44" i="16" s="1"/>
  <c r="H44" i="16"/>
  <c r="L43" i="16"/>
  <c r="J43" i="16"/>
  <c r="I43" i="16"/>
  <c r="M43" i="16" s="1"/>
  <c r="H43" i="16"/>
  <c r="M42" i="16"/>
  <c r="L42" i="16"/>
  <c r="J42" i="16"/>
  <c r="I42" i="16"/>
  <c r="H42" i="16"/>
  <c r="L41" i="16"/>
  <c r="J41" i="16"/>
  <c r="I41" i="16"/>
  <c r="M41" i="16" s="1"/>
  <c r="H41" i="16"/>
  <c r="M40" i="16"/>
  <c r="L40" i="16"/>
  <c r="J40" i="16"/>
  <c r="I40" i="16"/>
  <c r="H40" i="16"/>
  <c r="L39" i="16"/>
  <c r="J39" i="16"/>
  <c r="I39" i="16"/>
  <c r="M39" i="16" s="1"/>
  <c r="H39" i="16"/>
  <c r="M38" i="16"/>
  <c r="L38" i="16"/>
  <c r="J38" i="16"/>
  <c r="I38" i="16"/>
  <c r="H38" i="16"/>
  <c r="L37" i="16"/>
  <c r="J37" i="16"/>
  <c r="I37" i="16"/>
  <c r="M37" i="16" s="1"/>
  <c r="H37" i="16"/>
  <c r="L36" i="16"/>
  <c r="J36" i="16"/>
  <c r="I36" i="16"/>
  <c r="M36" i="16" s="1"/>
  <c r="H36" i="16"/>
  <c r="M35" i="16"/>
  <c r="L35" i="16"/>
  <c r="J35" i="16"/>
  <c r="I35" i="16"/>
  <c r="H35" i="16"/>
  <c r="L34" i="16"/>
  <c r="J34" i="16"/>
  <c r="I34" i="16"/>
  <c r="M34" i="16" s="1"/>
  <c r="H34" i="16"/>
  <c r="L33" i="16"/>
  <c r="J33" i="16"/>
  <c r="I33" i="16"/>
  <c r="M33" i="16" s="1"/>
  <c r="H33" i="16"/>
  <c r="M32" i="16"/>
  <c r="L32" i="16"/>
  <c r="J32" i="16"/>
  <c r="I32" i="16"/>
  <c r="H32" i="16"/>
  <c r="L31" i="16"/>
  <c r="J31" i="16"/>
  <c r="I31" i="16"/>
  <c r="M31" i="16" s="1"/>
  <c r="H31" i="16"/>
  <c r="M30" i="16"/>
  <c r="L30" i="16"/>
  <c r="J30" i="16"/>
  <c r="I30" i="16"/>
  <c r="H30" i="16"/>
  <c r="L29" i="16"/>
  <c r="J29" i="16"/>
  <c r="I29" i="16"/>
  <c r="M29" i="16" s="1"/>
  <c r="H29" i="16"/>
  <c r="L28" i="16"/>
  <c r="J28" i="16"/>
  <c r="I28" i="16"/>
  <c r="M28" i="16" s="1"/>
  <c r="H28" i="16"/>
  <c r="M27" i="16"/>
  <c r="L27" i="16"/>
  <c r="J27" i="16"/>
  <c r="I27" i="16"/>
  <c r="H27" i="16"/>
  <c r="L26" i="16"/>
  <c r="J26" i="16"/>
  <c r="I26" i="16"/>
  <c r="M26" i="16" s="1"/>
  <c r="H26" i="16"/>
  <c r="L25" i="16"/>
  <c r="J25" i="16"/>
  <c r="I25" i="16"/>
  <c r="M25" i="16" s="1"/>
  <c r="H25" i="16"/>
  <c r="M24" i="16"/>
  <c r="L24" i="16"/>
  <c r="J24" i="16"/>
  <c r="J52" i="16" s="1"/>
  <c r="I24" i="16"/>
  <c r="H24" i="16"/>
  <c r="L23" i="16"/>
  <c r="J23" i="16"/>
  <c r="I23" i="16"/>
  <c r="M23" i="16" s="1"/>
  <c r="H23" i="16"/>
  <c r="M22" i="16"/>
  <c r="L22" i="16"/>
  <c r="J22" i="16"/>
  <c r="I22" i="16"/>
  <c r="H22" i="16"/>
  <c r="L21" i="16"/>
  <c r="J21" i="16"/>
  <c r="H21" i="16"/>
  <c r="O16" i="16"/>
  <c r="I15" i="16"/>
  <c r="O14" i="16"/>
  <c r="B56" i="16" s="1"/>
  <c r="O13" i="16"/>
  <c r="I318" i="16" s="1"/>
  <c r="B318" i="16" s="1"/>
  <c r="D10" i="16"/>
  <c r="N8" i="16"/>
  <c r="B305" i="16" s="1"/>
  <c r="R6" i="16"/>
  <c r="I315" i="15"/>
  <c r="B315" i="15"/>
  <c r="I314" i="15"/>
  <c r="B314" i="15"/>
  <c r="I311" i="15"/>
  <c r="I310" i="15"/>
  <c r="I300" i="15"/>
  <c r="G300" i="15"/>
  <c r="F300" i="15"/>
  <c r="I299" i="15"/>
  <c r="F299" i="15" s="1"/>
  <c r="G299" i="15"/>
  <c r="I298" i="15"/>
  <c r="F298" i="15" s="1"/>
  <c r="G298" i="15"/>
  <c r="I297" i="15"/>
  <c r="F297" i="15" s="1"/>
  <c r="G297" i="15"/>
  <c r="I296" i="15"/>
  <c r="G296" i="15"/>
  <c r="F296" i="15"/>
  <c r="I295" i="15"/>
  <c r="G295" i="15"/>
  <c r="F295" i="15"/>
  <c r="I294" i="15"/>
  <c r="F294" i="15" s="1"/>
  <c r="G294" i="15"/>
  <c r="I293" i="15"/>
  <c r="F293" i="15" s="1"/>
  <c r="G293" i="15"/>
  <c r="I292" i="15"/>
  <c r="G292" i="15"/>
  <c r="F292" i="15"/>
  <c r="I291" i="15"/>
  <c r="F291" i="15" s="1"/>
  <c r="G291" i="15"/>
  <c r="I290" i="15"/>
  <c r="F290" i="15" s="1"/>
  <c r="G290" i="15"/>
  <c r="I289" i="15"/>
  <c r="F289" i="15" s="1"/>
  <c r="G289" i="15"/>
  <c r="I288" i="15"/>
  <c r="G288" i="15"/>
  <c r="F288" i="15"/>
  <c r="I287" i="15"/>
  <c r="G287" i="15"/>
  <c r="F287" i="15"/>
  <c r="I286" i="15"/>
  <c r="F286" i="15" s="1"/>
  <c r="G286" i="15"/>
  <c r="I285" i="15"/>
  <c r="F285" i="15" s="1"/>
  <c r="G285" i="15"/>
  <c r="I284" i="15"/>
  <c r="G284" i="15"/>
  <c r="F284" i="15"/>
  <c r="I283" i="15"/>
  <c r="F283" i="15" s="1"/>
  <c r="G283" i="15"/>
  <c r="I282" i="15"/>
  <c r="F282" i="15" s="1"/>
  <c r="G282" i="15"/>
  <c r="I281" i="15"/>
  <c r="F281" i="15" s="1"/>
  <c r="G281" i="15"/>
  <c r="I280" i="15"/>
  <c r="G280" i="15"/>
  <c r="F280" i="15"/>
  <c r="I279" i="15"/>
  <c r="G279" i="15"/>
  <c r="F279" i="15"/>
  <c r="I278" i="15"/>
  <c r="F278" i="15" s="1"/>
  <c r="G278" i="15"/>
  <c r="I277" i="15"/>
  <c r="F277" i="15" s="1"/>
  <c r="G277" i="15"/>
  <c r="I276" i="15"/>
  <c r="G276" i="15"/>
  <c r="F276" i="15"/>
  <c r="I275" i="15"/>
  <c r="F275" i="15" s="1"/>
  <c r="G275" i="15"/>
  <c r="I274" i="15"/>
  <c r="I301" i="15" s="1"/>
  <c r="G274" i="15"/>
  <c r="I273" i="15"/>
  <c r="F273" i="15" s="1"/>
  <c r="G273" i="15"/>
  <c r="I272" i="15"/>
  <c r="G272" i="15"/>
  <c r="F272" i="15"/>
  <c r="I271" i="15"/>
  <c r="G271" i="15"/>
  <c r="F271" i="15"/>
  <c r="I270" i="15"/>
  <c r="F270" i="15" s="1"/>
  <c r="G270" i="15"/>
  <c r="I253" i="15"/>
  <c r="I252" i="15"/>
  <c r="I251" i="15"/>
  <c r="I250" i="15"/>
  <c r="I249" i="15"/>
  <c r="I248" i="15"/>
  <c r="I247" i="15"/>
  <c r="I246" i="15"/>
  <c r="I245" i="15"/>
  <c r="I244" i="15"/>
  <c r="I243" i="15"/>
  <c r="I242" i="15"/>
  <c r="I241" i="15"/>
  <c r="I240" i="15"/>
  <c r="I239" i="15"/>
  <c r="I238" i="15"/>
  <c r="I237" i="15"/>
  <c r="I236" i="15"/>
  <c r="I235" i="15"/>
  <c r="I234" i="15"/>
  <c r="I233" i="15"/>
  <c r="I232" i="15"/>
  <c r="I231" i="15"/>
  <c r="I230" i="15"/>
  <c r="I229" i="15"/>
  <c r="I228" i="15"/>
  <c r="I227" i="15"/>
  <c r="I226" i="15"/>
  <c r="I225" i="15"/>
  <c r="I224" i="15"/>
  <c r="I223" i="15"/>
  <c r="I254" i="15" s="1"/>
  <c r="O15" i="15" s="1"/>
  <c r="I218" i="15"/>
  <c r="I217" i="15"/>
  <c r="I216" i="15"/>
  <c r="I215" i="15"/>
  <c r="I214" i="15"/>
  <c r="I213" i="15"/>
  <c r="I212" i="15"/>
  <c r="I211" i="15"/>
  <c r="I210" i="15"/>
  <c r="I209" i="15"/>
  <c r="I208" i="15"/>
  <c r="I207" i="15"/>
  <c r="I206" i="15"/>
  <c r="I205" i="15"/>
  <c r="I204" i="15"/>
  <c r="I203" i="15"/>
  <c r="I202" i="15"/>
  <c r="I201" i="15"/>
  <c r="I200" i="15"/>
  <c r="I199" i="15"/>
  <c r="I198" i="15"/>
  <c r="I197" i="15"/>
  <c r="I196" i="15"/>
  <c r="I195" i="15"/>
  <c r="I194" i="15"/>
  <c r="I193" i="15"/>
  <c r="I192" i="15"/>
  <c r="I191" i="15"/>
  <c r="I190" i="15"/>
  <c r="I189" i="15"/>
  <c r="I188" i="15"/>
  <c r="I187" i="15"/>
  <c r="I186" i="15"/>
  <c r="I185" i="15"/>
  <c r="I184" i="15"/>
  <c r="I183" i="15"/>
  <c r="I182" i="15"/>
  <c r="I181" i="15"/>
  <c r="I180" i="15"/>
  <c r="I179" i="15"/>
  <c r="I178" i="15"/>
  <c r="I177" i="15"/>
  <c r="I176" i="15"/>
  <c r="I175" i="15"/>
  <c r="I174" i="15"/>
  <c r="I173" i="15"/>
  <c r="I172" i="15"/>
  <c r="I171" i="15"/>
  <c r="I170" i="15"/>
  <c r="I169" i="15"/>
  <c r="I168" i="15"/>
  <c r="I167" i="15"/>
  <c r="I166" i="15"/>
  <c r="I165" i="15"/>
  <c r="I164" i="15"/>
  <c r="I163" i="15"/>
  <c r="I162" i="15"/>
  <c r="I161" i="15"/>
  <c r="I160" i="15"/>
  <c r="I159" i="15"/>
  <c r="I219" i="15" s="1"/>
  <c r="I158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54" i="15" s="1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B56" i="15"/>
  <c r="L51" i="15"/>
  <c r="J51" i="15"/>
  <c r="I51" i="15"/>
  <c r="M51" i="15" s="1"/>
  <c r="H51" i="15"/>
  <c r="L50" i="15"/>
  <c r="J50" i="15"/>
  <c r="I50" i="15"/>
  <c r="M50" i="15" s="1"/>
  <c r="H50" i="15"/>
  <c r="M49" i="15"/>
  <c r="L49" i="15"/>
  <c r="J49" i="15"/>
  <c r="I49" i="15"/>
  <c r="H49" i="15"/>
  <c r="M48" i="15"/>
  <c r="L48" i="15"/>
  <c r="J48" i="15"/>
  <c r="I48" i="15"/>
  <c r="H48" i="15"/>
  <c r="M47" i="15"/>
  <c r="L47" i="15"/>
  <c r="J47" i="15"/>
  <c r="I47" i="15"/>
  <c r="H47" i="15"/>
  <c r="L46" i="15"/>
  <c r="J46" i="15"/>
  <c r="I46" i="15"/>
  <c r="M46" i="15" s="1"/>
  <c r="H46" i="15"/>
  <c r="L45" i="15"/>
  <c r="J45" i="15"/>
  <c r="I45" i="15"/>
  <c r="M45" i="15" s="1"/>
  <c r="H45" i="15"/>
  <c r="M44" i="15"/>
  <c r="L44" i="15"/>
  <c r="J44" i="15"/>
  <c r="I44" i="15"/>
  <c r="H44" i="15"/>
  <c r="L43" i="15"/>
  <c r="J43" i="15"/>
  <c r="I43" i="15"/>
  <c r="M43" i="15" s="1"/>
  <c r="H43" i="15"/>
  <c r="L42" i="15"/>
  <c r="J42" i="15"/>
  <c r="I42" i="15"/>
  <c r="M42" i="15" s="1"/>
  <c r="H42" i="15"/>
  <c r="M41" i="15"/>
  <c r="L41" i="15"/>
  <c r="J41" i="15"/>
  <c r="I41" i="15"/>
  <c r="H41" i="15"/>
  <c r="M40" i="15"/>
  <c r="L40" i="15"/>
  <c r="J40" i="15"/>
  <c r="I40" i="15"/>
  <c r="H40" i="15"/>
  <c r="M39" i="15"/>
  <c r="L39" i="15"/>
  <c r="J39" i="15"/>
  <c r="I39" i="15"/>
  <c r="H39" i="15"/>
  <c r="L38" i="15"/>
  <c r="J38" i="15"/>
  <c r="I38" i="15"/>
  <c r="M38" i="15" s="1"/>
  <c r="H38" i="15"/>
  <c r="L37" i="15"/>
  <c r="J37" i="15"/>
  <c r="I37" i="15"/>
  <c r="M37" i="15" s="1"/>
  <c r="H37" i="15"/>
  <c r="M36" i="15"/>
  <c r="L36" i="15"/>
  <c r="J36" i="15"/>
  <c r="I36" i="15"/>
  <c r="H36" i="15"/>
  <c r="L35" i="15"/>
  <c r="J35" i="15"/>
  <c r="I35" i="15"/>
  <c r="M35" i="15" s="1"/>
  <c r="H35" i="15"/>
  <c r="L34" i="15"/>
  <c r="J34" i="15"/>
  <c r="I34" i="15"/>
  <c r="M34" i="15" s="1"/>
  <c r="H34" i="15"/>
  <c r="M33" i="15"/>
  <c r="L33" i="15"/>
  <c r="J33" i="15"/>
  <c r="I33" i="15"/>
  <c r="H33" i="15"/>
  <c r="M32" i="15"/>
  <c r="L32" i="15"/>
  <c r="J32" i="15"/>
  <c r="I32" i="15"/>
  <c r="H32" i="15"/>
  <c r="M31" i="15"/>
  <c r="L31" i="15"/>
  <c r="J31" i="15"/>
  <c r="I31" i="15"/>
  <c r="H31" i="15"/>
  <c r="L30" i="15"/>
  <c r="J30" i="15"/>
  <c r="I30" i="15"/>
  <c r="M30" i="15" s="1"/>
  <c r="H30" i="15"/>
  <c r="L29" i="15"/>
  <c r="J29" i="15"/>
  <c r="I29" i="15"/>
  <c r="M29" i="15" s="1"/>
  <c r="H29" i="15"/>
  <c r="M28" i="15"/>
  <c r="L28" i="15"/>
  <c r="J28" i="15"/>
  <c r="I28" i="15"/>
  <c r="H28" i="15"/>
  <c r="L27" i="15"/>
  <c r="J27" i="15"/>
  <c r="I27" i="15"/>
  <c r="M27" i="15" s="1"/>
  <c r="H27" i="15"/>
  <c r="L26" i="15"/>
  <c r="J26" i="15"/>
  <c r="I26" i="15"/>
  <c r="M26" i="15" s="1"/>
  <c r="H26" i="15"/>
  <c r="M25" i="15"/>
  <c r="L25" i="15"/>
  <c r="J25" i="15"/>
  <c r="I25" i="15"/>
  <c r="H25" i="15"/>
  <c r="M24" i="15"/>
  <c r="L24" i="15"/>
  <c r="J24" i="15"/>
  <c r="I24" i="15"/>
  <c r="H24" i="15"/>
  <c r="M23" i="15"/>
  <c r="L23" i="15"/>
  <c r="J23" i="15"/>
  <c r="I23" i="15"/>
  <c r="H23" i="15"/>
  <c r="L22" i="15"/>
  <c r="J22" i="15"/>
  <c r="I22" i="15"/>
  <c r="M22" i="15" s="1"/>
  <c r="H22" i="15"/>
  <c r="L21" i="15"/>
  <c r="J21" i="15"/>
  <c r="H21" i="15"/>
  <c r="O16" i="15"/>
  <c r="I15" i="15"/>
  <c r="O14" i="15"/>
  <c r="O13" i="15"/>
  <c r="C2" i="15" s="1"/>
  <c r="D10" i="15"/>
  <c r="N8" i="15"/>
  <c r="I304" i="15" s="1"/>
  <c r="R6" i="15"/>
  <c r="I315" i="14"/>
  <c r="I314" i="14"/>
  <c r="B314" i="14"/>
  <c r="B315" i="14" s="1"/>
  <c r="I311" i="14"/>
  <c r="I310" i="14"/>
  <c r="I301" i="14"/>
  <c r="I300" i="14"/>
  <c r="F300" i="14" s="1"/>
  <c r="G300" i="14"/>
  <c r="I299" i="14"/>
  <c r="F299" i="14" s="1"/>
  <c r="G299" i="14"/>
  <c r="I298" i="14"/>
  <c r="G298" i="14"/>
  <c r="F298" i="14"/>
  <c r="I297" i="14"/>
  <c r="G297" i="14"/>
  <c r="F297" i="14"/>
  <c r="I296" i="14"/>
  <c r="G296" i="14"/>
  <c r="F296" i="14"/>
  <c r="I295" i="14"/>
  <c r="G295" i="14"/>
  <c r="F295" i="14"/>
  <c r="I294" i="14"/>
  <c r="G294" i="14"/>
  <c r="F294" i="14"/>
  <c r="I293" i="14"/>
  <c r="G293" i="14"/>
  <c r="F293" i="14"/>
  <c r="I292" i="14"/>
  <c r="F292" i="14" s="1"/>
  <c r="G292" i="14"/>
  <c r="I291" i="14"/>
  <c r="F291" i="14" s="1"/>
  <c r="G291" i="14"/>
  <c r="I290" i="14"/>
  <c r="G290" i="14"/>
  <c r="F290" i="14"/>
  <c r="I289" i="14"/>
  <c r="G289" i="14"/>
  <c r="F289" i="14"/>
  <c r="I288" i="14"/>
  <c r="G288" i="14"/>
  <c r="F288" i="14"/>
  <c r="I287" i="14"/>
  <c r="G287" i="14"/>
  <c r="F287" i="14"/>
  <c r="I286" i="14"/>
  <c r="G286" i="14"/>
  <c r="F286" i="14"/>
  <c r="I285" i="14"/>
  <c r="G285" i="14"/>
  <c r="F285" i="14"/>
  <c r="I284" i="14"/>
  <c r="F284" i="14" s="1"/>
  <c r="G284" i="14"/>
  <c r="I283" i="14"/>
  <c r="F283" i="14" s="1"/>
  <c r="G283" i="14"/>
  <c r="I282" i="14"/>
  <c r="F282" i="14" s="1"/>
  <c r="G282" i="14"/>
  <c r="I281" i="14"/>
  <c r="G281" i="14"/>
  <c r="F281" i="14"/>
  <c r="I280" i="14"/>
  <c r="G280" i="14"/>
  <c r="F280" i="14"/>
  <c r="I279" i="14"/>
  <c r="G279" i="14"/>
  <c r="F279" i="14"/>
  <c r="I278" i="14"/>
  <c r="G278" i="14"/>
  <c r="F278" i="14"/>
  <c r="I277" i="14"/>
  <c r="G277" i="14"/>
  <c r="F277" i="14"/>
  <c r="I276" i="14"/>
  <c r="F276" i="14" s="1"/>
  <c r="G276" i="14"/>
  <c r="I275" i="14"/>
  <c r="F275" i="14" s="1"/>
  <c r="G275" i="14"/>
  <c r="I274" i="14"/>
  <c r="G274" i="14"/>
  <c r="F274" i="14"/>
  <c r="I273" i="14"/>
  <c r="G273" i="14"/>
  <c r="F273" i="14"/>
  <c r="I272" i="14"/>
  <c r="G272" i="14"/>
  <c r="F272" i="14"/>
  <c r="I271" i="14"/>
  <c r="G271" i="14"/>
  <c r="F271" i="14"/>
  <c r="I270" i="14"/>
  <c r="G270" i="14"/>
  <c r="F270" i="14"/>
  <c r="I253" i="14"/>
  <c r="I252" i="14"/>
  <c r="I251" i="14"/>
  <c r="I250" i="14"/>
  <c r="I249" i="14"/>
  <c r="I248" i="14"/>
  <c r="I247" i="14"/>
  <c r="I246" i="14"/>
  <c r="I245" i="14"/>
  <c r="I244" i="14"/>
  <c r="I243" i="14"/>
  <c r="I242" i="14"/>
  <c r="I241" i="14"/>
  <c r="I240" i="14"/>
  <c r="I239" i="14"/>
  <c r="I238" i="14"/>
  <c r="I237" i="14"/>
  <c r="I236" i="14"/>
  <c r="I235" i="14"/>
  <c r="I234" i="14"/>
  <c r="I233" i="14"/>
  <c r="I232" i="14"/>
  <c r="I231" i="14"/>
  <c r="I230" i="14"/>
  <c r="I229" i="14"/>
  <c r="I228" i="14"/>
  <c r="I227" i="14"/>
  <c r="I226" i="14"/>
  <c r="I225" i="14"/>
  <c r="I224" i="14"/>
  <c r="I223" i="14"/>
  <c r="I254" i="14" s="1"/>
  <c r="O15" i="14" s="1"/>
  <c r="B257" i="14" s="1"/>
  <c r="I218" i="14"/>
  <c r="I217" i="14"/>
  <c r="I216" i="14"/>
  <c r="I215" i="14"/>
  <c r="I214" i="14"/>
  <c r="I213" i="14"/>
  <c r="I212" i="14"/>
  <c r="I211" i="14"/>
  <c r="I210" i="14"/>
  <c r="I209" i="14"/>
  <c r="I208" i="14"/>
  <c r="I207" i="14"/>
  <c r="I206" i="14"/>
  <c r="I205" i="14"/>
  <c r="I204" i="14"/>
  <c r="I203" i="14"/>
  <c r="I202" i="14"/>
  <c r="I201" i="14"/>
  <c r="I200" i="14"/>
  <c r="I199" i="14"/>
  <c r="I198" i="14"/>
  <c r="I197" i="14"/>
  <c r="I196" i="14"/>
  <c r="I195" i="14"/>
  <c r="I194" i="14"/>
  <c r="I193" i="14"/>
  <c r="I192" i="14"/>
  <c r="I191" i="14"/>
  <c r="I190" i="14"/>
  <c r="I189" i="14"/>
  <c r="I188" i="14"/>
  <c r="I187" i="14"/>
  <c r="I186" i="14"/>
  <c r="I185" i="14"/>
  <c r="I184" i="14"/>
  <c r="I183" i="14"/>
  <c r="I182" i="14"/>
  <c r="I181" i="14"/>
  <c r="I180" i="14"/>
  <c r="I179" i="14"/>
  <c r="I178" i="14"/>
  <c r="I177" i="14"/>
  <c r="I176" i="14"/>
  <c r="I175" i="14"/>
  <c r="I174" i="14"/>
  <c r="I173" i="14"/>
  <c r="I172" i="14"/>
  <c r="I171" i="14"/>
  <c r="I170" i="14"/>
  <c r="I169" i="14"/>
  <c r="I168" i="14"/>
  <c r="I167" i="14"/>
  <c r="I166" i="14"/>
  <c r="I165" i="14"/>
  <c r="I164" i="14"/>
  <c r="I163" i="14"/>
  <c r="I162" i="14"/>
  <c r="I161" i="14"/>
  <c r="I160" i="14"/>
  <c r="I159" i="14"/>
  <c r="I158" i="14"/>
  <c r="I219" i="14" s="1"/>
  <c r="I153" i="14"/>
  <c r="I152" i="14"/>
  <c r="I151" i="14"/>
  <c r="I150" i="14"/>
  <c r="I149" i="14"/>
  <c r="I148" i="14"/>
  <c r="I147" i="14"/>
  <c r="I146" i="14"/>
  <c r="I145" i="14"/>
  <c r="I144" i="14"/>
  <c r="I143" i="14"/>
  <c r="I142" i="14"/>
  <c r="I141" i="14"/>
  <c r="I140" i="14"/>
  <c r="I139" i="14"/>
  <c r="I138" i="14"/>
  <c r="I137" i="14"/>
  <c r="I136" i="14"/>
  <c r="I135" i="14"/>
  <c r="I134" i="14"/>
  <c r="I133" i="14"/>
  <c r="I132" i="14"/>
  <c r="I131" i="14"/>
  <c r="I130" i="14"/>
  <c r="I154" i="14" s="1"/>
  <c r="I129" i="14"/>
  <c r="I128" i="14"/>
  <c r="I127" i="14"/>
  <c r="I126" i="14"/>
  <c r="I125" i="14"/>
  <c r="I124" i="14"/>
  <c r="I123" i="14"/>
  <c r="I118" i="14"/>
  <c r="I117" i="14"/>
  <c r="I116" i="14"/>
  <c r="I115" i="14"/>
  <c r="I114" i="14"/>
  <c r="I113" i="14"/>
  <c r="I112" i="14"/>
  <c r="I111" i="14"/>
  <c r="I110" i="14"/>
  <c r="I109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119" i="14" s="1"/>
  <c r="I62" i="14"/>
  <c r="I61" i="14"/>
  <c r="I60" i="14"/>
  <c r="I59" i="14"/>
  <c r="I58" i="14"/>
  <c r="L51" i="14"/>
  <c r="J51" i="14"/>
  <c r="I51" i="14"/>
  <c r="M51" i="14" s="1"/>
  <c r="H51" i="14"/>
  <c r="M50" i="14"/>
  <c r="L50" i="14"/>
  <c r="J50" i="14"/>
  <c r="I50" i="14"/>
  <c r="H50" i="14"/>
  <c r="L49" i="14"/>
  <c r="J49" i="14"/>
  <c r="I49" i="14"/>
  <c r="M49" i="14" s="1"/>
  <c r="H49" i="14"/>
  <c r="M48" i="14"/>
  <c r="L48" i="14"/>
  <c r="J48" i="14"/>
  <c r="I48" i="14"/>
  <c r="H48" i="14"/>
  <c r="M47" i="14"/>
  <c r="L47" i="14"/>
  <c r="J47" i="14"/>
  <c r="I47" i="14"/>
  <c r="H47" i="14"/>
  <c r="L46" i="14"/>
  <c r="J46" i="14"/>
  <c r="I46" i="14"/>
  <c r="M46" i="14" s="1"/>
  <c r="H46" i="14"/>
  <c r="M45" i="14"/>
  <c r="L45" i="14"/>
  <c r="J45" i="14"/>
  <c r="I45" i="14"/>
  <c r="H45" i="14"/>
  <c r="L44" i="14"/>
  <c r="J44" i="14"/>
  <c r="I44" i="14"/>
  <c r="M44" i="14" s="1"/>
  <c r="H44" i="14"/>
  <c r="L43" i="14"/>
  <c r="J43" i="14"/>
  <c r="I43" i="14"/>
  <c r="M43" i="14" s="1"/>
  <c r="H43" i="14"/>
  <c r="M42" i="14"/>
  <c r="L42" i="14"/>
  <c r="J42" i="14"/>
  <c r="I42" i="14"/>
  <c r="H42" i="14"/>
  <c r="L41" i="14"/>
  <c r="J41" i="14"/>
  <c r="I41" i="14"/>
  <c r="M41" i="14" s="1"/>
  <c r="H41" i="14"/>
  <c r="M40" i="14"/>
  <c r="L40" i="14"/>
  <c r="J40" i="14"/>
  <c r="I40" i="14"/>
  <c r="H40" i="14"/>
  <c r="M39" i="14"/>
  <c r="L39" i="14"/>
  <c r="J39" i="14"/>
  <c r="I39" i="14"/>
  <c r="H39" i="14"/>
  <c r="L38" i="14"/>
  <c r="J38" i="14"/>
  <c r="I38" i="14"/>
  <c r="M38" i="14" s="1"/>
  <c r="H38" i="14"/>
  <c r="L37" i="14"/>
  <c r="J37" i="14"/>
  <c r="I37" i="14"/>
  <c r="M37" i="14" s="1"/>
  <c r="H37" i="14"/>
  <c r="L36" i="14"/>
  <c r="J36" i="14"/>
  <c r="I36" i="14"/>
  <c r="M36" i="14" s="1"/>
  <c r="H36" i="14"/>
  <c r="L35" i="14"/>
  <c r="J35" i="14"/>
  <c r="I35" i="14"/>
  <c r="M35" i="14" s="1"/>
  <c r="H35" i="14"/>
  <c r="M34" i="14"/>
  <c r="L34" i="14"/>
  <c r="J34" i="14"/>
  <c r="I34" i="14"/>
  <c r="H34" i="14"/>
  <c r="L33" i="14"/>
  <c r="J33" i="14"/>
  <c r="I33" i="14"/>
  <c r="M33" i="14" s="1"/>
  <c r="H33" i="14"/>
  <c r="M32" i="14"/>
  <c r="L32" i="14"/>
  <c r="J32" i="14"/>
  <c r="I32" i="14"/>
  <c r="H32" i="14"/>
  <c r="M31" i="14"/>
  <c r="L31" i="14"/>
  <c r="J31" i="14"/>
  <c r="I31" i="14"/>
  <c r="H31" i="14"/>
  <c r="L30" i="14"/>
  <c r="J30" i="14"/>
  <c r="I30" i="14"/>
  <c r="M30" i="14" s="1"/>
  <c r="H30" i="14"/>
  <c r="M29" i="14"/>
  <c r="L29" i="14"/>
  <c r="J29" i="14"/>
  <c r="I29" i="14"/>
  <c r="H29" i="14"/>
  <c r="L28" i="14"/>
  <c r="J28" i="14"/>
  <c r="I28" i="14"/>
  <c r="M28" i="14" s="1"/>
  <c r="H28" i="14"/>
  <c r="L27" i="14"/>
  <c r="J27" i="14"/>
  <c r="I27" i="14"/>
  <c r="M27" i="14" s="1"/>
  <c r="H27" i="14"/>
  <c r="M26" i="14"/>
  <c r="L26" i="14"/>
  <c r="J26" i="14"/>
  <c r="I26" i="14"/>
  <c r="H26" i="14"/>
  <c r="L25" i="14"/>
  <c r="J25" i="14"/>
  <c r="I25" i="14"/>
  <c r="M25" i="14" s="1"/>
  <c r="H25" i="14"/>
  <c r="M24" i="14"/>
  <c r="L24" i="14"/>
  <c r="J24" i="14"/>
  <c r="I24" i="14"/>
  <c r="H24" i="14"/>
  <c r="M23" i="14"/>
  <c r="L23" i="14"/>
  <c r="J23" i="14"/>
  <c r="I23" i="14"/>
  <c r="H23" i="14"/>
  <c r="M22" i="14"/>
  <c r="L22" i="14"/>
  <c r="J22" i="14"/>
  <c r="I22" i="14"/>
  <c r="H22" i="14"/>
  <c r="L21" i="14"/>
  <c r="J21" i="14"/>
  <c r="H21" i="14"/>
  <c r="O16" i="14"/>
  <c r="I15" i="14"/>
  <c r="O14" i="14"/>
  <c r="B56" i="14" s="1"/>
  <c r="O13" i="14"/>
  <c r="D10" i="14"/>
  <c r="N8" i="14"/>
  <c r="R6" i="14"/>
  <c r="I315" i="13"/>
  <c r="B315" i="13"/>
  <c r="I314" i="13"/>
  <c r="B314" i="13"/>
  <c r="I311" i="13"/>
  <c r="I310" i="13"/>
  <c r="I300" i="13"/>
  <c r="G300" i="13"/>
  <c r="F300" i="13"/>
  <c r="I299" i="13"/>
  <c r="G299" i="13"/>
  <c r="F299" i="13"/>
  <c r="I298" i="13"/>
  <c r="G298" i="13"/>
  <c r="F298" i="13"/>
  <c r="I297" i="13"/>
  <c r="G297" i="13"/>
  <c r="F297" i="13"/>
  <c r="I296" i="13"/>
  <c r="G296" i="13"/>
  <c r="F296" i="13"/>
  <c r="I295" i="13"/>
  <c r="G295" i="13"/>
  <c r="F295" i="13"/>
  <c r="I294" i="13"/>
  <c r="F294" i="13" s="1"/>
  <c r="G294" i="13"/>
  <c r="I293" i="13"/>
  <c r="F293" i="13" s="1"/>
  <c r="G293" i="13"/>
  <c r="I292" i="13"/>
  <c r="G292" i="13"/>
  <c r="F292" i="13"/>
  <c r="I291" i="13"/>
  <c r="G291" i="13"/>
  <c r="F291" i="13"/>
  <c r="I290" i="13"/>
  <c r="G290" i="13"/>
  <c r="F290" i="13"/>
  <c r="I289" i="13"/>
  <c r="G289" i="13"/>
  <c r="F289" i="13"/>
  <c r="I288" i="13"/>
  <c r="G288" i="13"/>
  <c r="F288" i="13"/>
  <c r="I287" i="13"/>
  <c r="G287" i="13"/>
  <c r="F287" i="13"/>
  <c r="I286" i="13"/>
  <c r="F286" i="13" s="1"/>
  <c r="G286" i="13"/>
  <c r="I285" i="13"/>
  <c r="F285" i="13" s="1"/>
  <c r="G285" i="13"/>
  <c r="I284" i="13"/>
  <c r="F284" i="13" s="1"/>
  <c r="G284" i="13"/>
  <c r="I283" i="13"/>
  <c r="G283" i="13"/>
  <c r="F283" i="13"/>
  <c r="I282" i="13"/>
  <c r="G282" i="13"/>
  <c r="F282" i="13"/>
  <c r="I281" i="13"/>
  <c r="G281" i="13"/>
  <c r="F281" i="13"/>
  <c r="I280" i="13"/>
  <c r="G280" i="13"/>
  <c r="F280" i="13"/>
  <c r="I279" i="13"/>
  <c r="G279" i="13"/>
  <c r="F279" i="13"/>
  <c r="I278" i="13"/>
  <c r="F278" i="13" s="1"/>
  <c r="G278" i="13"/>
  <c r="I277" i="13"/>
  <c r="F277" i="13" s="1"/>
  <c r="G277" i="13"/>
  <c r="I276" i="13"/>
  <c r="F276" i="13" s="1"/>
  <c r="G276" i="13"/>
  <c r="I275" i="13"/>
  <c r="G275" i="13"/>
  <c r="F275" i="13"/>
  <c r="I274" i="13"/>
  <c r="G274" i="13"/>
  <c r="F274" i="13"/>
  <c r="I273" i="13"/>
  <c r="G273" i="13"/>
  <c r="F273" i="13"/>
  <c r="I272" i="13"/>
  <c r="G272" i="13"/>
  <c r="F272" i="13"/>
  <c r="I271" i="13"/>
  <c r="G271" i="13"/>
  <c r="F271" i="13"/>
  <c r="I270" i="13"/>
  <c r="G270" i="13"/>
  <c r="I253" i="13"/>
  <c r="I252" i="13"/>
  <c r="I251" i="13"/>
  <c r="I250" i="13"/>
  <c r="I249" i="13"/>
  <c r="I248" i="13"/>
  <c r="I247" i="13"/>
  <c r="I246" i="13"/>
  <c r="I245" i="13"/>
  <c r="I244" i="13"/>
  <c r="I243" i="13"/>
  <c r="I242" i="13"/>
  <c r="I241" i="13"/>
  <c r="I240" i="13"/>
  <c r="I239" i="13"/>
  <c r="I238" i="13"/>
  <c r="I237" i="13"/>
  <c r="I236" i="13"/>
  <c r="I235" i="13"/>
  <c r="I234" i="13"/>
  <c r="I233" i="13"/>
  <c r="I232" i="13"/>
  <c r="I231" i="13"/>
  <c r="I230" i="13"/>
  <c r="I254" i="13" s="1"/>
  <c r="O15" i="13" s="1"/>
  <c r="I229" i="13"/>
  <c r="I228" i="13"/>
  <c r="I227" i="13"/>
  <c r="I226" i="13"/>
  <c r="I225" i="13"/>
  <c r="I224" i="13"/>
  <c r="I223" i="13"/>
  <c r="I218" i="13"/>
  <c r="I217" i="13"/>
  <c r="I216" i="13"/>
  <c r="I215" i="13"/>
  <c r="I214" i="13"/>
  <c r="I213" i="13"/>
  <c r="I212" i="13"/>
  <c r="I211" i="13"/>
  <c r="I210" i="13"/>
  <c r="I209" i="13"/>
  <c r="I208" i="13"/>
  <c r="I207" i="13"/>
  <c r="I206" i="13"/>
  <c r="I205" i="13"/>
  <c r="I204" i="13"/>
  <c r="I203" i="13"/>
  <c r="I202" i="13"/>
  <c r="I201" i="13"/>
  <c r="I200" i="13"/>
  <c r="I199" i="13"/>
  <c r="I198" i="13"/>
  <c r="I197" i="13"/>
  <c r="I196" i="13"/>
  <c r="I195" i="13"/>
  <c r="I194" i="13"/>
  <c r="I193" i="13"/>
  <c r="I192" i="13"/>
  <c r="I191" i="13"/>
  <c r="I190" i="13"/>
  <c r="I189" i="13"/>
  <c r="I188" i="13"/>
  <c r="I187" i="13"/>
  <c r="I186" i="13"/>
  <c r="I185" i="13"/>
  <c r="I184" i="13"/>
  <c r="I183" i="13"/>
  <c r="I182" i="13"/>
  <c r="I181" i="13"/>
  <c r="I180" i="13"/>
  <c r="I179" i="13"/>
  <c r="I178" i="13"/>
  <c r="I177" i="13"/>
  <c r="I176" i="13"/>
  <c r="I175" i="13"/>
  <c r="I174" i="13"/>
  <c r="I173" i="13"/>
  <c r="I172" i="13"/>
  <c r="I171" i="13"/>
  <c r="I170" i="13"/>
  <c r="I169" i="13"/>
  <c r="I168" i="13"/>
  <c r="I167" i="13"/>
  <c r="I166" i="13"/>
  <c r="I165" i="13"/>
  <c r="I164" i="13"/>
  <c r="I163" i="13"/>
  <c r="I219" i="13" s="1"/>
  <c r="I162" i="13"/>
  <c r="I161" i="13"/>
  <c r="I160" i="13"/>
  <c r="I159" i="13"/>
  <c r="I158" i="13"/>
  <c r="I153" i="13"/>
  <c r="I152" i="13"/>
  <c r="I151" i="13"/>
  <c r="I150" i="13"/>
  <c r="I149" i="13"/>
  <c r="I148" i="13"/>
  <c r="I147" i="13"/>
  <c r="I146" i="13"/>
  <c r="I145" i="13"/>
  <c r="I144" i="13"/>
  <c r="I143" i="13"/>
  <c r="I142" i="13"/>
  <c r="I141" i="13"/>
  <c r="I140" i="13"/>
  <c r="I139" i="13"/>
  <c r="I138" i="13"/>
  <c r="I137" i="13"/>
  <c r="I136" i="13"/>
  <c r="I135" i="13"/>
  <c r="I134" i="13"/>
  <c r="I133" i="13"/>
  <c r="I132" i="13"/>
  <c r="I131" i="13"/>
  <c r="I130" i="13"/>
  <c r="I129" i="13"/>
  <c r="I128" i="13"/>
  <c r="I154" i="13" s="1"/>
  <c r="I127" i="13"/>
  <c r="I126" i="13"/>
  <c r="I125" i="13"/>
  <c r="I124" i="13"/>
  <c r="I123" i="13"/>
  <c r="I118" i="13"/>
  <c r="I117" i="13"/>
  <c r="I116" i="13"/>
  <c r="I115" i="13"/>
  <c r="I114" i="13"/>
  <c r="I113" i="13"/>
  <c r="I112" i="13"/>
  <c r="I111" i="13"/>
  <c r="I110" i="13"/>
  <c r="I109" i="13"/>
  <c r="I108" i="13"/>
  <c r="I107" i="13"/>
  <c r="I106" i="13"/>
  <c r="I105" i="13"/>
  <c r="I104" i="13"/>
  <c r="I103" i="13"/>
  <c r="I102" i="13"/>
  <c r="I101" i="13"/>
  <c r="I100" i="13"/>
  <c r="I99" i="13"/>
  <c r="I98" i="13"/>
  <c r="I97" i="13"/>
  <c r="I96" i="13"/>
  <c r="I95" i="13"/>
  <c r="I94" i="13"/>
  <c r="I93" i="13"/>
  <c r="I92" i="13"/>
  <c r="I91" i="13"/>
  <c r="I90" i="13"/>
  <c r="I89" i="13"/>
  <c r="I88" i="13"/>
  <c r="I87" i="13"/>
  <c r="I86" i="13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119" i="13" s="1"/>
  <c r="I60" i="13"/>
  <c r="I59" i="13"/>
  <c r="I58" i="13"/>
  <c r="L51" i="13"/>
  <c r="J51" i="13"/>
  <c r="I51" i="13"/>
  <c r="M51" i="13" s="1"/>
  <c r="H51" i="13"/>
  <c r="L50" i="13"/>
  <c r="J50" i="13"/>
  <c r="I50" i="13"/>
  <c r="M50" i="13" s="1"/>
  <c r="H50" i="13"/>
  <c r="L49" i="13"/>
  <c r="J49" i="13"/>
  <c r="I49" i="13"/>
  <c r="M49" i="13" s="1"/>
  <c r="H49" i="13"/>
  <c r="M48" i="13"/>
  <c r="L48" i="13"/>
  <c r="J48" i="13"/>
  <c r="I48" i="13"/>
  <c r="H48" i="13"/>
  <c r="M47" i="13"/>
  <c r="L47" i="13"/>
  <c r="J47" i="13"/>
  <c r="I47" i="13"/>
  <c r="H47" i="13"/>
  <c r="L46" i="13"/>
  <c r="J46" i="13"/>
  <c r="I46" i="13"/>
  <c r="M46" i="13" s="1"/>
  <c r="H46" i="13"/>
  <c r="M45" i="13"/>
  <c r="L45" i="13"/>
  <c r="J45" i="13"/>
  <c r="I45" i="13"/>
  <c r="H45" i="13"/>
  <c r="L44" i="13"/>
  <c r="J44" i="13"/>
  <c r="I44" i="13"/>
  <c r="M44" i="13" s="1"/>
  <c r="H44" i="13"/>
  <c r="L43" i="13"/>
  <c r="J43" i="13"/>
  <c r="I43" i="13"/>
  <c r="M43" i="13" s="1"/>
  <c r="H43" i="13"/>
  <c r="L42" i="13"/>
  <c r="J42" i="13"/>
  <c r="I42" i="13"/>
  <c r="M42" i="13" s="1"/>
  <c r="H42" i="13"/>
  <c r="L41" i="13"/>
  <c r="J41" i="13"/>
  <c r="I41" i="13"/>
  <c r="M41" i="13" s="1"/>
  <c r="H41" i="13"/>
  <c r="M40" i="13"/>
  <c r="L40" i="13"/>
  <c r="J40" i="13"/>
  <c r="I40" i="13"/>
  <c r="H40" i="13"/>
  <c r="M39" i="13"/>
  <c r="L39" i="13"/>
  <c r="J39" i="13"/>
  <c r="I39" i="13"/>
  <c r="H39" i="13"/>
  <c r="L38" i="13"/>
  <c r="J38" i="13"/>
  <c r="I38" i="13"/>
  <c r="M38" i="13" s="1"/>
  <c r="H38" i="13"/>
  <c r="M37" i="13"/>
  <c r="L37" i="13"/>
  <c r="J37" i="13"/>
  <c r="I37" i="13"/>
  <c r="H37" i="13"/>
  <c r="L36" i="13"/>
  <c r="J36" i="13"/>
  <c r="I36" i="13"/>
  <c r="M36" i="13" s="1"/>
  <c r="H36" i="13"/>
  <c r="M35" i="13"/>
  <c r="L35" i="13"/>
  <c r="J35" i="13"/>
  <c r="I35" i="13"/>
  <c r="H35" i="13"/>
  <c r="L34" i="13"/>
  <c r="J34" i="13"/>
  <c r="I34" i="13"/>
  <c r="M34" i="13" s="1"/>
  <c r="H34" i="13"/>
  <c r="L33" i="13"/>
  <c r="J33" i="13"/>
  <c r="I33" i="13"/>
  <c r="M33" i="13" s="1"/>
  <c r="H33" i="13"/>
  <c r="M32" i="13"/>
  <c r="L32" i="13"/>
  <c r="J32" i="13"/>
  <c r="I32" i="13"/>
  <c r="H32" i="13"/>
  <c r="M31" i="13"/>
  <c r="L31" i="13"/>
  <c r="J31" i="13"/>
  <c r="I31" i="13"/>
  <c r="H31" i="13"/>
  <c r="L30" i="13"/>
  <c r="J30" i="13"/>
  <c r="I30" i="13"/>
  <c r="M30" i="13" s="1"/>
  <c r="H30" i="13"/>
  <c r="M29" i="13"/>
  <c r="L29" i="13"/>
  <c r="J29" i="13"/>
  <c r="I29" i="13"/>
  <c r="H29" i="13"/>
  <c r="M28" i="13"/>
  <c r="L28" i="13"/>
  <c r="J28" i="13"/>
  <c r="I28" i="13"/>
  <c r="H28" i="13"/>
  <c r="L27" i="13"/>
  <c r="J27" i="13"/>
  <c r="I27" i="13"/>
  <c r="M27" i="13" s="1"/>
  <c r="H27" i="13"/>
  <c r="L26" i="13"/>
  <c r="J26" i="13"/>
  <c r="I26" i="13"/>
  <c r="M26" i="13" s="1"/>
  <c r="H26" i="13"/>
  <c r="L25" i="13"/>
  <c r="J25" i="13"/>
  <c r="I25" i="13"/>
  <c r="M25" i="13" s="1"/>
  <c r="H25" i="13"/>
  <c r="M24" i="13"/>
  <c r="L24" i="13"/>
  <c r="J24" i="13"/>
  <c r="I24" i="13"/>
  <c r="H24" i="13"/>
  <c r="M23" i="13"/>
  <c r="L23" i="13"/>
  <c r="J23" i="13"/>
  <c r="I23" i="13"/>
  <c r="H23" i="13"/>
  <c r="L22" i="13"/>
  <c r="J22" i="13"/>
  <c r="I22" i="13"/>
  <c r="M22" i="13" s="1"/>
  <c r="H22" i="13"/>
  <c r="L21" i="13"/>
  <c r="J21" i="13"/>
  <c r="J52" i="13" s="1"/>
  <c r="H21" i="13"/>
  <c r="O16" i="13"/>
  <c r="I15" i="13"/>
  <c r="O14" i="13"/>
  <c r="B56" i="13" s="1"/>
  <c r="O13" i="13"/>
  <c r="D10" i="13"/>
  <c r="N8" i="13"/>
  <c r="B305" i="13" s="1"/>
  <c r="R6" i="13"/>
  <c r="C2" i="13"/>
  <c r="I315" i="12"/>
  <c r="I314" i="12"/>
  <c r="B314" i="12"/>
  <c r="B315" i="12" s="1"/>
  <c r="I311" i="12"/>
  <c r="I310" i="12"/>
  <c r="I300" i="12"/>
  <c r="G300" i="12"/>
  <c r="F300" i="12"/>
  <c r="I299" i="12"/>
  <c r="G299" i="12"/>
  <c r="F299" i="12"/>
  <c r="I298" i="12"/>
  <c r="G298" i="12"/>
  <c r="F298" i="12"/>
  <c r="I297" i="12"/>
  <c r="F297" i="12" s="1"/>
  <c r="G297" i="12"/>
  <c r="I296" i="12"/>
  <c r="F296" i="12" s="1"/>
  <c r="G296" i="12"/>
  <c r="I295" i="12"/>
  <c r="F295" i="12" s="1"/>
  <c r="G295" i="12"/>
  <c r="I294" i="12"/>
  <c r="G294" i="12"/>
  <c r="F294" i="12"/>
  <c r="I293" i="12"/>
  <c r="G293" i="12"/>
  <c r="F293" i="12"/>
  <c r="I292" i="12"/>
  <c r="G292" i="12"/>
  <c r="F292" i="12"/>
  <c r="I291" i="12"/>
  <c r="G291" i="12"/>
  <c r="F291" i="12"/>
  <c r="I290" i="12"/>
  <c r="G290" i="12"/>
  <c r="F290" i="12"/>
  <c r="I289" i="12"/>
  <c r="F289" i="12" s="1"/>
  <c r="G289" i="12"/>
  <c r="I288" i="12"/>
  <c r="F288" i="12" s="1"/>
  <c r="G288" i="12"/>
  <c r="I287" i="12"/>
  <c r="F287" i="12" s="1"/>
  <c r="G287" i="12"/>
  <c r="I286" i="12"/>
  <c r="F286" i="12" s="1"/>
  <c r="G286" i="12"/>
  <c r="I285" i="12"/>
  <c r="G285" i="12"/>
  <c r="F285" i="12"/>
  <c r="I284" i="12"/>
  <c r="G284" i="12"/>
  <c r="F284" i="12"/>
  <c r="I283" i="12"/>
  <c r="G283" i="12"/>
  <c r="F283" i="12"/>
  <c r="I282" i="12"/>
  <c r="G282" i="12"/>
  <c r="F282" i="12"/>
  <c r="I281" i="12"/>
  <c r="F281" i="12" s="1"/>
  <c r="G281" i="12"/>
  <c r="I280" i="12"/>
  <c r="F280" i="12" s="1"/>
  <c r="G280" i="12"/>
  <c r="I279" i="12"/>
  <c r="F279" i="12" s="1"/>
  <c r="G279" i="12"/>
  <c r="I278" i="12"/>
  <c r="G278" i="12"/>
  <c r="F278" i="12"/>
  <c r="I277" i="12"/>
  <c r="G277" i="12"/>
  <c r="F277" i="12"/>
  <c r="I276" i="12"/>
  <c r="G276" i="12"/>
  <c r="F276" i="12"/>
  <c r="I275" i="12"/>
  <c r="G275" i="12"/>
  <c r="F275" i="12"/>
  <c r="I274" i="12"/>
  <c r="G274" i="12"/>
  <c r="F274" i="12"/>
  <c r="I273" i="12"/>
  <c r="F273" i="12" s="1"/>
  <c r="G273" i="12"/>
  <c r="I272" i="12"/>
  <c r="F272" i="12" s="1"/>
  <c r="G272" i="12"/>
  <c r="I271" i="12"/>
  <c r="F271" i="12" s="1"/>
  <c r="G271" i="12"/>
  <c r="I270" i="12"/>
  <c r="G270" i="12"/>
  <c r="F270" i="12"/>
  <c r="I253" i="12"/>
  <c r="I252" i="12"/>
  <c r="I251" i="12"/>
  <c r="I250" i="12"/>
  <c r="I249" i="12"/>
  <c r="I248" i="12"/>
  <c r="I247" i="12"/>
  <c r="I246" i="12"/>
  <c r="I245" i="12"/>
  <c r="I244" i="12"/>
  <c r="I243" i="12"/>
  <c r="I242" i="12"/>
  <c r="I241" i="12"/>
  <c r="I240" i="12"/>
  <c r="I239" i="12"/>
  <c r="I238" i="12"/>
  <c r="I237" i="12"/>
  <c r="I236" i="12"/>
  <c r="I235" i="12"/>
  <c r="I234" i="12"/>
  <c r="I233" i="12"/>
  <c r="I232" i="12"/>
  <c r="I231" i="12"/>
  <c r="I230" i="12"/>
  <c r="I229" i="12"/>
  <c r="I228" i="12"/>
  <c r="I227" i="12"/>
  <c r="I226" i="12"/>
  <c r="I225" i="12"/>
  <c r="I254" i="12" s="1"/>
  <c r="O15" i="12" s="1"/>
  <c r="I224" i="12"/>
  <c r="I223" i="12"/>
  <c r="I218" i="12"/>
  <c r="I217" i="12"/>
  <c r="I216" i="12"/>
  <c r="I215" i="12"/>
  <c r="I214" i="12"/>
  <c r="I213" i="12"/>
  <c r="I212" i="12"/>
  <c r="I211" i="12"/>
  <c r="I210" i="12"/>
  <c r="I209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I160" i="12"/>
  <c r="I159" i="12"/>
  <c r="I158" i="12"/>
  <c r="I219" i="12" s="1"/>
  <c r="I153" i="12"/>
  <c r="I152" i="12"/>
  <c r="I151" i="12"/>
  <c r="I150" i="12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54" i="12" s="1"/>
  <c r="I118" i="12"/>
  <c r="I117" i="12"/>
  <c r="I116" i="12"/>
  <c r="I115" i="12"/>
  <c r="I114" i="12"/>
  <c r="I113" i="12"/>
  <c r="I112" i="12"/>
  <c r="I111" i="12"/>
  <c r="I110" i="12"/>
  <c r="I109" i="12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119" i="12" s="1"/>
  <c r="I60" i="12"/>
  <c r="I59" i="12"/>
  <c r="I58" i="12"/>
  <c r="M51" i="12"/>
  <c r="L51" i="12"/>
  <c r="J51" i="12"/>
  <c r="I51" i="12"/>
  <c r="H51" i="12"/>
  <c r="L50" i="12"/>
  <c r="J50" i="12"/>
  <c r="I50" i="12"/>
  <c r="M50" i="12" s="1"/>
  <c r="H50" i="12"/>
  <c r="M49" i="12"/>
  <c r="L49" i="12"/>
  <c r="J49" i="12"/>
  <c r="I49" i="12"/>
  <c r="H49" i="12"/>
  <c r="L48" i="12"/>
  <c r="J48" i="12"/>
  <c r="I48" i="12"/>
  <c r="M48" i="12" s="1"/>
  <c r="H48" i="12"/>
  <c r="M47" i="12"/>
  <c r="L47" i="12"/>
  <c r="J47" i="12"/>
  <c r="I47" i="12"/>
  <c r="H47" i="12"/>
  <c r="L46" i="12"/>
  <c r="J46" i="12"/>
  <c r="I46" i="12"/>
  <c r="M46" i="12" s="1"/>
  <c r="H46" i="12"/>
  <c r="M45" i="12"/>
  <c r="L45" i="12"/>
  <c r="J45" i="12"/>
  <c r="I45" i="12"/>
  <c r="H45" i="12"/>
  <c r="L44" i="12"/>
  <c r="J44" i="12"/>
  <c r="I44" i="12"/>
  <c r="M44" i="12" s="1"/>
  <c r="H44" i="12"/>
  <c r="M43" i="12"/>
  <c r="L43" i="12"/>
  <c r="J43" i="12"/>
  <c r="I43" i="12"/>
  <c r="H43" i="12"/>
  <c r="M42" i="12"/>
  <c r="L42" i="12"/>
  <c r="J42" i="12"/>
  <c r="I42" i="12"/>
  <c r="H42" i="12"/>
  <c r="M41" i="12"/>
  <c r="L41" i="12"/>
  <c r="J41" i="12"/>
  <c r="I41" i="12"/>
  <c r="H41" i="12"/>
  <c r="L40" i="12"/>
  <c r="J40" i="12"/>
  <c r="I40" i="12"/>
  <c r="M40" i="12" s="1"/>
  <c r="H40" i="12"/>
  <c r="M39" i="12"/>
  <c r="L39" i="12"/>
  <c r="J39" i="12"/>
  <c r="I39" i="12"/>
  <c r="H39" i="12"/>
  <c r="L38" i="12"/>
  <c r="J38" i="12"/>
  <c r="I38" i="12"/>
  <c r="M38" i="12" s="1"/>
  <c r="H38" i="12"/>
  <c r="M37" i="12"/>
  <c r="L37" i="12"/>
  <c r="J37" i="12"/>
  <c r="I37" i="12"/>
  <c r="H37" i="12"/>
  <c r="L36" i="12"/>
  <c r="J36" i="12"/>
  <c r="I36" i="12"/>
  <c r="M36" i="12" s="1"/>
  <c r="H36" i="12"/>
  <c r="M35" i="12"/>
  <c r="L35" i="12"/>
  <c r="J35" i="12"/>
  <c r="I35" i="12"/>
  <c r="H35" i="12"/>
  <c r="M34" i="12"/>
  <c r="L34" i="12"/>
  <c r="J34" i="12"/>
  <c r="I34" i="12"/>
  <c r="H34" i="12"/>
  <c r="L33" i="12"/>
  <c r="J33" i="12"/>
  <c r="I33" i="12"/>
  <c r="M33" i="12" s="1"/>
  <c r="H33" i="12"/>
  <c r="L32" i="12"/>
  <c r="J32" i="12"/>
  <c r="I32" i="12"/>
  <c r="M32" i="12" s="1"/>
  <c r="H32" i="12"/>
  <c r="M31" i="12"/>
  <c r="L31" i="12"/>
  <c r="J31" i="12"/>
  <c r="I31" i="12"/>
  <c r="H31" i="12"/>
  <c r="L30" i="12"/>
  <c r="J30" i="12"/>
  <c r="I30" i="12"/>
  <c r="M30" i="12" s="1"/>
  <c r="H30" i="12"/>
  <c r="M29" i="12"/>
  <c r="L29" i="12"/>
  <c r="J29" i="12"/>
  <c r="I29" i="12"/>
  <c r="H29" i="12"/>
  <c r="L28" i="12"/>
  <c r="J28" i="12"/>
  <c r="I28" i="12"/>
  <c r="M28" i="12" s="1"/>
  <c r="H28" i="12"/>
  <c r="M27" i="12"/>
  <c r="L27" i="12"/>
  <c r="J27" i="12"/>
  <c r="I27" i="12"/>
  <c r="H27" i="12"/>
  <c r="L26" i="12"/>
  <c r="J26" i="12"/>
  <c r="I26" i="12"/>
  <c r="M26" i="12" s="1"/>
  <c r="H26" i="12"/>
  <c r="M25" i="12"/>
  <c r="L25" i="12"/>
  <c r="J25" i="12"/>
  <c r="I25" i="12"/>
  <c r="H25" i="12"/>
  <c r="L24" i="12"/>
  <c r="J24" i="12"/>
  <c r="I24" i="12"/>
  <c r="M24" i="12" s="1"/>
  <c r="H24" i="12"/>
  <c r="M23" i="12"/>
  <c r="L23" i="12"/>
  <c r="J23" i="12"/>
  <c r="I23" i="12"/>
  <c r="H23" i="12"/>
  <c r="L22" i="12"/>
  <c r="J22" i="12"/>
  <c r="H22" i="12"/>
  <c r="L21" i="12"/>
  <c r="J21" i="12"/>
  <c r="H21" i="12"/>
  <c r="O16" i="12"/>
  <c r="I15" i="12"/>
  <c r="O14" i="12"/>
  <c r="B56" i="12" s="1"/>
  <c r="O13" i="12"/>
  <c r="D10" i="12"/>
  <c r="N8" i="12"/>
  <c r="B305" i="12" s="1"/>
  <c r="R6" i="12"/>
  <c r="C2" i="12"/>
  <c r="I315" i="11"/>
  <c r="I314" i="11"/>
  <c r="B314" i="11"/>
  <c r="B315" i="11" s="1"/>
  <c r="I311" i="11"/>
  <c r="I310" i="11"/>
  <c r="I300" i="11"/>
  <c r="G300" i="11"/>
  <c r="F300" i="11"/>
  <c r="I299" i="11"/>
  <c r="F299" i="11" s="1"/>
  <c r="G299" i="11"/>
  <c r="I298" i="11"/>
  <c r="F298" i="11" s="1"/>
  <c r="G298" i="11"/>
  <c r="I297" i="11"/>
  <c r="F297" i="11" s="1"/>
  <c r="G297" i="11"/>
  <c r="I296" i="11"/>
  <c r="G296" i="11"/>
  <c r="F296" i="11"/>
  <c r="I295" i="11"/>
  <c r="F295" i="11" s="1"/>
  <c r="G295" i="11"/>
  <c r="I294" i="11"/>
  <c r="G294" i="11"/>
  <c r="F294" i="11"/>
  <c r="I293" i="11"/>
  <c r="G293" i="11"/>
  <c r="F293" i="11"/>
  <c r="I292" i="11"/>
  <c r="G292" i="11"/>
  <c r="F292" i="11"/>
  <c r="I291" i="11"/>
  <c r="F291" i="11" s="1"/>
  <c r="G291" i="11"/>
  <c r="I290" i="11"/>
  <c r="G290" i="11"/>
  <c r="F290" i="11"/>
  <c r="I289" i="11"/>
  <c r="F289" i="11" s="1"/>
  <c r="G289" i="11"/>
  <c r="I288" i="11"/>
  <c r="G288" i="11"/>
  <c r="F288" i="11"/>
  <c r="I287" i="11"/>
  <c r="G287" i="11"/>
  <c r="F287" i="11"/>
  <c r="I286" i="11"/>
  <c r="G286" i="11"/>
  <c r="F286" i="11"/>
  <c r="I285" i="11"/>
  <c r="G285" i="11"/>
  <c r="F285" i="11"/>
  <c r="I284" i="11"/>
  <c r="F284" i="11" s="1"/>
  <c r="G284" i="11"/>
  <c r="I283" i="11"/>
  <c r="F283" i="11" s="1"/>
  <c r="G283" i="11"/>
  <c r="I282" i="11"/>
  <c r="G282" i="11"/>
  <c r="F282" i="11"/>
  <c r="I281" i="11"/>
  <c r="F281" i="11" s="1"/>
  <c r="G281" i="11"/>
  <c r="I280" i="11"/>
  <c r="G280" i="11"/>
  <c r="F280" i="11"/>
  <c r="I279" i="11"/>
  <c r="G279" i="11"/>
  <c r="F279" i="11"/>
  <c r="I278" i="11"/>
  <c r="F278" i="11" s="1"/>
  <c r="G278" i="11"/>
  <c r="I277" i="11"/>
  <c r="G277" i="11"/>
  <c r="F277" i="11"/>
  <c r="I276" i="11"/>
  <c r="G276" i="11"/>
  <c r="F276" i="11"/>
  <c r="I275" i="11"/>
  <c r="F275" i="11" s="1"/>
  <c r="G275" i="11"/>
  <c r="I274" i="11"/>
  <c r="G274" i="11"/>
  <c r="F274" i="11"/>
  <c r="I273" i="11"/>
  <c r="F273" i="11" s="1"/>
  <c r="G273" i="11"/>
  <c r="I272" i="11"/>
  <c r="F272" i="11" s="1"/>
  <c r="G272" i="11"/>
  <c r="I271" i="11"/>
  <c r="G271" i="11"/>
  <c r="F271" i="11"/>
  <c r="I270" i="11"/>
  <c r="G270" i="11"/>
  <c r="F270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219" i="11" s="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54" i="11" s="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119" i="11" s="1"/>
  <c r="I62" i="11"/>
  <c r="I61" i="11"/>
  <c r="I60" i="11"/>
  <c r="I59" i="11"/>
  <c r="I58" i="11"/>
  <c r="M51" i="11"/>
  <c r="L51" i="11"/>
  <c r="J51" i="11"/>
  <c r="I51" i="11"/>
  <c r="H51" i="11"/>
  <c r="M50" i="11"/>
  <c r="L50" i="11"/>
  <c r="J50" i="11"/>
  <c r="I50" i="11"/>
  <c r="H50" i="11"/>
  <c r="L49" i="11"/>
  <c r="J49" i="11"/>
  <c r="I49" i="11"/>
  <c r="M49" i="11" s="1"/>
  <c r="H49" i="11"/>
  <c r="L48" i="11"/>
  <c r="J48" i="11"/>
  <c r="I48" i="11"/>
  <c r="M48" i="11" s="1"/>
  <c r="H48" i="11"/>
  <c r="M47" i="11"/>
  <c r="L47" i="11"/>
  <c r="J47" i="11"/>
  <c r="I47" i="11"/>
  <c r="H47" i="11"/>
  <c r="L46" i="11"/>
  <c r="J46" i="11"/>
  <c r="I46" i="11"/>
  <c r="M46" i="11" s="1"/>
  <c r="H46" i="11"/>
  <c r="M45" i="11"/>
  <c r="L45" i="11"/>
  <c r="J45" i="11"/>
  <c r="I45" i="11"/>
  <c r="H45" i="11"/>
  <c r="L44" i="11"/>
  <c r="J44" i="11"/>
  <c r="I44" i="11"/>
  <c r="M44" i="11" s="1"/>
  <c r="H44" i="11"/>
  <c r="M43" i="11"/>
  <c r="L43" i="11"/>
  <c r="J43" i="11"/>
  <c r="I43" i="11"/>
  <c r="H43" i="11"/>
  <c r="M42" i="11"/>
  <c r="L42" i="11"/>
  <c r="J42" i="11"/>
  <c r="I42" i="11"/>
  <c r="H42" i="11"/>
  <c r="L41" i="11"/>
  <c r="J41" i="11"/>
  <c r="I41" i="11"/>
  <c r="M41" i="11" s="1"/>
  <c r="H41" i="11"/>
  <c r="M40" i="11"/>
  <c r="L40" i="11"/>
  <c r="J40" i="11"/>
  <c r="I40" i="11"/>
  <c r="H40" i="11"/>
  <c r="L39" i="11"/>
  <c r="J39" i="11"/>
  <c r="I39" i="11"/>
  <c r="M39" i="11" s="1"/>
  <c r="H39" i="11"/>
  <c r="L38" i="11"/>
  <c r="J38" i="11"/>
  <c r="I38" i="11"/>
  <c r="M38" i="11" s="1"/>
  <c r="H38" i="11"/>
  <c r="M37" i="11"/>
  <c r="L37" i="11"/>
  <c r="J37" i="11"/>
  <c r="I37" i="11"/>
  <c r="H37" i="11"/>
  <c r="L36" i="11"/>
  <c r="J36" i="11"/>
  <c r="I36" i="11"/>
  <c r="M36" i="11" s="1"/>
  <c r="H36" i="11"/>
  <c r="M35" i="11"/>
  <c r="L35" i="11"/>
  <c r="J35" i="11"/>
  <c r="I35" i="11"/>
  <c r="H35" i="11"/>
  <c r="L34" i="11"/>
  <c r="J34" i="11"/>
  <c r="I34" i="11"/>
  <c r="M34" i="11" s="1"/>
  <c r="H34" i="11"/>
  <c r="M33" i="11"/>
  <c r="L33" i="11"/>
  <c r="J33" i="11"/>
  <c r="I33" i="11"/>
  <c r="H33" i="11"/>
  <c r="L32" i="11"/>
  <c r="J32" i="11"/>
  <c r="I32" i="11"/>
  <c r="M32" i="11" s="1"/>
  <c r="H32" i="11"/>
  <c r="L31" i="11"/>
  <c r="J31" i="11"/>
  <c r="I31" i="11"/>
  <c r="M31" i="11" s="1"/>
  <c r="H31" i="11"/>
  <c r="L30" i="11"/>
  <c r="J30" i="11"/>
  <c r="I30" i="11"/>
  <c r="M30" i="11" s="1"/>
  <c r="H30" i="11"/>
  <c r="M29" i="11"/>
  <c r="L29" i="11"/>
  <c r="J29" i="11"/>
  <c r="I29" i="11"/>
  <c r="H29" i="11"/>
  <c r="L28" i="11"/>
  <c r="J28" i="11"/>
  <c r="I28" i="11"/>
  <c r="M28" i="11" s="1"/>
  <c r="H28" i="11"/>
  <c r="M27" i="11"/>
  <c r="L27" i="11"/>
  <c r="J27" i="11"/>
  <c r="I27" i="11"/>
  <c r="H27" i="11"/>
  <c r="L26" i="11"/>
  <c r="J26" i="11"/>
  <c r="I26" i="11"/>
  <c r="M26" i="11" s="1"/>
  <c r="H26" i="11"/>
  <c r="M25" i="11"/>
  <c r="L25" i="11"/>
  <c r="J25" i="11"/>
  <c r="I25" i="11"/>
  <c r="H25" i="11"/>
  <c r="L24" i="11"/>
  <c r="J24" i="11"/>
  <c r="I24" i="11"/>
  <c r="M24" i="11" s="1"/>
  <c r="H24" i="11"/>
  <c r="M23" i="11"/>
  <c r="L23" i="11"/>
  <c r="J23" i="11"/>
  <c r="I23" i="11"/>
  <c r="H23" i="11"/>
  <c r="L22" i="11"/>
  <c r="J22" i="11"/>
  <c r="I22" i="11"/>
  <c r="M22" i="11" s="1"/>
  <c r="H22" i="11"/>
  <c r="L21" i="11"/>
  <c r="J21" i="11"/>
  <c r="H21" i="11"/>
  <c r="O16" i="11"/>
  <c r="I15" i="11"/>
  <c r="O14" i="11"/>
  <c r="B56" i="11" s="1"/>
  <c r="O13" i="11"/>
  <c r="C2" i="11" s="1"/>
  <c r="D10" i="11"/>
  <c r="N8" i="11"/>
  <c r="R6" i="11"/>
  <c r="I318" i="10"/>
  <c r="B318" i="10" s="1"/>
  <c r="I315" i="10"/>
  <c r="B315" i="10"/>
  <c r="I314" i="10"/>
  <c r="B314" i="10"/>
  <c r="I311" i="10"/>
  <c r="I310" i="10"/>
  <c r="I300" i="10"/>
  <c r="G300" i="10"/>
  <c r="F300" i="10"/>
  <c r="I299" i="10"/>
  <c r="F299" i="10" s="1"/>
  <c r="G299" i="10"/>
  <c r="I298" i="10"/>
  <c r="F298" i="10" s="1"/>
  <c r="G298" i="10"/>
  <c r="I297" i="10"/>
  <c r="G297" i="10"/>
  <c r="F297" i="10"/>
  <c r="I296" i="10"/>
  <c r="F296" i="10" s="1"/>
  <c r="G296" i="10"/>
  <c r="I295" i="10"/>
  <c r="G295" i="10"/>
  <c r="F295" i="10"/>
  <c r="I294" i="10"/>
  <c r="G294" i="10"/>
  <c r="F294" i="10"/>
  <c r="I293" i="10"/>
  <c r="F293" i="10" s="1"/>
  <c r="G293" i="10"/>
  <c r="I292" i="10"/>
  <c r="G292" i="10"/>
  <c r="F292" i="10"/>
  <c r="I291" i="10"/>
  <c r="F291" i="10" s="1"/>
  <c r="G291" i="10"/>
  <c r="I290" i="10"/>
  <c r="F290" i="10" s="1"/>
  <c r="G290" i="10"/>
  <c r="I289" i="10"/>
  <c r="G289" i="10"/>
  <c r="F289" i="10"/>
  <c r="I288" i="10"/>
  <c r="G288" i="10"/>
  <c r="F288" i="10"/>
  <c r="I287" i="10"/>
  <c r="G287" i="10"/>
  <c r="F287" i="10"/>
  <c r="I286" i="10"/>
  <c r="G286" i="10"/>
  <c r="F286" i="10"/>
  <c r="I285" i="10"/>
  <c r="F285" i="10" s="1"/>
  <c r="G285" i="10"/>
  <c r="I284" i="10"/>
  <c r="F284" i="10" s="1"/>
  <c r="G284" i="10"/>
  <c r="I283" i="10"/>
  <c r="F283" i="10" s="1"/>
  <c r="G283" i="10"/>
  <c r="I282" i="10"/>
  <c r="G282" i="10"/>
  <c r="F282" i="10"/>
  <c r="I281" i="10"/>
  <c r="F281" i="10" s="1"/>
  <c r="G281" i="10"/>
  <c r="I280" i="10"/>
  <c r="G280" i="10"/>
  <c r="F280" i="10"/>
  <c r="I279" i="10"/>
  <c r="G279" i="10"/>
  <c r="F279" i="10"/>
  <c r="I278" i="10"/>
  <c r="F278" i="10" s="1"/>
  <c r="G278" i="10"/>
  <c r="I277" i="10"/>
  <c r="F277" i="10" s="1"/>
  <c r="G277" i="10"/>
  <c r="I276" i="10"/>
  <c r="G276" i="10"/>
  <c r="F276" i="10"/>
  <c r="I275" i="10"/>
  <c r="F275" i="10" s="1"/>
  <c r="G275" i="10"/>
  <c r="I274" i="10"/>
  <c r="G274" i="10"/>
  <c r="F274" i="10"/>
  <c r="I273" i="10"/>
  <c r="G273" i="10"/>
  <c r="F273" i="10"/>
  <c r="I272" i="10"/>
  <c r="F272" i="10" s="1"/>
  <c r="G272" i="10"/>
  <c r="I271" i="10"/>
  <c r="G271" i="10"/>
  <c r="F271" i="10"/>
  <c r="I270" i="10"/>
  <c r="G270" i="10"/>
  <c r="F270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54" i="10" s="1"/>
  <c r="I129" i="10"/>
  <c r="I128" i="10"/>
  <c r="I127" i="10"/>
  <c r="I126" i="10"/>
  <c r="I125" i="10"/>
  <c r="I124" i="10"/>
  <c r="I123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119" i="10" s="1"/>
  <c r="I62" i="10"/>
  <c r="I61" i="10"/>
  <c r="I60" i="10"/>
  <c r="I59" i="10"/>
  <c r="I58" i="10"/>
  <c r="B56" i="10"/>
  <c r="M51" i="10"/>
  <c r="L51" i="10"/>
  <c r="J51" i="10"/>
  <c r="I51" i="10"/>
  <c r="H51" i="10"/>
  <c r="L50" i="10"/>
  <c r="J50" i="10"/>
  <c r="I50" i="10"/>
  <c r="M50" i="10" s="1"/>
  <c r="H50" i="10"/>
  <c r="M49" i="10"/>
  <c r="L49" i="10"/>
  <c r="J49" i="10"/>
  <c r="I49" i="10"/>
  <c r="H49" i="10"/>
  <c r="M48" i="10"/>
  <c r="L48" i="10"/>
  <c r="J48" i="10"/>
  <c r="I48" i="10"/>
  <c r="H48" i="10"/>
  <c r="L47" i="10"/>
  <c r="J47" i="10"/>
  <c r="I47" i="10"/>
  <c r="M47" i="10" s="1"/>
  <c r="H47" i="10"/>
  <c r="L46" i="10"/>
  <c r="J46" i="10"/>
  <c r="I46" i="10"/>
  <c r="M46" i="10" s="1"/>
  <c r="H46" i="10"/>
  <c r="M45" i="10"/>
  <c r="L45" i="10"/>
  <c r="J45" i="10"/>
  <c r="I45" i="10"/>
  <c r="H45" i="10"/>
  <c r="L44" i="10"/>
  <c r="J44" i="10"/>
  <c r="I44" i="10"/>
  <c r="M44" i="10" s="1"/>
  <c r="H44" i="10"/>
  <c r="M43" i="10"/>
  <c r="L43" i="10"/>
  <c r="J43" i="10"/>
  <c r="I43" i="10"/>
  <c r="H43" i="10"/>
  <c r="L42" i="10"/>
  <c r="J42" i="10"/>
  <c r="I42" i="10"/>
  <c r="M42" i="10" s="1"/>
  <c r="H42" i="10"/>
  <c r="M41" i="10"/>
  <c r="L41" i="10"/>
  <c r="J41" i="10"/>
  <c r="I41" i="10"/>
  <c r="H41" i="10"/>
  <c r="L40" i="10"/>
  <c r="J40" i="10"/>
  <c r="I40" i="10"/>
  <c r="M40" i="10" s="1"/>
  <c r="H40" i="10"/>
  <c r="L39" i="10"/>
  <c r="J39" i="10"/>
  <c r="I39" i="10"/>
  <c r="M39" i="10" s="1"/>
  <c r="H39" i="10"/>
  <c r="M38" i="10"/>
  <c r="L38" i="10"/>
  <c r="J38" i="10"/>
  <c r="I38" i="10"/>
  <c r="H38" i="10"/>
  <c r="L37" i="10"/>
  <c r="J37" i="10"/>
  <c r="I37" i="10"/>
  <c r="M37" i="10" s="1"/>
  <c r="H37" i="10"/>
  <c r="L36" i="10"/>
  <c r="J36" i="10"/>
  <c r="I36" i="10"/>
  <c r="M36" i="10" s="1"/>
  <c r="H36" i="10"/>
  <c r="M35" i="10"/>
  <c r="L35" i="10"/>
  <c r="J35" i="10"/>
  <c r="I35" i="10"/>
  <c r="H35" i="10"/>
  <c r="L34" i="10"/>
  <c r="J34" i="10"/>
  <c r="I34" i="10"/>
  <c r="M34" i="10" s="1"/>
  <c r="H34" i="10"/>
  <c r="M33" i="10"/>
  <c r="L33" i="10"/>
  <c r="J33" i="10"/>
  <c r="I33" i="10"/>
  <c r="H33" i="10"/>
  <c r="L32" i="10"/>
  <c r="J32" i="10"/>
  <c r="I32" i="10"/>
  <c r="M32" i="10" s="1"/>
  <c r="H32" i="10"/>
  <c r="L31" i="10"/>
  <c r="J31" i="10"/>
  <c r="I31" i="10"/>
  <c r="M31" i="10" s="1"/>
  <c r="H31" i="10"/>
  <c r="M30" i="10"/>
  <c r="L30" i="10"/>
  <c r="J30" i="10"/>
  <c r="I30" i="10"/>
  <c r="H30" i="10"/>
  <c r="L29" i="10"/>
  <c r="J29" i="10"/>
  <c r="I29" i="10"/>
  <c r="M29" i="10" s="1"/>
  <c r="H29" i="10"/>
  <c r="M28" i="10"/>
  <c r="L28" i="10"/>
  <c r="J28" i="10"/>
  <c r="I28" i="10"/>
  <c r="H28" i="10"/>
  <c r="L27" i="10"/>
  <c r="J27" i="10"/>
  <c r="I27" i="10"/>
  <c r="M27" i="10" s="1"/>
  <c r="H27" i="10"/>
  <c r="L26" i="10"/>
  <c r="J26" i="10"/>
  <c r="I26" i="10"/>
  <c r="M26" i="10" s="1"/>
  <c r="H26" i="10"/>
  <c r="M25" i="10"/>
  <c r="L25" i="10"/>
  <c r="J25" i="10"/>
  <c r="J52" i="10" s="1"/>
  <c r="I25" i="10"/>
  <c r="H25" i="10"/>
  <c r="L24" i="10"/>
  <c r="J24" i="10"/>
  <c r="I24" i="10"/>
  <c r="M24" i="10" s="1"/>
  <c r="H24" i="10"/>
  <c r="M23" i="10"/>
  <c r="L23" i="10"/>
  <c r="J23" i="10"/>
  <c r="I23" i="10"/>
  <c r="H23" i="10"/>
  <c r="L22" i="10"/>
  <c r="J22" i="10"/>
  <c r="I22" i="10"/>
  <c r="M22" i="10" s="1"/>
  <c r="H22" i="10"/>
  <c r="L21" i="10"/>
  <c r="J21" i="10"/>
  <c r="H21" i="10"/>
  <c r="O16" i="10"/>
  <c r="I15" i="10"/>
  <c r="O14" i="10"/>
  <c r="O13" i="10"/>
  <c r="D10" i="10"/>
  <c r="N8" i="10"/>
  <c r="B305" i="10" s="1"/>
  <c r="R6" i="10"/>
  <c r="C2" i="10"/>
  <c r="I315" i="9"/>
  <c r="I314" i="9"/>
  <c r="B314" i="9"/>
  <c r="B315" i="9" s="1"/>
  <c r="I311" i="9"/>
  <c r="I310" i="9"/>
  <c r="I300" i="9"/>
  <c r="F300" i="9" s="1"/>
  <c r="G300" i="9"/>
  <c r="I299" i="9"/>
  <c r="G299" i="9"/>
  <c r="F299" i="9"/>
  <c r="I298" i="9"/>
  <c r="G298" i="9"/>
  <c r="F298" i="9"/>
  <c r="I297" i="9"/>
  <c r="G297" i="9"/>
  <c r="F297" i="9"/>
  <c r="I296" i="9"/>
  <c r="G296" i="9"/>
  <c r="F296" i="9"/>
  <c r="I295" i="9"/>
  <c r="F295" i="9" s="1"/>
  <c r="G295" i="9"/>
  <c r="I294" i="9"/>
  <c r="F294" i="9" s="1"/>
  <c r="G294" i="9"/>
  <c r="I293" i="9"/>
  <c r="G293" i="9"/>
  <c r="F293" i="9"/>
  <c r="I292" i="9"/>
  <c r="G292" i="9"/>
  <c r="F292" i="9"/>
  <c r="I291" i="9"/>
  <c r="G291" i="9"/>
  <c r="F291" i="9"/>
  <c r="I290" i="9"/>
  <c r="G290" i="9"/>
  <c r="F290" i="9"/>
  <c r="I289" i="9"/>
  <c r="G289" i="9"/>
  <c r="F289" i="9"/>
  <c r="I288" i="9"/>
  <c r="G288" i="9"/>
  <c r="F288" i="9"/>
  <c r="I287" i="9"/>
  <c r="F287" i="9" s="1"/>
  <c r="G287" i="9"/>
  <c r="I286" i="9"/>
  <c r="F286" i="9" s="1"/>
  <c r="G286" i="9"/>
  <c r="I285" i="9"/>
  <c r="G285" i="9"/>
  <c r="F285" i="9"/>
  <c r="I284" i="9"/>
  <c r="F284" i="9" s="1"/>
  <c r="G284" i="9"/>
  <c r="I283" i="9"/>
  <c r="F283" i="9" s="1"/>
  <c r="G283" i="9"/>
  <c r="I282" i="9"/>
  <c r="G282" i="9"/>
  <c r="F282" i="9"/>
  <c r="I281" i="9"/>
  <c r="G281" i="9"/>
  <c r="F281" i="9"/>
  <c r="I280" i="9"/>
  <c r="G280" i="9"/>
  <c r="F280" i="9"/>
  <c r="I279" i="9"/>
  <c r="F279" i="9" s="1"/>
  <c r="G279" i="9"/>
  <c r="I278" i="9"/>
  <c r="F278" i="9" s="1"/>
  <c r="G278" i="9"/>
  <c r="I277" i="9"/>
  <c r="G277" i="9"/>
  <c r="F277" i="9"/>
  <c r="I276" i="9"/>
  <c r="G276" i="9"/>
  <c r="F276" i="9"/>
  <c r="I275" i="9"/>
  <c r="F275" i="9" s="1"/>
  <c r="G275" i="9"/>
  <c r="I274" i="9"/>
  <c r="G274" i="9"/>
  <c r="F274" i="9"/>
  <c r="I273" i="9"/>
  <c r="G273" i="9"/>
  <c r="F273" i="9"/>
  <c r="I272" i="9"/>
  <c r="F272" i="9" s="1"/>
  <c r="G272" i="9"/>
  <c r="I271" i="9"/>
  <c r="F271" i="9" s="1"/>
  <c r="G271" i="9"/>
  <c r="I270" i="9"/>
  <c r="I301" i="9" s="1"/>
  <c r="G270" i="9"/>
  <c r="F270" i="9"/>
  <c r="I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I230" i="9"/>
  <c r="I229" i="9"/>
  <c r="I228" i="9"/>
  <c r="I227" i="9"/>
  <c r="I226" i="9"/>
  <c r="I225" i="9"/>
  <c r="I254" i="9" s="1"/>
  <c r="O15" i="9" s="1"/>
  <c r="I224" i="9"/>
  <c r="I223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I159" i="9"/>
  <c r="I158" i="9"/>
  <c r="I153" i="9"/>
  <c r="I152" i="9"/>
  <c r="I151" i="9"/>
  <c r="I150" i="9"/>
  <c r="I149" i="9"/>
  <c r="I148" i="9"/>
  <c r="I147" i="9"/>
  <c r="I146" i="9"/>
  <c r="I145" i="9"/>
  <c r="I144" i="9"/>
  <c r="I143" i="9"/>
  <c r="I142" i="9"/>
  <c r="I141" i="9"/>
  <c r="I140" i="9"/>
  <c r="I139" i="9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B56" i="9"/>
  <c r="L51" i="9"/>
  <c r="J51" i="9"/>
  <c r="I51" i="9"/>
  <c r="M51" i="9" s="1"/>
  <c r="H51" i="9"/>
  <c r="M50" i="9"/>
  <c r="L50" i="9"/>
  <c r="J50" i="9"/>
  <c r="I50" i="9"/>
  <c r="H50" i="9"/>
  <c r="M49" i="9"/>
  <c r="L49" i="9"/>
  <c r="J49" i="9"/>
  <c r="I49" i="9"/>
  <c r="H49" i="9"/>
  <c r="L48" i="9"/>
  <c r="J48" i="9"/>
  <c r="I48" i="9"/>
  <c r="M48" i="9" s="1"/>
  <c r="H48" i="9"/>
  <c r="M47" i="9"/>
  <c r="L47" i="9"/>
  <c r="J47" i="9"/>
  <c r="I47" i="9"/>
  <c r="H47" i="9"/>
  <c r="L46" i="9"/>
  <c r="J46" i="9"/>
  <c r="I46" i="9"/>
  <c r="M46" i="9" s="1"/>
  <c r="H46" i="9"/>
  <c r="L45" i="9"/>
  <c r="J45" i="9"/>
  <c r="I45" i="9"/>
  <c r="M45" i="9" s="1"/>
  <c r="H45" i="9"/>
  <c r="M44" i="9"/>
  <c r="L44" i="9"/>
  <c r="J44" i="9"/>
  <c r="I44" i="9"/>
  <c r="H44" i="9"/>
  <c r="L43" i="9"/>
  <c r="J43" i="9"/>
  <c r="I43" i="9"/>
  <c r="M43" i="9" s="1"/>
  <c r="H43" i="9"/>
  <c r="M42" i="9"/>
  <c r="L42" i="9"/>
  <c r="J42" i="9"/>
  <c r="I42" i="9"/>
  <c r="H42" i="9"/>
  <c r="L41" i="9"/>
  <c r="J41" i="9"/>
  <c r="I41" i="9"/>
  <c r="M41" i="9" s="1"/>
  <c r="H41" i="9"/>
  <c r="L40" i="9"/>
  <c r="J40" i="9"/>
  <c r="I40" i="9"/>
  <c r="M40" i="9" s="1"/>
  <c r="H40" i="9"/>
  <c r="M39" i="9"/>
  <c r="L39" i="9"/>
  <c r="J39" i="9"/>
  <c r="I39" i="9"/>
  <c r="H39" i="9"/>
  <c r="L38" i="9"/>
  <c r="J38" i="9"/>
  <c r="I38" i="9"/>
  <c r="M38" i="9" s="1"/>
  <c r="H38" i="9"/>
  <c r="L37" i="9"/>
  <c r="J37" i="9"/>
  <c r="I37" i="9"/>
  <c r="M37" i="9" s="1"/>
  <c r="H37" i="9"/>
  <c r="M36" i="9"/>
  <c r="L36" i="9"/>
  <c r="J36" i="9"/>
  <c r="I36" i="9"/>
  <c r="H36" i="9"/>
  <c r="L35" i="9"/>
  <c r="J35" i="9"/>
  <c r="I35" i="9"/>
  <c r="M35" i="9" s="1"/>
  <c r="H35" i="9"/>
  <c r="M34" i="9"/>
  <c r="L34" i="9"/>
  <c r="J34" i="9"/>
  <c r="I34" i="9"/>
  <c r="H34" i="9"/>
  <c r="M33" i="9"/>
  <c r="L33" i="9"/>
  <c r="J33" i="9"/>
  <c r="I33" i="9"/>
  <c r="H33" i="9"/>
  <c r="L32" i="9"/>
  <c r="J32" i="9"/>
  <c r="I32" i="9"/>
  <c r="M32" i="9" s="1"/>
  <c r="H32" i="9"/>
  <c r="M31" i="9"/>
  <c r="L31" i="9"/>
  <c r="J31" i="9"/>
  <c r="I31" i="9"/>
  <c r="H31" i="9"/>
  <c r="L30" i="9"/>
  <c r="J30" i="9"/>
  <c r="I30" i="9"/>
  <c r="M30" i="9" s="1"/>
  <c r="H30" i="9"/>
  <c r="L29" i="9"/>
  <c r="J29" i="9"/>
  <c r="I29" i="9"/>
  <c r="M29" i="9" s="1"/>
  <c r="H29" i="9"/>
  <c r="M28" i="9"/>
  <c r="L28" i="9"/>
  <c r="J28" i="9"/>
  <c r="I28" i="9"/>
  <c r="H28" i="9"/>
  <c r="L27" i="9"/>
  <c r="J27" i="9"/>
  <c r="I27" i="9"/>
  <c r="M27" i="9" s="1"/>
  <c r="H27" i="9"/>
  <c r="M26" i="9"/>
  <c r="L26" i="9"/>
  <c r="J26" i="9"/>
  <c r="I26" i="9"/>
  <c r="H26" i="9"/>
  <c r="L25" i="9"/>
  <c r="J25" i="9"/>
  <c r="I25" i="9"/>
  <c r="M25" i="9" s="1"/>
  <c r="H25" i="9"/>
  <c r="L24" i="9"/>
  <c r="J24" i="9"/>
  <c r="I24" i="9"/>
  <c r="M24" i="9" s="1"/>
  <c r="H24" i="9"/>
  <c r="M23" i="9"/>
  <c r="L23" i="9"/>
  <c r="J23" i="9"/>
  <c r="I23" i="9"/>
  <c r="H23" i="9"/>
  <c r="L22" i="9"/>
  <c r="J22" i="9"/>
  <c r="H22" i="9"/>
  <c r="L21" i="9"/>
  <c r="J21" i="9"/>
  <c r="H21" i="9"/>
  <c r="O16" i="9"/>
  <c r="I15" i="9"/>
  <c r="O14" i="9"/>
  <c r="O13" i="9"/>
  <c r="I318" i="9" s="1"/>
  <c r="B318" i="9" s="1"/>
  <c r="D10" i="9"/>
  <c r="N8" i="9"/>
  <c r="B305" i="9" s="1"/>
  <c r="R6" i="9"/>
  <c r="C2" i="9"/>
  <c r="I315" i="8"/>
  <c r="I314" i="8"/>
  <c r="B314" i="8"/>
  <c r="B315" i="8" s="1"/>
  <c r="I311" i="8"/>
  <c r="I310" i="8"/>
  <c r="I300" i="8"/>
  <c r="F300" i="8" s="1"/>
  <c r="G300" i="8"/>
  <c r="I299" i="8"/>
  <c r="G299" i="8"/>
  <c r="F299" i="8"/>
  <c r="I298" i="8"/>
  <c r="F298" i="8" s="1"/>
  <c r="G298" i="8"/>
  <c r="I297" i="8"/>
  <c r="F297" i="8" s="1"/>
  <c r="G297" i="8"/>
  <c r="I296" i="8"/>
  <c r="G296" i="8"/>
  <c r="F296" i="8"/>
  <c r="I295" i="8"/>
  <c r="F295" i="8" s="1"/>
  <c r="G295" i="8"/>
  <c r="I294" i="8"/>
  <c r="G294" i="8"/>
  <c r="F294" i="8"/>
  <c r="I293" i="8"/>
  <c r="G293" i="8"/>
  <c r="F293" i="8"/>
  <c r="I292" i="8"/>
  <c r="F292" i="8" s="1"/>
  <c r="G292" i="8"/>
  <c r="I291" i="8"/>
  <c r="G291" i="8"/>
  <c r="F291" i="8"/>
  <c r="I290" i="8"/>
  <c r="F290" i="8" s="1"/>
  <c r="G290" i="8"/>
  <c r="I289" i="8"/>
  <c r="F289" i="8" s="1"/>
  <c r="G289" i="8"/>
  <c r="I288" i="8"/>
  <c r="G288" i="8"/>
  <c r="F288" i="8"/>
  <c r="I287" i="8"/>
  <c r="F287" i="8" s="1"/>
  <c r="G287" i="8"/>
  <c r="I286" i="8"/>
  <c r="G286" i="8"/>
  <c r="F286" i="8"/>
  <c r="I285" i="8"/>
  <c r="G285" i="8"/>
  <c r="F285" i="8"/>
  <c r="I284" i="8"/>
  <c r="F284" i="8" s="1"/>
  <c r="G284" i="8"/>
  <c r="I283" i="8"/>
  <c r="G283" i="8"/>
  <c r="F283" i="8"/>
  <c r="I282" i="8"/>
  <c r="G282" i="8"/>
  <c r="F282" i="8"/>
  <c r="I281" i="8"/>
  <c r="F281" i="8" s="1"/>
  <c r="G281" i="8"/>
  <c r="I280" i="8"/>
  <c r="G280" i="8"/>
  <c r="F280" i="8"/>
  <c r="I279" i="8"/>
  <c r="G279" i="8"/>
  <c r="F279" i="8"/>
  <c r="I278" i="8"/>
  <c r="G278" i="8"/>
  <c r="F278" i="8"/>
  <c r="I277" i="8"/>
  <c r="G277" i="8"/>
  <c r="F277" i="8"/>
  <c r="I276" i="8"/>
  <c r="F276" i="8" s="1"/>
  <c r="G276" i="8"/>
  <c r="I275" i="8"/>
  <c r="G275" i="8"/>
  <c r="F275" i="8"/>
  <c r="I274" i="8"/>
  <c r="G274" i="8"/>
  <c r="F274" i="8"/>
  <c r="I273" i="8"/>
  <c r="F273" i="8" s="1"/>
  <c r="G273" i="8"/>
  <c r="I272" i="8"/>
  <c r="G272" i="8"/>
  <c r="F272" i="8"/>
  <c r="I271" i="8"/>
  <c r="G271" i="8"/>
  <c r="F271" i="8"/>
  <c r="I270" i="8"/>
  <c r="G270" i="8"/>
  <c r="F270" i="8"/>
  <c r="I253" i="8"/>
  <c r="I252" i="8"/>
  <c r="I251" i="8"/>
  <c r="I250" i="8"/>
  <c r="I249" i="8"/>
  <c r="I248" i="8"/>
  <c r="I247" i="8"/>
  <c r="I246" i="8"/>
  <c r="I245" i="8"/>
  <c r="I244" i="8"/>
  <c r="I243" i="8"/>
  <c r="I242" i="8"/>
  <c r="I241" i="8"/>
  <c r="I240" i="8"/>
  <c r="I239" i="8"/>
  <c r="I238" i="8"/>
  <c r="I237" i="8"/>
  <c r="I236" i="8"/>
  <c r="I235" i="8"/>
  <c r="I234" i="8"/>
  <c r="I233" i="8"/>
  <c r="I232" i="8"/>
  <c r="I231" i="8"/>
  <c r="I230" i="8"/>
  <c r="I229" i="8"/>
  <c r="I228" i="8"/>
  <c r="I227" i="8"/>
  <c r="I226" i="8"/>
  <c r="I225" i="8"/>
  <c r="I224" i="8"/>
  <c r="I223" i="8"/>
  <c r="I254" i="8" s="1"/>
  <c r="O15" i="8" s="1"/>
  <c r="I218" i="8"/>
  <c r="I217" i="8"/>
  <c r="I216" i="8"/>
  <c r="I215" i="8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54" i="8" s="1"/>
  <c r="I129" i="8"/>
  <c r="I128" i="8"/>
  <c r="I127" i="8"/>
  <c r="I126" i="8"/>
  <c r="I125" i="8"/>
  <c r="I124" i="8"/>
  <c r="I123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119" i="8" s="1"/>
  <c r="I62" i="8"/>
  <c r="I61" i="8"/>
  <c r="I60" i="8"/>
  <c r="I59" i="8"/>
  <c r="I58" i="8"/>
  <c r="L51" i="8"/>
  <c r="J51" i="8"/>
  <c r="I51" i="8"/>
  <c r="M51" i="8" s="1"/>
  <c r="H51" i="8"/>
  <c r="M50" i="8"/>
  <c r="L50" i="8"/>
  <c r="J50" i="8"/>
  <c r="I50" i="8"/>
  <c r="H50" i="8"/>
  <c r="L49" i="8"/>
  <c r="J49" i="8"/>
  <c r="I49" i="8"/>
  <c r="M49" i="8" s="1"/>
  <c r="H49" i="8"/>
  <c r="M48" i="8"/>
  <c r="L48" i="8"/>
  <c r="J48" i="8"/>
  <c r="I48" i="8"/>
  <c r="H48" i="8"/>
  <c r="M47" i="8"/>
  <c r="L47" i="8"/>
  <c r="J47" i="8"/>
  <c r="I47" i="8"/>
  <c r="H47" i="8"/>
  <c r="L46" i="8"/>
  <c r="J46" i="8"/>
  <c r="I46" i="8"/>
  <c r="M46" i="8" s="1"/>
  <c r="H46" i="8"/>
  <c r="M45" i="8"/>
  <c r="L45" i="8"/>
  <c r="J45" i="8"/>
  <c r="I45" i="8"/>
  <c r="H45" i="8"/>
  <c r="L44" i="8"/>
  <c r="J44" i="8"/>
  <c r="I44" i="8"/>
  <c r="M44" i="8" s="1"/>
  <c r="H44" i="8"/>
  <c r="L43" i="8"/>
  <c r="J43" i="8"/>
  <c r="I43" i="8"/>
  <c r="M43" i="8" s="1"/>
  <c r="H43" i="8"/>
  <c r="M42" i="8"/>
  <c r="L42" i="8"/>
  <c r="J42" i="8"/>
  <c r="I42" i="8"/>
  <c r="H42" i="8"/>
  <c r="L41" i="8"/>
  <c r="J41" i="8"/>
  <c r="I41" i="8"/>
  <c r="M41" i="8" s="1"/>
  <c r="H41" i="8"/>
  <c r="M40" i="8"/>
  <c r="L40" i="8"/>
  <c r="J40" i="8"/>
  <c r="I40" i="8"/>
  <c r="H40" i="8"/>
  <c r="L39" i="8"/>
  <c r="J39" i="8"/>
  <c r="I39" i="8"/>
  <c r="M39" i="8" s="1"/>
  <c r="H39" i="8"/>
  <c r="L38" i="8"/>
  <c r="J38" i="8"/>
  <c r="I38" i="8"/>
  <c r="M38" i="8" s="1"/>
  <c r="H38" i="8"/>
  <c r="M37" i="8"/>
  <c r="L37" i="8"/>
  <c r="J37" i="8"/>
  <c r="I37" i="8"/>
  <c r="H37" i="8"/>
  <c r="L36" i="8"/>
  <c r="J36" i="8"/>
  <c r="I36" i="8"/>
  <c r="M36" i="8" s="1"/>
  <c r="H36" i="8"/>
  <c r="L35" i="8"/>
  <c r="J35" i="8"/>
  <c r="I35" i="8"/>
  <c r="M35" i="8" s="1"/>
  <c r="H35" i="8"/>
  <c r="M34" i="8"/>
  <c r="L34" i="8"/>
  <c r="J34" i="8"/>
  <c r="I34" i="8"/>
  <c r="H34" i="8"/>
  <c r="L33" i="8"/>
  <c r="J33" i="8"/>
  <c r="I33" i="8"/>
  <c r="M33" i="8" s="1"/>
  <c r="H33" i="8"/>
  <c r="M32" i="8"/>
  <c r="L32" i="8"/>
  <c r="J32" i="8"/>
  <c r="I32" i="8"/>
  <c r="H32" i="8"/>
  <c r="M31" i="8"/>
  <c r="L31" i="8"/>
  <c r="J31" i="8"/>
  <c r="I31" i="8"/>
  <c r="H31" i="8"/>
  <c r="L30" i="8"/>
  <c r="J30" i="8"/>
  <c r="I30" i="8"/>
  <c r="M30" i="8" s="1"/>
  <c r="H30" i="8"/>
  <c r="M29" i="8"/>
  <c r="L29" i="8"/>
  <c r="J29" i="8"/>
  <c r="I29" i="8"/>
  <c r="H29" i="8"/>
  <c r="L28" i="8"/>
  <c r="J28" i="8"/>
  <c r="I28" i="8"/>
  <c r="M28" i="8" s="1"/>
  <c r="H28" i="8"/>
  <c r="L27" i="8"/>
  <c r="J27" i="8"/>
  <c r="I27" i="8"/>
  <c r="M27" i="8" s="1"/>
  <c r="H27" i="8"/>
  <c r="M26" i="8"/>
  <c r="L26" i="8"/>
  <c r="J26" i="8"/>
  <c r="I26" i="8"/>
  <c r="H26" i="8"/>
  <c r="L25" i="8"/>
  <c r="J25" i="8"/>
  <c r="I25" i="8"/>
  <c r="M25" i="8" s="1"/>
  <c r="H25" i="8"/>
  <c r="M24" i="8"/>
  <c r="L24" i="8"/>
  <c r="J24" i="8"/>
  <c r="I24" i="8"/>
  <c r="H24" i="8"/>
  <c r="L23" i="8"/>
  <c r="J23" i="8"/>
  <c r="J52" i="8" s="1"/>
  <c r="H23" i="8"/>
  <c r="L22" i="8"/>
  <c r="J22" i="8"/>
  <c r="H22" i="8"/>
  <c r="L21" i="8"/>
  <c r="J21" i="8"/>
  <c r="H21" i="8"/>
  <c r="O16" i="8"/>
  <c r="I15" i="8"/>
  <c r="O14" i="8"/>
  <c r="B56" i="8" s="1"/>
  <c r="O13" i="8"/>
  <c r="D10" i="8"/>
  <c r="N8" i="8"/>
  <c r="B305" i="8" s="1"/>
  <c r="R6" i="8"/>
  <c r="I315" i="7"/>
  <c r="I314" i="7"/>
  <c r="B314" i="7"/>
  <c r="B315" i="7" s="1"/>
  <c r="I311" i="7"/>
  <c r="I310" i="7"/>
  <c r="I300" i="7"/>
  <c r="G300" i="7"/>
  <c r="F300" i="7"/>
  <c r="I299" i="7"/>
  <c r="F299" i="7" s="1"/>
  <c r="G299" i="7"/>
  <c r="I298" i="7"/>
  <c r="G298" i="7"/>
  <c r="F298" i="7"/>
  <c r="I297" i="7"/>
  <c r="G297" i="7"/>
  <c r="F297" i="7"/>
  <c r="I296" i="7"/>
  <c r="G296" i="7"/>
  <c r="F296" i="7"/>
  <c r="I295" i="7"/>
  <c r="G295" i="7"/>
  <c r="F295" i="7"/>
  <c r="I294" i="7"/>
  <c r="F294" i="7" s="1"/>
  <c r="G294" i="7"/>
  <c r="I293" i="7"/>
  <c r="G293" i="7"/>
  <c r="F293" i="7"/>
  <c r="I292" i="7"/>
  <c r="G292" i="7"/>
  <c r="F292" i="7"/>
  <c r="I291" i="7"/>
  <c r="F291" i="7" s="1"/>
  <c r="G291" i="7"/>
  <c r="I290" i="7"/>
  <c r="G290" i="7"/>
  <c r="F290" i="7"/>
  <c r="I289" i="7"/>
  <c r="G289" i="7"/>
  <c r="F289" i="7"/>
  <c r="I288" i="7"/>
  <c r="G288" i="7"/>
  <c r="F288" i="7"/>
  <c r="I287" i="7"/>
  <c r="G287" i="7"/>
  <c r="F287" i="7"/>
  <c r="I286" i="7"/>
  <c r="F286" i="7" s="1"/>
  <c r="G286" i="7"/>
  <c r="I285" i="7"/>
  <c r="G285" i="7"/>
  <c r="F285" i="7"/>
  <c r="I284" i="7"/>
  <c r="F284" i="7" s="1"/>
  <c r="G284" i="7"/>
  <c r="I283" i="7"/>
  <c r="F283" i="7" s="1"/>
  <c r="G283" i="7"/>
  <c r="I282" i="7"/>
  <c r="G282" i="7"/>
  <c r="F282" i="7"/>
  <c r="I281" i="7"/>
  <c r="F281" i="7" s="1"/>
  <c r="G281" i="7"/>
  <c r="I280" i="7"/>
  <c r="G280" i="7"/>
  <c r="F280" i="7"/>
  <c r="I279" i="7"/>
  <c r="G279" i="7"/>
  <c r="F279" i="7"/>
  <c r="I278" i="7"/>
  <c r="F278" i="7" s="1"/>
  <c r="G278" i="7"/>
  <c r="I277" i="7"/>
  <c r="G277" i="7"/>
  <c r="F277" i="7"/>
  <c r="I276" i="7"/>
  <c r="F276" i="7" s="1"/>
  <c r="G276" i="7"/>
  <c r="I275" i="7"/>
  <c r="F275" i="7" s="1"/>
  <c r="G275" i="7"/>
  <c r="I274" i="7"/>
  <c r="G274" i="7"/>
  <c r="F274" i="7"/>
  <c r="I273" i="7"/>
  <c r="F273" i="7" s="1"/>
  <c r="G273" i="7"/>
  <c r="I272" i="7"/>
  <c r="G272" i="7"/>
  <c r="F272" i="7"/>
  <c r="I271" i="7"/>
  <c r="G271" i="7"/>
  <c r="F271" i="7"/>
  <c r="I270" i="7"/>
  <c r="G270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54" i="7" s="1"/>
  <c r="O15" i="7" s="1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219" i="7" s="1"/>
  <c r="I162" i="7"/>
  <c r="I161" i="7"/>
  <c r="I160" i="7"/>
  <c r="I159" i="7"/>
  <c r="I158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54" i="7" s="1"/>
  <c r="I126" i="7"/>
  <c r="I125" i="7"/>
  <c r="I124" i="7"/>
  <c r="I123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119" i="7" s="1"/>
  <c r="I59" i="7"/>
  <c r="I58" i="7"/>
  <c r="M51" i="7"/>
  <c r="L51" i="7"/>
  <c r="J51" i="7"/>
  <c r="I51" i="7"/>
  <c r="H51" i="7"/>
  <c r="L50" i="7"/>
  <c r="J50" i="7"/>
  <c r="I50" i="7"/>
  <c r="M50" i="7" s="1"/>
  <c r="H50" i="7"/>
  <c r="L49" i="7"/>
  <c r="J49" i="7"/>
  <c r="I49" i="7"/>
  <c r="M49" i="7" s="1"/>
  <c r="H49" i="7"/>
  <c r="M48" i="7"/>
  <c r="L48" i="7"/>
  <c r="J48" i="7"/>
  <c r="I48" i="7"/>
  <c r="H48" i="7"/>
  <c r="L47" i="7"/>
  <c r="J47" i="7"/>
  <c r="I47" i="7"/>
  <c r="M47" i="7" s="1"/>
  <c r="H47" i="7"/>
  <c r="M46" i="7"/>
  <c r="L46" i="7"/>
  <c r="J46" i="7"/>
  <c r="I46" i="7"/>
  <c r="H46" i="7"/>
  <c r="M45" i="7"/>
  <c r="L45" i="7"/>
  <c r="J45" i="7"/>
  <c r="I45" i="7"/>
  <c r="H45" i="7"/>
  <c r="L44" i="7"/>
  <c r="J44" i="7"/>
  <c r="I44" i="7"/>
  <c r="M44" i="7" s="1"/>
  <c r="H44" i="7"/>
  <c r="M43" i="7"/>
  <c r="L43" i="7"/>
  <c r="J43" i="7"/>
  <c r="I43" i="7"/>
  <c r="H43" i="7"/>
  <c r="L42" i="7"/>
  <c r="J42" i="7"/>
  <c r="I42" i="7"/>
  <c r="M42" i="7" s="1"/>
  <c r="H42" i="7"/>
  <c r="L41" i="7"/>
  <c r="J41" i="7"/>
  <c r="I41" i="7"/>
  <c r="M41" i="7" s="1"/>
  <c r="H41" i="7"/>
  <c r="M40" i="7"/>
  <c r="L40" i="7"/>
  <c r="J40" i="7"/>
  <c r="I40" i="7"/>
  <c r="H40" i="7"/>
  <c r="L39" i="7"/>
  <c r="J39" i="7"/>
  <c r="I39" i="7"/>
  <c r="M39" i="7" s="1"/>
  <c r="H39" i="7"/>
  <c r="M38" i="7"/>
  <c r="L38" i="7"/>
  <c r="J38" i="7"/>
  <c r="I38" i="7"/>
  <c r="H38" i="7"/>
  <c r="L37" i="7"/>
  <c r="J37" i="7"/>
  <c r="I37" i="7"/>
  <c r="M37" i="7" s="1"/>
  <c r="H37" i="7"/>
  <c r="L36" i="7"/>
  <c r="J36" i="7"/>
  <c r="I36" i="7"/>
  <c r="M36" i="7" s="1"/>
  <c r="H36" i="7"/>
  <c r="M35" i="7"/>
  <c r="L35" i="7"/>
  <c r="J35" i="7"/>
  <c r="I35" i="7"/>
  <c r="H35" i="7"/>
  <c r="L34" i="7"/>
  <c r="J34" i="7"/>
  <c r="I34" i="7"/>
  <c r="M34" i="7" s="1"/>
  <c r="H34" i="7"/>
  <c r="L33" i="7"/>
  <c r="J33" i="7"/>
  <c r="I33" i="7"/>
  <c r="M33" i="7" s="1"/>
  <c r="H33" i="7"/>
  <c r="M32" i="7"/>
  <c r="L32" i="7"/>
  <c r="J32" i="7"/>
  <c r="I32" i="7"/>
  <c r="H32" i="7"/>
  <c r="L31" i="7"/>
  <c r="J31" i="7"/>
  <c r="I31" i="7"/>
  <c r="M31" i="7" s="1"/>
  <c r="H31" i="7"/>
  <c r="M30" i="7"/>
  <c r="L30" i="7"/>
  <c r="J30" i="7"/>
  <c r="I30" i="7"/>
  <c r="H30" i="7"/>
  <c r="M29" i="7"/>
  <c r="L29" i="7"/>
  <c r="J29" i="7"/>
  <c r="I29" i="7"/>
  <c r="H29" i="7"/>
  <c r="L28" i="7"/>
  <c r="J28" i="7"/>
  <c r="I28" i="7"/>
  <c r="M28" i="7" s="1"/>
  <c r="H28" i="7"/>
  <c r="M27" i="7"/>
  <c r="L27" i="7"/>
  <c r="J27" i="7"/>
  <c r="I27" i="7"/>
  <c r="H27" i="7"/>
  <c r="L26" i="7"/>
  <c r="J26" i="7"/>
  <c r="I26" i="7"/>
  <c r="M26" i="7" s="1"/>
  <c r="H26" i="7"/>
  <c r="L25" i="7"/>
  <c r="J25" i="7"/>
  <c r="I25" i="7"/>
  <c r="M25" i="7" s="1"/>
  <c r="H25" i="7"/>
  <c r="M24" i="7"/>
  <c r="L24" i="7"/>
  <c r="J24" i="7"/>
  <c r="I24" i="7"/>
  <c r="H24" i="7"/>
  <c r="L23" i="7"/>
  <c r="J23" i="7"/>
  <c r="I23" i="7"/>
  <c r="M23" i="7" s="1"/>
  <c r="H23" i="7"/>
  <c r="L22" i="7"/>
  <c r="J22" i="7"/>
  <c r="H22" i="7"/>
  <c r="L21" i="7"/>
  <c r="J21" i="7"/>
  <c r="J52" i="7" s="1"/>
  <c r="H21" i="7"/>
  <c r="O16" i="7"/>
  <c r="I15" i="7"/>
  <c r="O14" i="7"/>
  <c r="B56" i="7" s="1"/>
  <c r="O13" i="7"/>
  <c r="C2" i="7" s="1"/>
  <c r="D10" i="7"/>
  <c r="N8" i="7"/>
  <c r="R6" i="7"/>
  <c r="I315" i="6"/>
  <c r="B315" i="6"/>
  <c r="I314" i="6"/>
  <c r="B314" i="6"/>
  <c r="I311" i="6"/>
  <c r="I310" i="6"/>
  <c r="I300" i="6"/>
  <c r="G300" i="6"/>
  <c r="F300" i="6"/>
  <c r="I299" i="6"/>
  <c r="F299" i="6" s="1"/>
  <c r="G299" i="6"/>
  <c r="I298" i="6"/>
  <c r="G298" i="6"/>
  <c r="F298" i="6"/>
  <c r="I297" i="6"/>
  <c r="G297" i="6"/>
  <c r="F297" i="6"/>
  <c r="I296" i="6"/>
  <c r="F296" i="6" s="1"/>
  <c r="G296" i="6"/>
  <c r="I295" i="6"/>
  <c r="G295" i="6"/>
  <c r="F295" i="6"/>
  <c r="I294" i="6"/>
  <c r="G294" i="6"/>
  <c r="F294" i="6"/>
  <c r="I293" i="6"/>
  <c r="F293" i="6" s="1"/>
  <c r="G293" i="6"/>
  <c r="I292" i="6"/>
  <c r="G292" i="6"/>
  <c r="F292" i="6"/>
  <c r="I291" i="6"/>
  <c r="G291" i="6"/>
  <c r="F291" i="6"/>
  <c r="I290" i="6"/>
  <c r="G290" i="6"/>
  <c r="F290" i="6"/>
  <c r="I289" i="6"/>
  <c r="G289" i="6"/>
  <c r="F289" i="6"/>
  <c r="I288" i="6"/>
  <c r="F288" i="6" s="1"/>
  <c r="G288" i="6"/>
  <c r="I287" i="6"/>
  <c r="G287" i="6"/>
  <c r="F287" i="6"/>
  <c r="I286" i="6"/>
  <c r="G286" i="6"/>
  <c r="F286" i="6"/>
  <c r="I285" i="6"/>
  <c r="F285" i="6" s="1"/>
  <c r="G285" i="6"/>
  <c r="I284" i="6"/>
  <c r="G284" i="6"/>
  <c r="F284" i="6"/>
  <c r="I283" i="6"/>
  <c r="G283" i="6"/>
  <c r="F283" i="6"/>
  <c r="I282" i="6"/>
  <c r="G282" i="6"/>
  <c r="F282" i="6"/>
  <c r="I281" i="6"/>
  <c r="F281" i="6" s="1"/>
  <c r="G281" i="6"/>
  <c r="I280" i="6"/>
  <c r="F280" i="6" s="1"/>
  <c r="G280" i="6"/>
  <c r="I279" i="6"/>
  <c r="G279" i="6"/>
  <c r="F279" i="6"/>
  <c r="I278" i="6"/>
  <c r="F278" i="6" s="1"/>
  <c r="G278" i="6"/>
  <c r="I277" i="6"/>
  <c r="F277" i="6" s="1"/>
  <c r="G277" i="6"/>
  <c r="I276" i="6"/>
  <c r="G276" i="6"/>
  <c r="F276" i="6"/>
  <c r="I275" i="6"/>
  <c r="F275" i="6" s="1"/>
  <c r="G275" i="6"/>
  <c r="I274" i="6"/>
  <c r="G274" i="6"/>
  <c r="F274" i="6"/>
  <c r="I273" i="6"/>
  <c r="F273" i="6" s="1"/>
  <c r="G273" i="6"/>
  <c r="I272" i="6"/>
  <c r="F272" i="6" s="1"/>
  <c r="G272" i="6"/>
  <c r="I271" i="6"/>
  <c r="G271" i="6"/>
  <c r="F271" i="6"/>
  <c r="I270" i="6"/>
  <c r="I301" i="6" s="1"/>
  <c r="I304" i="6" s="1"/>
  <c r="G270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54" i="6" s="1"/>
  <c r="O15" i="6" s="1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219" i="6" s="1"/>
  <c r="I159" i="6"/>
  <c r="I15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54" i="6" s="1"/>
  <c r="I128" i="6"/>
  <c r="I127" i="6"/>
  <c r="I126" i="6"/>
  <c r="I125" i="6"/>
  <c r="I124" i="6"/>
  <c r="I123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119" i="6" s="1"/>
  <c r="I61" i="6"/>
  <c r="I60" i="6"/>
  <c r="I59" i="6"/>
  <c r="I58" i="6"/>
  <c r="M51" i="6"/>
  <c r="L51" i="6"/>
  <c r="J51" i="6"/>
  <c r="I51" i="6"/>
  <c r="H51" i="6"/>
  <c r="L50" i="6"/>
  <c r="J50" i="6"/>
  <c r="I50" i="6"/>
  <c r="M50" i="6" s="1"/>
  <c r="H50" i="6"/>
  <c r="M49" i="6"/>
  <c r="L49" i="6"/>
  <c r="J49" i="6"/>
  <c r="I49" i="6"/>
  <c r="H49" i="6"/>
  <c r="M48" i="6"/>
  <c r="L48" i="6"/>
  <c r="J48" i="6"/>
  <c r="I48" i="6"/>
  <c r="H48" i="6"/>
  <c r="L47" i="6"/>
  <c r="J47" i="6"/>
  <c r="I47" i="6"/>
  <c r="M47" i="6" s="1"/>
  <c r="H47" i="6"/>
  <c r="M46" i="6"/>
  <c r="L46" i="6"/>
  <c r="J46" i="6"/>
  <c r="I46" i="6"/>
  <c r="H46" i="6"/>
  <c r="L45" i="6"/>
  <c r="J45" i="6"/>
  <c r="I45" i="6"/>
  <c r="M45" i="6" s="1"/>
  <c r="H45" i="6"/>
  <c r="M44" i="6"/>
  <c r="L44" i="6"/>
  <c r="J44" i="6"/>
  <c r="I44" i="6"/>
  <c r="H44" i="6"/>
  <c r="M43" i="6"/>
  <c r="L43" i="6"/>
  <c r="J43" i="6"/>
  <c r="I43" i="6"/>
  <c r="H43" i="6"/>
  <c r="L42" i="6"/>
  <c r="J42" i="6"/>
  <c r="I42" i="6"/>
  <c r="M42" i="6" s="1"/>
  <c r="H42" i="6"/>
  <c r="M41" i="6"/>
  <c r="L41" i="6"/>
  <c r="J41" i="6"/>
  <c r="I41" i="6"/>
  <c r="H41" i="6"/>
  <c r="L40" i="6"/>
  <c r="J40" i="6"/>
  <c r="I40" i="6"/>
  <c r="M40" i="6" s="1"/>
  <c r="H40" i="6"/>
  <c r="L39" i="6"/>
  <c r="J39" i="6"/>
  <c r="I39" i="6"/>
  <c r="M39" i="6" s="1"/>
  <c r="H39" i="6"/>
  <c r="M38" i="6"/>
  <c r="L38" i="6"/>
  <c r="J38" i="6"/>
  <c r="I38" i="6"/>
  <c r="H38" i="6"/>
  <c r="L37" i="6"/>
  <c r="J37" i="6"/>
  <c r="I37" i="6"/>
  <c r="M37" i="6" s="1"/>
  <c r="H37" i="6"/>
  <c r="M36" i="6"/>
  <c r="L36" i="6"/>
  <c r="J36" i="6"/>
  <c r="I36" i="6"/>
  <c r="H36" i="6"/>
  <c r="L35" i="6"/>
  <c r="J35" i="6"/>
  <c r="I35" i="6"/>
  <c r="M35" i="6" s="1"/>
  <c r="H35" i="6"/>
  <c r="L34" i="6"/>
  <c r="J34" i="6"/>
  <c r="I34" i="6"/>
  <c r="M34" i="6" s="1"/>
  <c r="H34" i="6"/>
  <c r="M33" i="6"/>
  <c r="L33" i="6"/>
  <c r="J33" i="6"/>
  <c r="I33" i="6"/>
  <c r="H33" i="6"/>
  <c r="L32" i="6"/>
  <c r="J32" i="6"/>
  <c r="I32" i="6"/>
  <c r="M32" i="6" s="1"/>
  <c r="H32" i="6"/>
  <c r="L31" i="6"/>
  <c r="J31" i="6"/>
  <c r="I31" i="6"/>
  <c r="M31" i="6" s="1"/>
  <c r="H31" i="6"/>
  <c r="M30" i="6"/>
  <c r="L30" i="6"/>
  <c r="J30" i="6"/>
  <c r="I30" i="6"/>
  <c r="H30" i="6"/>
  <c r="M29" i="6"/>
  <c r="L29" i="6"/>
  <c r="J29" i="6"/>
  <c r="I29" i="6"/>
  <c r="H29" i="6"/>
  <c r="L28" i="6"/>
  <c r="J28" i="6"/>
  <c r="I28" i="6"/>
  <c r="M28" i="6" s="1"/>
  <c r="H28" i="6"/>
  <c r="L27" i="6"/>
  <c r="J27" i="6"/>
  <c r="I27" i="6"/>
  <c r="M27" i="6" s="1"/>
  <c r="H27" i="6"/>
  <c r="L26" i="6"/>
  <c r="J26" i="6"/>
  <c r="I26" i="6"/>
  <c r="M26" i="6" s="1"/>
  <c r="H26" i="6"/>
  <c r="M25" i="6"/>
  <c r="L25" i="6"/>
  <c r="J25" i="6"/>
  <c r="I25" i="6"/>
  <c r="H25" i="6"/>
  <c r="M24" i="6"/>
  <c r="L24" i="6"/>
  <c r="J24" i="6"/>
  <c r="I24" i="6"/>
  <c r="H24" i="6"/>
  <c r="L23" i="6"/>
  <c r="J23" i="6"/>
  <c r="J52" i="6" s="1"/>
  <c r="I23" i="6"/>
  <c r="M23" i="6" s="1"/>
  <c r="H23" i="6"/>
  <c r="M22" i="6"/>
  <c r="L22" i="6"/>
  <c r="J22" i="6"/>
  <c r="I22" i="6"/>
  <c r="H22" i="6"/>
  <c r="L21" i="6"/>
  <c r="J21" i="6"/>
  <c r="H21" i="6"/>
  <c r="O16" i="6"/>
  <c r="I15" i="6"/>
  <c r="O14" i="6"/>
  <c r="B56" i="6" s="1"/>
  <c r="O13" i="6"/>
  <c r="C2" i="6" s="1"/>
  <c r="D10" i="6"/>
  <c r="N8" i="6"/>
  <c r="R6" i="6"/>
  <c r="I315" i="5"/>
  <c r="B315" i="5"/>
  <c r="I314" i="5"/>
  <c r="B314" i="5"/>
  <c r="I311" i="5"/>
  <c r="I310" i="5"/>
  <c r="I300" i="5"/>
  <c r="G300" i="5"/>
  <c r="F300" i="5"/>
  <c r="I299" i="5"/>
  <c r="G299" i="5"/>
  <c r="F299" i="5"/>
  <c r="I298" i="5"/>
  <c r="F298" i="5" s="1"/>
  <c r="G298" i="5"/>
  <c r="I297" i="5"/>
  <c r="G297" i="5"/>
  <c r="F297" i="5"/>
  <c r="I296" i="5"/>
  <c r="G296" i="5"/>
  <c r="F296" i="5"/>
  <c r="I295" i="5"/>
  <c r="F295" i="5" s="1"/>
  <c r="G295" i="5"/>
  <c r="I294" i="5"/>
  <c r="F294" i="5" s="1"/>
  <c r="G294" i="5"/>
  <c r="I293" i="5"/>
  <c r="G293" i="5"/>
  <c r="F293" i="5"/>
  <c r="I292" i="5"/>
  <c r="G292" i="5"/>
  <c r="F292" i="5"/>
  <c r="I291" i="5"/>
  <c r="G291" i="5"/>
  <c r="F291" i="5"/>
  <c r="I290" i="5"/>
  <c r="F290" i="5" s="1"/>
  <c r="G290" i="5"/>
  <c r="I289" i="5"/>
  <c r="G289" i="5"/>
  <c r="F289" i="5"/>
  <c r="I288" i="5"/>
  <c r="G288" i="5"/>
  <c r="F288" i="5"/>
  <c r="I287" i="5"/>
  <c r="F287" i="5" s="1"/>
  <c r="G287" i="5"/>
  <c r="I286" i="5"/>
  <c r="F286" i="5" s="1"/>
  <c r="G286" i="5"/>
  <c r="I285" i="5"/>
  <c r="G285" i="5"/>
  <c r="F285" i="5"/>
  <c r="I284" i="5"/>
  <c r="G284" i="5"/>
  <c r="F284" i="5"/>
  <c r="I283" i="5"/>
  <c r="F283" i="5" s="1"/>
  <c r="G283" i="5"/>
  <c r="I282" i="5"/>
  <c r="F282" i="5" s="1"/>
  <c r="G282" i="5"/>
  <c r="I281" i="5"/>
  <c r="G281" i="5"/>
  <c r="F281" i="5"/>
  <c r="I280" i="5"/>
  <c r="F280" i="5" s="1"/>
  <c r="G280" i="5"/>
  <c r="I279" i="5"/>
  <c r="F279" i="5" s="1"/>
  <c r="G279" i="5"/>
  <c r="I278" i="5"/>
  <c r="G278" i="5"/>
  <c r="F278" i="5"/>
  <c r="I277" i="5"/>
  <c r="F277" i="5" s="1"/>
  <c r="G277" i="5"/>
  <c r="I276" i="5"/>
  <c r="G276" i="5"/>
  <c r="F276" i="5"/>
  <c r="I275" i="5"/>
  <c r="F275" i="5" s="1"/>
  <c r="G275" i="5"/>
  <c r="I274" i="5"/>
  <c r="F274" i="5" s="1"/>
  <c r="G274" i="5"/>
  <c r="I273" i="5"/>
  <c r="G273" i="5"/>
  <c r="F273" i="5"/>
  <c r="I272" i="5"/>
  <c r="F272" i="5" s="1"/>
  <c r="G272" i="5"/>
  <c r="I271" i="5"/>
  <c r="F271" i="5" s="1"/>
  <c r="G271" i="5"/>
  <c r="I270" i="5"/>
  <c r="G270" i="5"/>
  <c r="F270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54" i="5" s="1"/>
  <c r="O15" i="5" s="1"/>
  <c r="I227" i="5"/>
  <c r="I226" i="5"/>
  <c r="I225" i="5"/>
  <c r="I224" i="5"/>
  <c r="I223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219" i="5" s="1"/>
  <c r="I160" i="5"/>
  <c r="I159" i="5"/>
  <c r="I158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119" i="5" s="1"/>
  <c r="L51" i="5"/>
  <c r="J51" i="5"/>
  <c r="I51" i="5"/>
  <c r="M51" i="5" s="1"/>
  <c r="H51" i="5"/>
  <c r="L50" i="5"/>
  <c r="J50" i="5"/>
  <c r="I50" i="5"/>
  <c r="M50" i="5" s="1"/>
  <c r="H50" i="5"/>
  <c r="M49" i="5"/>
  <c r="L49" i="5"/>
  <c r="J49" i="5"/>
  <c r="I49" i="5"/>
  <c r="H49" i="5"/>
  <c r="L48" i="5"/>
  <c r="J48" i="5"/>
  <c r="I48" i="5"/>
  <c r="M48" i="5" s="1"/>
  <c r="H48" i="5"/>
  <c r="L47" i="5"/>
  <c r="J47" i="5"/>
  <c r="I47" i="5"/>
  <c r="M47" i="5" s="1"/>
  <c r="H47" i="5"/>
  <c r="M46" i="5"/>
  <c r="L46" i="5"/>
  <c r="J46" i="5"/>
  <c r="I46" i="5"/>
  <c r="H46" i="5"/>
  <c r="L45" i="5"/>
  <c r="J45" i="5"/>
  <c r="I45" i="5"/>
  <c r="M45" i="5" s="1"/>
  <c r="H45" i="5"/>
  <c r="M44" i="5"/>
  <c r="L44" i="5"/>
  <c r="J44" i="5"/>
  <c r="I44" i="5"/>
  <c r="H44" i="5"/>
  <c r="L43" i="5"/>
  <c r="J43" i="5"/>
  <c r="I43" i="5"/>
  <c r="M43" i="5" s="1"/>
  <c r="H43" i="5"/>
  <c r="L42" i="5"/>
  <c r="J42" i="5"/>
  <c r="I42" i="5"/>
  <c r="M42" i="5" s="1"/>
  <c r="H42" i="5"/>
  <c r="M41" i="5"/>
  <c r="L41" i="5"/>
  <c r="J41" i="5"/>
  <c r="I41" i="5"/>
  <c r="H41" i="5"/>
  <c r="L40" i="5"/>
  <c r="J40" i="5"/>
  <c r="I40" i="5"/>
  <c r="M40" i="5" s="1"/>
  <c r="H40" i="5"/>
  <c r="L39" i="5"/>
  <c r="J39" i="5"/>
  <c r="I39" i="5"/>
  <c r="M39" i="5" s="1"/>
  <c r="H39" i="5"/>
  <c r="M38" i="5"/>
  <c r="L38" i="5"/>
  <c r="J38" i="5"/>
  <c r="I38" i="5"/>
  <c r="H38" i="5"/>
  <c r="L37" i="5"/>
  <c r="J37" i="5"/>
  <c r="I37" i="5"/>
  <c r="M37" i="5" s="1"/>
  <c r="H37" i="5"/>
  <c r="M36" i="5"/>
  <c r="L36" i="5"/>
  <c r="J36" i="5"/>
  <c r="I36" i="5"/>
  <c r="H36" i="5"/>
  <c r="L35" i="5"/>
  <c r="J35" i="5"/>
  <c r="I35" i="5"/>
  <c r="M35" i="5" s="1"/>
  <c r="H35" i="5"/>
  <c r="L34" i="5"/>
  <c r="J34" i="5"/>
  <c r="I34" i="5"/>
  <c r="M34" i="5" s="1"/>
  <c r="H34" i="5"/>
  <c r="M33" i="5"/>
  <c r="L33" i="5"/>
  <c r="J33" i="5"/>
  <c r="I33" i="5"/>
  <c r="H33" i="5"/>
  <c r="L32" i="5"/>
  <c r="J32" i="5"/>
  <c r="I32" i="5"/>
  <c r="M32" i="5" s="1"/>
  <c r="H32" i="5"/>
  <c r="L31" i="5"/>
  <c r="J31" i="5"/>
  <c r="I31" i="5"/>
  <c r="M31" i="5" s="1"/>
  <c r="H31" i="5"/>
  <c r="M30" i="5"/>
  <c r="L30" i="5"/>
  <c r="J30" i="5"/>
  <c r="I30" i="5"/>
  <c r="H30" i="5"/>
  <c r="L29" i="5"/>
  <c r="J29" i="5"/>
  <c r="I29" i="5"/>
  <c r="M29" i="5" s="1"/>
  <c r="H29" i="5"/>
  <c r="M28" i="5"/>
  <c r="L28" i="5"/>
  <c r="J28" i="5"/>
  <c r="I28" i="5"/>
  <c r="H28" i="5"/>
  <c r="L27" i="5"/>
  <c r="J27" i="5"/>
  <c r="I27" i="5"/>
  <c r="M27" i="5" s="1"/>
  <c r="H27" i="5"/>
  <c r="L26" i="5"/>
  <c r="J26" i="5"/>
  <c r="I26" i="5"/>
  <c r="M26" i="5" s="1"/>
  <c r="H26" i="5"/>
  <c r="M25" i="5"/>
  <c r="L25" i="5"/>
  <c r="J25" i="5"/>
  <c r="I25" i="5"/>
  <c r="H25" i="5"/>
  <c r="L24" i="5"/>
  <c r="J24" i="5"/>
  <c r="I24" i="5"/>
  <c r="M24" i="5" s="1"/>
  <c r="H24" i="5"/>
  <c r="L23" i="5"/>
  <c r="J23" i="5"/>
  <c r="I23" i="5"/>
  <c r="M23" i="5" s="1"/>
  <c r="H23" i="5"/>
  <c r="L22" i="5"/>
  <c r="J22" i="5"/>
  <c r="H22" i="5"/>
  <c r="L21" i="5"/>
  <c r="J21" i="5"/>
  <c r="J52" i="5" s="1"/>
  <c r="H21" i="5"/>
  <c r="O16" i="5"/>
  <c r="I15" i="5"/>
  <c r="O14" i="5"/>
  <c r="B56" i="5" s="1"/>
  <c r="O13" i="5"/>
  <c r="I318" i="5" s="1"/>
  <c r="B318" i="5" s="1"/>
  <c r="D10" i="5"/>
  <c r="N8" i="5"/>
  <c r="B305" i="5" s="1"/>
  <c r="R6" i="5"/>
  <c r="C2" i="5"/>
  <c r="I318" i="4"/>
  <c r="B318" i="4" s="1"/>
  <c r="I315" i="4"/>
  <c r="B315" i="4"/>
  <c r="I314" i="4"/>
  <c r="B314" i="4"/>
  <c r="I311" i="4"/>
  <c r="I310" i="4"/>
  <c r="I300" i="4"/>
  <c r="F300" i="4" s="1"/>
  <c r="G300" i="4"/>
  <c r="I299" i="4"/>
  <c r="F299" i="4" s="1"/>
  <c r="G299" i="4"/>
  <c r="I298" i="4"/>
  <c r="F298" i="4" s="1"/>
  <c r="G298" i="4"/>
  <c r="I297" i="4"/>
  <c r="F297" i="4" s="1"/>
  <c r="G297" i="4"/>
  <c r="I296" i="4"/>
  <c r="F296" i="4" s="1"/>
  <c r="G296" i="4"/>
  <c r="I295" i="4"/>
  <c r="F295" i="4" s="1"/>
  <c r="G295" i="4"/>
  <c r="I294" i="4"/>
  <c r="F294" i="4" s="1"/>
  <c r="G294" i="4"/>
  <c r="I293" i="4"/>
  <c r="F293" i="4" s="1"/>
  <c r="G293" i="4"/>
  <c r="I292" i="4"/>
  <c r="F292" i="4" s="1"/>
  <c r="G292" i="4"/>
  <c r="I291" i="4"/>
  <c r="F291" i="4" s="1"/>
  <c r="G291" i="4"/>
  <c r="I290" i="4"/>
  <c r="F290" i="4" s="1"/>
  <c r="G290" i="4"/>
  <c r="I289" i="4"/>
  <c r="F289" i="4" s="1"/>
  <c r="G289" i="4"/>
  <c r="I288" i="4"/>
  <c r="F288" i="4" s="1"/>
  <c r="G288" i="4"/>
  <c r="I287" i="4"/>
  <c r="F287" i="4" s="1"/>
  <c r="G287" i="4"/>
  <c r="I286" i="4"/>
  <c r="F286" i="4" s="1"/>
  <c r="G286" i="4"/>
  <c r="I285" i="4"/>
  <c r="F285" i="4" s="1"/>
  <c r="G285" i="4"/>
  <c r="I284" i="4"/>
  <c r="F284" i="4" s="1"/>
  <c r="G284" i="4"/>
  <c r="I283" i="4"/>
  <c r="F283" i="4" s="1"/>
  <c r="G283" i="4"/>
  <c r="I282" i="4"/>
  <c r="F282" i="4" s="1"/>
  <c r="G282" i="4"/>
  <c r="I281" i="4"/>
  <c r="F281" i="4" s="1"/>
  <c r="G281" i="4"/>
  <c r="I280" i="4"/>
  <c r="F280" i="4" s="1"/>
  <c r="G280" i="4"/>
  <c r="I279" i="4"/>
  <c r="F279" i="4" s="1"/>
  <c r="G279" i="4"/>
  <c r="I278" i="4"/>
  <c r="F278" i="4" s="1"/>
  <c r="G278" i="4"/>
  <c r="I277" i="4"/>
  <c r="F277" i="4" s="1"/>
  <c r="G277" i="4"/>
  <c r="I276" i="4"/>
  <c r="F276" i="4" s="1"/>
  <c r="G276" i="4"/>
  <c r="I275" i="4"/>
  <c r="F275" i="4" s="1"/>
  <c r="G275" i="4"/>
  <c r="I274" i="4"/>
  <c r="F274" i="4" s="1"/>
  <c r="G274" i="4"/>
  <c r="I273" i="4"/>
  <c r="F273" i="4" s="1"/>
  <c r="G273" i="4"/>
  <c r="I272" i="4"/>
  <c r="F272" i="4" s="1"/>
  <c r="G272" i="4"/>
  <c r="I271" i="4"/>
  <c r="F271" i="4" s="1"/>
  <c r="G271" i="4"/>
  <c r="I270" i="4"/>
  <c r="F270" i="4" s="1"/>
  <c r="G270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54" i="4" s="1"/>
  <c r="O15" i="4" s="1"/>
  <c r="I224" i="4"/>
  <c r="I223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219" i="4" s="1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54" i="4" s="1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119" i="4" s="1"/>
  <c r="B56" i="4"/>
  <c r="L51" i="4"/>
  <c r="J51" i="4"/>
  <c r="I51" i="4"/>
  <c r="M51" i="4" s="1"/>
  <c r="H51" i="4"/>
  <c r="M50" i="4"/>
  <c r="L50" i="4"/>
  <c r="J50" i="4"/>
  <c r="I50" i="4"/>
  <c r="H50" i="4"/>
  <c r="L49" i="4"/>
  <c r="J49" i="4"/>
  <c r="I49" i="4"/>
  <c r="M49" i="4" s="1"/>
  <c r="H49" i="4"/>
  <c r="L48" i="4"/>
  <c r="J48" i="4"/>
  <c r="I48" i="4"/>
  <c r="M48" i="4" s="1"/>
  <c r="H48" i="4"/>
  <c r="M47" i="4"/>
  <c r="L47" i="4"/>
  <c r="J47" i="4"/>
  <c r="I47" i="4"/>
  <c r="H47" i="4"/>
  <c r="L46" i="4"/>
  <c r="J46" i="4"/>
  <c r="I46" i="4"/>
  <c r="M46" i="4" s="1"/>
  <c r="H46" i="4"/>
  <c r="L45" i="4"/>
  <c r="J45" i="4"/>
  <c r="I45" i="4"/>
  <c r="M45" i="4" s="1"/>
  <c r="H45" i="4"/>
  <c r="M44" i="4"/>
  <c r="L44" i="4"/>
  <c r="J44" i="4"/>
  <c r="I44" i="4"/>
  <c r="H44" i="4"/>
  <c r="L43" i="4"/>
  <c r="J43" i="4"/>
  <c r="I43" i="4"/>
  <c r="M43" i="4" s="1"/>
  <c r="H43" i="4"/>
  <c r="M42" i="4"/>
  <c r="L42" i="4"/>
  <c r="J42" i="4"/>
  <c r="I42" i="4"/>
  <c r="H42" i="4"/>
  <c r="L41" i="4"/>
  <c r="J41" i="4"/>
  <c r="I41" i="4"/>
  <c r="M41" i="4" s="1"/>
  <c r="H41" i="4"/>
  <c r="L40" i="4"/>
  <c r="J40" i="4"/>
  <c r="I40" i="4"/>
  <c r="M40" i="4" s="1"/>
  <c r="H40" i="4"/>
  <c r="M39" i="4"/>
  <c r="L39" i="4"/>
  <c r="J39" i="4"/>
  <c r="I39" i="4"/>
  <c r="H39" i="4"/>
  <c r="L38" i="4"/>
  <c r="J38" i="4"/>
  <c r="I38" i="4"/>
  <c r="M38" i="4" s="1"/>
  <c r="H38" i="4"/>
  <c r="L37" i="4"/>
  <c r="J37" i="4"/>
  <c r="I37" i="4"/>
  <c r="M37" i="4" s="1"/>
  <c r="H37" i="4"/>
  <c r="M36" i="4"/>
  <c r="L36" i="4"/>
  <c r="J36" i="4"/>
  <c r="I36" i="4"/>
  <c r="H36" i="4"/>
  <c r="L35" i="4"/>
  <c r="J35" i="4"/>
  <c r="I35" i="4"/>
  <c r="M35" i="4" s="1"/>
  <c r="H35" i="4"/>
  <c r="M34" i="4"/>
  <c r="L34" i="4"/>
  <c r="J34" i="4"/>
  <c r="I34" i="4"/>
  <c r="H34" i="4"/>
  <c r="L33" i="4"/>
  <c r="J33" i="4"/>
  <c r="I33" i="4"/>
  <c r="M33" i="4" s="1"/>
  <c r="H33" i="4"/>
  <c r="L32" i="4"/>
  <c r="J32" i="4"/>
  <c r="I32" i="4"/>
  <c r="M32" i="4" s="1"/>
  <c r="H32" i="4"/>
  <c r="M31" i="4"/>
  <c r="L31" i="4"/>
  <c r="J31" i="4"/>
  <c r="I31" i="4"/>
  <c r="H31" i="4"/>
  <c r="L30" i="4"/>
  <c r="J30" i="4"/>
  <c r="I30" i="4"/>
  <c r="M30" i="4" s="1"/>
  <c r="H30" i="4"/>
  <c r="L29" i="4"/>
  <c r="J29" i="4"/>
  <c r="I29" i="4"/>
  <c r="M29" i="4" s="1"/>
  <c r="H29" i="4"/>
  <c r="M28" i="4"/>
  <c r="L28" i="4"/>
  <c r="J28" i="4"/>
  <c r="I28" i="4"/>
  <c r="H28" i="4"/>
  <c r="L27" i="4"/>
  <c r="J27" i="4"/>
  <c r="I27" i="4"/>
  <c r="M27" i="4" s="1"/>
  <c r="H27" i="4"/>
  <c r="M26" i="4"/>
  <c r="L26" i="4"/>
  <c r="J26" i="4"/>
  <c r="I26" i="4"/>
  <c r="H26" i="4"/>
  <c r="L25" i="4"/>
  <c r="J25" i="4"/>
  <c r="I25" i="4"/>
  <c r="M25" i="4" s="1"/>
  <c r="H25" i="4"/>
  <c r="L24" i="4"/>
  <c r="J24" i="4"/>
  <c r="I24" i="4"/>
  <c r="M24" i="4" s="1"/>
  <c r="H24" i="4"/>
  <c r="M23" i="4"/>
  <c r="L23" i="4"/>
  <c r="J23" i="4"/>
  <c r="I23" i="4"/>
  <c r="H23" i="4"/>
  <c r="L22" i="4"/>
  <c r="J22" i="4"/>
  <c r="H22" i="4"/>
  <c r="L21" i="4"/>
  <c r="J21" i="4"/>
  <c r="J52" i="4" s="1"/>
  <c r="H21" i="4"/>
  <c r="O16" i="4"/>
  <c r="I15" i="4"/>
  <c r="O14" i="4"/>
  <c r="O13" i="4"/>
  <c r="D10" i="4"/>
  <c r="N8" i="4"/>
  <c r="B305" i="4" s="1"/>
  <c r="R6" i="4"/>
  <c r="C2" i="4"/>
  <c r="E40" i="3"/>
  <c r="E32" i="3"/>
  <c r="E33" i="3" s="1"/>
  <c r="E28" i="3"/>
  <c r="E38" i="3" s="1"/>
  <c r="E41" i="3" s="1"/>
  <c r="E25" i="3"/>
  <c r="E11" i="3"/>
  <c r="F195" i="1"/>
  <c r="I194" i="1"/>
  <c r="B194" i="1"/>
  <c r="I191" i="1"/>
  <c r="B191" i="1"/>
  <c r="I190" i="1"/>
  <c r="B190" i="1"/>
  <c r="I187" i="1"/>
  <c r="I186" i="1"/>
  <c r="I181" i="1"/>
  <c r="B181" i="1"/>
  <c r="I180" i="1"/>
  <c r="G180" i="1"/>
  <c r="E180" i="1"/>
  <c r="E176" i="1"/>
  <c r="B176" i="1"/>
  <c r="B174" i="1"/>
  <c r="B171" i="1"/>
  <c r="B167" i="1"/>
  <c r="B165" i="1"/>
  <c r="B164" i="1"/>
  <c r="B162" i="1"/>
  <c r="I135" i="1"/>
  <c r="I134" i="1"/>
  <c r="I131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127" i="1" s="1"/>
  <c r="M59" i="1"/>
  <c r="J59" i="1"/>
  <c r="I59" i="1"/>
  <c r="N59" i="1" s="1"/>
  <c r="H59" i="1"/>
  <c r="N58" i="1"/>
  <c r="M58" i="1"/>
  <c r="J58" i="1"/>
  <c r="I58" i="1"/>
  <c r="H58" i="1"/>
  <c r="N57" i="1"/>
  <c r="M57" i="1"/>
  <c r="J57" i="1"/>
  <c r="I57" i="1"/>
  <c r="H57" i="1"/>
  <c r="M56" i="1"/>
  <c r="J56" i="1"/>
  <c r="I56" i="1"/>
  <c r="N56" i="1" s="1"/>
  <c r="H56" i="1"/>
  <c r="N55" i="1"/>
  <c r="M55" i="1"/>
  <c r="J55" i="1"/>
  <c r="I55" i="1"/>
  <c r="H55" i="1"/>
  <c r="M54" i="1"/>
  <c r="J54" i="1"/>
  <c r="I54" i="1"/>
  <c r="N54" i="1" s="1"/>
  <c r="H54" i="1"/>
  <c r="N53" i="1"/>
  <c r="M53" i="1"/>
  <c r="J53" i="1"/>
  <c r="I53" i="1"/>
  <c r="H53" i="1"/>
  <c r="M52" i="1"/>
  <c r="J52" i="1"/>
  <c r="I52" i="1"/>
  <c r="N52" i="1" s="1"/>
  <c r="H52" i="1"/>
  <c r="M51" i="1"/>
  <c r="J51" i="1"/>
  <c r="I51" i="1"/>
  <c r="N51" i="1" s="1"/>
  <c r="H51" i="1"/>
  <c r="N50" i="1"/>
  <c r="M50" i="1"/>
  <c r="J50" i="1"/>
  <c r="I50" i="1"/>
  <c r="H50" i="1"/>
  <c r="N49" i="1"/>
  <c r="M49" i="1"/>
  <c r="J49" i="1"/>
  <c r="I49" i="1"/>
  <c r="H49" i="1"/>
  <c r="M48" i="1"/>
  <c r="J48" i="1"/>
  <c r="I48" i="1"/>
  <c r="N48" i="1" s="1"/>
  <c r="H48" i="1"/>
  <c r="N47" i="1"/>
  <c r="M47" i="1"/>
  <c r="J47" i="1"/>
  <c r="I47" i="1"/>
  <c r="H47" i="1"/>
  <c r="M46" i="1"/>
  <c r="J46" i="1"/>
  <c r="I46" i="1"/>
  <c r="N46" i="1" s="1"/>
  <c r="H46" i="1"/>
  <c r="N45" i="1"/>
  <c r="M45" i="1"/>
  <c r="J45" i="1"/>
  <c r="I45" i="1"/>
  <c r="H45" i="1"/>
  <c r="M44" i="1"/>
  <c r="J44" i="1"/>
  <c r="I44" i="1"/>
  <c r="N44" i="1" s="1"/>
  <c r="H44" i="1"/>
  <c r="M43" i="1"/>
  <c r="J43" i="1"/>
  <c r="I43" i="1"/>
  <c r="N43" i="1" s="1"/>
  <c r="H43" i="1"/>
  <c r="N42" i="1"/>
  <c r="M42" i="1"/>
  <c r="J42" i="1"/>
  <c r="I42" i="1"/>
  <c r="H42" i="1"/>
  <c r="N41" i="1"/>
  <c r="M41" i="1"/>
  <c r="J41" i="1"/>
  <c r="I41" i="1"/>
  <c r="H41" i="1"/>
  <c r="M40" i="1"/>
  <c r="J40" i="1"/>
  <c r="I40" i="1"/>
  <c r="N40" i="1" s="1"/>
  <c r="H40" i="1"/>
  <c r="N39" i="1"/>
  <c r="M39" i="1"/>
  <c r="J39" i="1"/>
  <c r="I39" i="1"/>
  <c r="H39" i="1"/>
  <c r="M38" i="1"/>
  <c r="J38" i="1"/>
  <c r="I38" i="1"/>
  <c r="N38" i="1" s="1"/>
  <c r="H38" i="1"/>
  <c r="N37" i="1"/>
  <c r="M37" i="1"/>
  <c r="J37" i="1"/>
  <c r="I37" i="1"/>
  <c r="H37" i="1"/>
  <c r="M36" i="1"/>
  <c r="J36" i="1"/>
  <c r="I36" i="1"/>
  <c r="N36" i="1" s="1"/>
  <c r="H36" i="1"/>
  <c r="M35" i="1"/>
  <c r="J35" i="1"/>
  <c r="I35" i="1"/>
  <c r="N35" i="1" s="1"/>
  <c r="H35" i="1"/>
  <c r="N34" i="1"/>
  <c r="M34" i="1"/>
  <c r="J34" i="1"/>
  <c r="I34" i="1"/>
  <c r="H34" i="1"/>
  <c r="N33" i="1"/>
  <c r="M33" i="1"/>
  <c r="J33" i="1"/>
  <c r="I33" i="1"/>
  <c r="H33" i="1"/>
  <c r="M32" i="1"/>
  <c r="J32" i="1"/>
  <c r="I32" i="1"/>
  <c r="N32" i="1" s="1"/>
  <c r="H32" i="1"/>
  <c r="N31" i="1"/>
  <c r="M31" i="1"/>
  <c r="J31" i="1"/>
  <c r="I31" i="1"/>
  <c r="H31" i="1"/>
  <c r="M30" i="1"/>
  <c r="J30" i="1"/>
  <c r="J60" i="1" s="1"/>
  <c r="I30" i="1"/>
  <c r="N30" i="1" s="1"/>
  <c r="H30" i="1"/>
  <c r="N29" i="1"/>
  <c r="J61" i="1" s="1"/>
  <c r="M29" i="1"/>
  <c r="J29" i="1"/>
  <c r="I29" i="1"/>
  <c r="H29" i="1"/>
  <c r="F24" i="1"/>
  <c r="I132" i="1" s="1"/>
  <c r="F23" i="1"/>
  <c r="I133" i="1" s="1"/>
  <c r="P16" i="1"/>
  <c r="I15" i="1"/>
  <c r="P14" i="1"/>
  <c r="O8" i="1"/>
  <c r="M8" i="1"/>
  <c r="S6" i="1"/>
  <c r="C2" i="1"/>
  <c r="B257" i="5" l="1"/>
  <c r="B256" i="5"/>
  <c r="B259" i="5"/>
  <c r="B268" i="5"/>
  <c r="B301" i="5"/>
  <c r="B263" i="5"/>
  <c r="B259" i="6"/>
  <c r="B301" i="6"/>
  <c r="B263" i="6"/>
  <c r="B257" i="6"/>
  <c r="B268" i="6"/>
  <c r="B256" i="6"/>
  <c r="B257" i="4"/>
  <c r="B256" i="4"/>
  <c r="B263" i="4"/>
  <c r="B268" i="4"/>
  <c r="B259" i="4"/>
  <c r="B301" i="4"/>
  <c r="B266" i="4"/>
  <c r="B268" i="7"/>
  <c r="B259" i="7"/>
  <c r="B301" i="7"/>
  <c r="B263" i="7"/>
  <c r="B257" i="7"/>
  <c r="B256" i="7"/>
  <c r="B268" i="12"/>
  <c r="B259" i="12"/>
  <c r="B257" i="12"/>
  <c r="B256" i="12"/>
  <c r="B301" i="12"/>
  <c r="B266" i="12"/>
  <c r="B263" i="12"/>
  <c r="B256" i="13"/>
  <c r="B259" i="13"/>
  <c r="B301" i="13"/>
  <c r="B268" i="13"/>
  <c r="B263" i="13"/>
  <c r="B257" i="13"/>
  <c r="J62" i="1"/>
  <c r="B263" i="8"/>
  <c r="B268" i="8"/>
  <c r="B301" i="8"/>
  <c r="B259" i="8"/>
  <c r="B257" i="8"/>
  <c r="B256" i="8"/>
  <c r="B266" i="8"/>
  <c r="B256" i="9"/>
  <c r="B257" i="9"/>
  <c r="B263" i="9"/>
  <c r="B301" i="9"/>
  <c r="B259" i="9"/>
  <c r="B268" i="9"/>
  <c r="I301" i="8"/>
  <c r="I304" i="8" s="1"/>
  <c r="D47" i="19"/>
  <c r="B14" i="26" s="1"/>
  <c r="D40" i="19"/>
  <c r="D45" i="19" s="1"/>
  <c r="I301" i="4"/>
  <c r="I304" i="4" s="1"/>
  <c r="B266" i="5"/>
  <c r="B266" i="6"/>
  <c r="F270" i="6"/>
  <c r="B305" i="6"/>
  <c r="I219" i="9"/>
  <c r="I254" i="10"/>
  <c r="O15" i="10" s="1"/>
  <c r="J52" i="11"/>
  <c r="I254" i="11"/>
  <c r="O15" i="11" s="1"/>
  <c r="I301" i="5"/>
  <c r="I318" i="6"/>
  <c r="B318" i="6" s="1"/>
  <c r="F270" i="7"/>
  <c r="I301" i="7"/>
  <c r="J52" i="9"/>
  <c r="I154" i="9"/>
  <c r="B266" i="14"/>
  <c r="B305" i="14"/>
  <c r="I304" i="14"/>
  <c r="G28" i="23"/>
  <c r="I22" i="23"/>
  <c r="G29" i="22"/>
  <c r="I22" i="22"/>
  <c r="G27" i="23"/>
  <c r="I23" i="22"/>
  <c r="I20" i="23"/>
  <c r="I21" i="23"/>
  <c r="G30" i="22"/>
  <c r="I24" i="22"/>
  <c r="F30" i="22"/>
  <c r="D30" i="22" s="1"/>
  <c r="F24" i="22"/>
  <c r="B24" i="22" s="1"/>
  <c r="C24" i="22" s="1"/>
  <c r="D24" i="22" s="1"/>
  <c r="F28" i="23"/>
  <c r="D28" i="23" s="1"/>
  <c r="F22" i="23"/>
  <c r="B22" i="23" s="1"/>
  <c r="C22" i="23" s="1"/>
  <c r="D22" i="23" s="1"/>
  <c r="F29" i="22"/>
  <c r="D29" i="22" s="1"/>
  <c r="D36" i="22" s="1"/>
  <c r="F22" i="22"/>
  <c r="B22" i="22" s="1"/>
  <c r="C22" i="22" s="1"/>
  <c r="F27" i="23"/>
  <c r="D27" i="23" s="1"/>
  <c r="D34" i="23" s="1"/>
  <c r="F23" i="22"/>
  <c r="B23" i="22" s="1"/>
  <c r="F20" i="23"/>
  <c r="B20" i="23" s="1"/>
  <c r="C20" i="23" s="1"/>
  <c r="F21" i="23"/>
  <c r="B21" i="23" s="1"/>
  <c r="B263" i="16"/>
  <c r="B268" i="16"/>
  <c r="B259" i="16"/>
  <c r="B301" i="16"/>
  <c r="B257" i="16"/>
  <c r="B256" i="16"/>
  <c r="I304" i="5"/>
  <c r="I304" i="7"/>
  <c r="B266" i="7"/>
  <c r="I318" i="8"/>
  <c r="B318" i="8" s="1"/>
  <c r="C2" i="8"/>
  <c r="I219" i="10"/>
  <c r="I318" i="14"/>
  <c r="B318" i="14" s="1"/>
  <c r="J52" i="14"/>
  <c r="I119" i="9"/>
  <c r="I301" i="10"/>
  <c r="B301" i="14"/>
  <c r="B256" i="14"/>
  <c r="B263" i="14"/>
  <c r="B268" i="14"/>
  <c r="B259" i="14"/>
  <c r="B268" i="15"/>
  <c r="B259" i="15"/>
  <c r="B301" i="15"/>
  <c r="B257" i="15"/>
  <c r="B256" i="15"/>
  <c r="B263" i="15"/>
  <c r="I136" i="1"/>
  <c r="I162" i="1" s="1"/>
  <c r="E15" i="3"/>
  <c r="E46" i="3" s="1"/>
  <c r="I154" i="5"/>
  <c r="B305" i="7"/>
  <c r="I318" i="7"/>
  <c r="B318" i="7" s="1"/>
  <c r="I219" i="8"/>
  <c r="I301" i="11"/>
  <c r="I304" i="11" s="1"/>
  <c r="E19" i="3"/>
  <c r="B266" i="10"/>
  <c r="I304" i="10"/>
  <c r="F270" i="13"/>
  <c r="I301" i="13"/>
  <c r="J52" i="12"/>
  <c r="J52" i="15"/>
  <c r="I119" i="15"/>
  <c r="D36" i="18"/>
  <c r="B16" i="26" s="1"/>
  <c r="I21" i="4" s="1"/>
  <c r="M21" i="4" s="1"/>
  <c r="I304" i="9"/>
  <c r="I318" i="13"/>
  <c r="B318" i="13" s="1"/>
  <c r="B266" i="9"/>
  <c r="I318" i="12"/>
  <c r="B318" i="12" s="1"/>
  <c r="D40" i="20"/>
  <c r="D45" i="20" s="1"/>
  <c r="D47" i="20"/>
  <c r="I318" i="11"/>
  <c r="B318" i="11" s="1"/>
  <c r="I301" i="12"/>
  <c r="I304" i="12" s="1"/>
  <c r="B305" i="11"/>
  <c r="B266" i="13"/>
  <c r="C2" i="14"/>
  <c r="B305" i="15"/>
  <c r="D32" i="18"/>
  <c r="D34" i="18" s="1"/>
  <c r="B5" i="26"/>
  <c r="I318" i="15"/>
  <c r="B318" i="15" s="1"/>
  <c r="B266" i="16"/>
  <c r="I304" i="13"/>
  <c r="F274" i="15"/>
  <c r="I301" i="16"/>
  <c r="C2" i="26"/>
  <c r="B266" i="15"/>
  <c r="C2" i="16"/>
  <c r="I304" i="16"/>
  <c r="D26" i="17"/>
  <c r="D29" i="17" s="1"/>
  <c r="D36" i="17" s="1"/>
  <c r="B13" i="26" s="1"/>
  <c r="I21" i="13" l="1"/>
  <c r="M21" i="13" s="1"/>
  <c r="J53" i="13" s="1"/>
  <c r="J54" i="13" s="1"/>
  <c r="I257" i="13" s="1"/>
  <c r="I22" i="7"/>
  <c r="M22" i="7" s="1"/>
  <c r="I21" i="9"/>
  <c r="M21" i="9" s="1"/>
  <c r="I21" i="10"/>
  <c r="M21" i="10" s="1"/>
  <c r="J53" i="10" s="1"/>
  <c r="J54" i="10" s="1"/>
  <c r="I257" i="10" s="1"/>
  <c r="I22" i="8"/>
  <c r="M22" i="8" s="1"/>
  <c r="I22" i="9"/>
  <c r="M22" i="9" s="1"/>
  <c r="I21" i="7"/>
  <c r="M21" i="7" s="1"/>
  <c r="J53" i="7" s="1"/>
  <c r="J54" i="7" s="1"/>
  <c r="I257" i="7" s="1"/>
  <c r="I22" i="12"/>
  <c r="M22" i="12" s="1"/>
  <c r="I23" i="8"/>
  <c r="M23" i="8" s="1"/>
  <c r="I21" i="5"/>
  <c r="M21" i="5" s="1"/>
  <c r="I21" i="14"/>
  <c r="M21" i="14" s="1"/>
  <c r="J53" i="14" s="1"/>
  <c r="J54" i="14" s="1"/>
  <c r="I257" i="14" s="1"/>
  <c r="I21" i="15"/>
  <c r="M21" i="15" s="1"/>
  <c r="J53" i="15" s="1"/>
  <c r="J54" i="15" s="1"/>
  <c r="I257" i="15" s="1"/>
  <c r="I21" i="11"/>
  <c r="M21" i="11" s="1"/>
  <c r="J53" i="11" s="1"/>
  <c r="I21" i="6"/>
  <c r="M21" i="6" s="1"/>
  <c r="J53" i="6" s="1"/>
  <c r="J54" i="6" s="1"/>
  <c r="I257" i="6" s="1"/>
  <c r="I21" i="16"/>
  <c r="M21" i="16" s="1"/>
  <c r="J53" i="16" s="1"/>
  <c r="J54" i="16" s="1"/>
  <c r="I257" i="16" s="1"/>
  <c r="I22" i="5"/>
  <c r="M22" i="5" s="1"/>
  <c r="I21" i="12"/>
  <c r="M21" i="12" s="1"/>
  <c r="J53" i="12" s="1"/>
  <c r="J54" i="12" s="1"/>
  <c r="I257" i="12" s="1"/>
  <c r="I21" i="8"/>
  <c r="M21" i="8" s="1"/>
  <c r="E48" i="3"/>
  <c r="E47" i="3"/>
  <c r="P15" i="1"/>
  <c r="I165" i="1"/>
  <c r="B268" i="11"/>
  <c r="B266" i="11"/>
  <c r="B256" i="11"/>
  <c r="B301" i="11"/>
  <c r="B263" i="11"/>
  <c r="B257" i="11"/>
  <c r="B259" i="11"/>
  <c r="J54" i="11"/>
  <c r="I257" i="11" s="1"/>
  <c r="M20" i="23"/>
  <c r="L20" i="23"/>
  <c r="D20" i="23" s="1"/>
  <c r="D23" i="23" s="1"/>
  <c r="B301" i="10"/>
  <c r="B268" i="10"/>
  <c r="B256" i="10"/>
  <c r="B263" i="10"/>
  <c r="B257" i="10"/>
  <c r="B259" i="10"/>
  <c r="D31" i="22"/>
  <c r="C31" i="22"/>
  <c r="B31" i="22"/>
  <c r="C23" i="22"/>
  <c r="D23" i="22" s="1"/>
  <c r="I22" i="4"/>
  <c r="M22" i="4" s="1"/>
  <c r="C4" i="26"/>
  <c r="C3" i="26"/>
  <c r="C5" i="26"/>
  <c r="B29" i="23"/>
  <c r="C21" i="23"/>
  <c r="D21" i="23" s="1"/>
  <c r="D29" i="23"/>
  <c r="C29" i="23"/>
  <c r="M22" i="22"/>
  <c r="L22" i="22"/>
  <c r="D22" i="22" s="1"/>
  <c r="D25" i="22" s="1"/>
  <c r="J53" i="4"/>
  <c r="J54" i="4" s="1"/>
  <c r="I257" i="4" s="1"/>
  <c r="I260" i="15" l="1"/>
  <c r="M318" i="15"/>
  <c r="L318" i="15" s="1"/>
  <c r="I260" i="14"/>
  <c r="I261" i="14" s="1"/>
  <c r="I266" i="14" s="1"/>
  <c r="M318" i="14"/>
  <c r="L318" i="14" s="1"/>
  <c r="I260" i="12"/>
  <c r="I266" i="12"/>
  <c r="M318" i="12"/>
  <c r="L318" i="12" s="1"/>
  <c r="I261" i="12"/>
  <c r="M318" i="4"/>
  <c r="L318" i="4" s="1"/>
  <c r="I260" i="4"/>
  <c r="D26" i="23"/>
  <c r="D30" i="23" s="1"/>
  <c r="D33" i="23"/>
  <c r="D36" i="23" s="1"/>
  <c r="D38" i="23" s="1"/>
  <c r="B15" i="26" s="1"/>
  <c r="I260" i="16"/>
  <c r="M318" i="16"/>
  <c r="L318" i="16" s="1"/>
  <c r="I261" i="7"/>
  <c r="I266" i="7" s="1"/>
  <c r="I260" i="7"/>
  <c r="M318" i="7"/>
  <c r="L318" i="7" s="1"/>
  <c r="I260" i="11"/>
  <c r="M318" i="11"/>
  <c r="L318" i="11" s="1"/>
  <c r="I261" i="11"/>
  <c r="I266" i="11" s="1"/>
  <c r="I168" i="1"/>
  <c r="N194" i="1"/>
  <c r="M194" i="1" s="1"/>
  <c r="I169" i="1"/>
  <c r="M318" i="6"/>
  <c r="L318" i="6" s="1"/>
  <c r="I260" i="6"/>
  <c r="I261" i="6" s="1"/>
  <c r="D28" i="22"/>
  <c r="D32" i="22" s="1"/>
  <c r="D35" i="22"/>
  <c r="D38" i="22" s="1"/>
  <c r="D40" i="22" s="1"/>
  <c r="B12" i="26" s="1"/>
  <c r="I260" i="10"/>
  <c r="M318" i="10"/>
  <c r="L318" i="10" s="1"/>
  <c r="I261" i="10"/>
  <c r="I266" i="10" s="1"/>
  <c r="J53" i="9"/>
  <c r="J54" i="9" s="1"/>
  <c r="I257" i="9" s="1"/>
  <c r="J53" i="8"/>
  <c r="J54" i="8" s="1"/>
  <c r="I257" i="8" s="1"/>
  <c r="J53" i="5"/>
  <c r="J54" i="5" s="1"/>
  <c r="I257" i="5" s="1"/>
  <c r="I261" i="13"/>
  <c r="M318" i="13"/>
  <c r="L318" i="13" s="1"/>
  <c r="I260" i="13"/>
  <c r="I262" i="11" l="1"/>
  <c r="I264" i="11"/>
  <c r="I303" i="11"/>
  <c r="I305" i="11" s="1"/>
  <c r="E18" i="2" s="1" a="1"/>
  <c r="I262" i="14"/>
  <c r="I264" i="14"/>
  <c r="I303" i="14"/>
  <c r="I305" i="14" s="1"/>
  <c r="E22" i="2" s="1" a="1"/>
  <c r="I262" i="7"/>
  <c r="I263" i="7" s="1"/>
  <c r="I264" i="7"/>
  <c r="I303" i="7"/>
  <c r="I305" i="7" s="1"/>
  <c r="E13" i="2" s="1" a="1"/>
  <c r="I264" i="10"/>
  <c r="I262" i="10"/>
  <c r="I263" i="10" s="1"/>
  <c r="I303" i="10"/>
  <c r="I305" i="10" s="1"/>
  <c r="E17" i="2" s="1" a="1"/>
  <c r="I171" i="1"/>
  <c r="I261" i="4"/>
  <c r="I266" i="4" s="1"/>
  <c r="I260" i="9"/>
  <c r="M318" i="9"/>
  <c r="L318" i="9" s="1"/>
  <c r="I263" i="14"/>
  <c r="I266" i="6"/>
  <c r="I266" i="13"/>
  <c r="I174" i="1"/>
  <c r="I170" i="1" s="1"/>
  <c r="I263" i="11"/>
  <c r="I261" i="16"/>
  <c r="I266" i="16" s="1"/>
  <c r="I262" i="12"/>
  <c r="I263" i="12" s="1"/>
  <c r="I303" i="12"/>
  <c r="I305" i="12" s="1"/>
  <c r="E19" i="2" s="1" a="1"/>
  <c r="I264" i="12"/>
  <c r="M318" i="5"/>
  <c r="L318" i="5" s="1"/>
  <c r="I260" i="5"/>
  <c r="I260" i="8"/>
  <c r="M318" i="8"/>
  <c r="L318" i="8" s="1"/>
  <c r="I176" i="1"/>
  <c r="I172" i="1" s="1"/>
  <c r="I261" i="15"/>
  <c r="I266" i="15" s="1"/>
  <c r="F19" i="2" l="1"/>
  <c r="E19" i="2"/>
  <c r="G19" i="2" s="1"/>
  <c r="E22" i="2"/>
  <c r="G22" i="2" s="1"/>
  <c r="F22" i="2"/>
  <c r="I262" i="16"/>
  <c r="I263" i="16" s="1"/>
  <c r="I264" i="16"/>
  <c r="I303" i="16"/>
  <c r="I305" i="16" s="1"/>
  <c r="E24" i="2" s="1" a="1"/>
  <c r="I262" i="13"/>
  <c r="I263" i="13" s="1"/>
  <c r="I303" i="13"/>
  <c r="I305" i="13" s="1"/>
  <c r="E21" i="2" s="1" a="1"/>
  <c r="I264" i="13"/>
  <c r="I264" i="6"/>
  <c r="I262" i="6"/>
  <c r="I263" i="6" s="1"/>
  <c r="I303" i="6"/>
  <c r="I305" i="6" s="1"/>
  <c r="E20" i="2" s="1" a="1"/>
  <c r="I264" i="4"/>
  <c r="I262" i="4"/>
  <c r="I263" i="4" s="1"/>
  <c r="I303" i="4"/>
  <c r="I305" i="4" s="1"/>
  <c r="E11" i="2" s="1" a="1"/>
  <c r="I261" i="8"/>
  <c r="I266" i="8" s="1"/>
  <c r="I264" i="15"/>
  <c r="I262" i="15"/>
  <c r="I263" i="15" s="1"/>
  <c r="I303" i="15"/>
  <c r="I305" i="15" s="1"/>
  <c r="E23" i="2" s="1" a="1"/>
  <c r="E18" i="2"/>
  <c r="G18" i="2" s="1"/>
  <c r="F18" i="2"/>
  <c r="F17" i="2"/>
  <c r="E17" i="2"/>
  <c r="G17" i="2" s="1"/>
  <c r="I261" i="5"/>
  <c r="I266" i="5" s="1"/>
  <c r="I261" i="9"/>
  <c r="I266" i="9"/>
  <c r="E13" i="2"/>
  <c r="G13" i="2" s="1"/>
  <c r="F13" i="2"/>
  <c r="I264" i="9" l="1"/>
  <c r="I262" i="9"/>
  <c r="I263" i="9" s="1"/>
  <c r="I303" i="9"/>
  <c r="I305" i="9" s="1"/>
  <c r="E15" i="2" s="1" a="1"/>
  <c r="E20" i="2"/>
  <c r="G20" i="2" s="1"/>
  <c r="F20" i="2"/>
  <c r="E24" i="2"/>
  <c r="G24" i="2" s="1"/>
  <c r="F24" i="2"/>
  <c r="I264" i="5"/>
  <c r="I262" i="5"/>
  <c r="I263" i="5" s="1"/>
  <c r="I303" i="5"/>
  <c r="I305" i="5" s="1"/>
  <c r="E12" i="2" s="1" a="1"/>
  <c r="E11" i="2"/>
  <c r="G11" i="2" s="1"/>
  <c r="F11" i="2"/>
  <c r="I262" i="8"/>
  <c r="I263" i="8" s="1"/>
  <c r="I303" i="8"/>
  <c r="I305" i="8" s="1"/>
  <c r="E14" i="2" s="1" a="1"/>
  <c r="I264" i="8"/>
  <c r="F23" i="2"/>
  <c r="E23" i="2"/>
  <c r="G23" i="2" s="1"/>
  <c r="F21" i="2"/>
  <c r="E21" i="2"/>
  <c r="G21" i="2" s="1"/>
  <c r="F14" i="2" l="1"/>
  <c r="E14" i="2"/>
  <c r="G14" i="2" s="1"/>
  <c r="E15" i="2"/>
  <c r="G15" i="2" s="1"/>
  <c r="F15" i="2"/>
  <c r="F12" i="2"/>
  <c r="F26" i="2" s="1"/>
  <c r="E12" i="2"/>
  <c r="G12" i="2" s="1"/>
  <c r="G2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10" authorId="0" shapeId="0" xr:uid="{00000000-0006-0000-0000-000007000000}">
      <text>
        <r>
          <rPr>
            <sz val="10"/>
            <color rgb="FF000000"/>
            <rFont val="Arial"/>
            <scheme val="minor"/>
          </rPr>
          <t>======
ID#AAAAryrJYUk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000-000002000000}">
      <text>
        <r>
          <rPr>
            <sz val="10"/>
            <color rgb="FF000000"/>
            <rFont val="Arial"/>
            <scheme val="minor"/>
          </rPr>
          <t>======
ID#AAAAryrJYYE
DECT    (2023-02-24 02:00:49)
Sugere-se no máximo 1,2%</t>
        </r>
      </text>
    </comment>
    <comment ref="H12" authorId="0" shapeId="0" xr:uid="{00000000-0006-0000-0000-00000C000000}">
      <text>
        <r>
          <rPr>
            <sz val="10"/>
            <color rgb="FF000000"/>
            <rFont val="Arial"/>
            <scheme val="minor"/>
          </rPr>
          <t>======
ID#AAAAryabGwY
DECT    (2023-02-24 02:00:49)
Lucro estimado pelo Administrador. Em geral, varia entre 5 e 10%.</t>
        </r>
      </text>
    </comment>
    <comment ref="H13" authorId="0" shapeId="0" xr:uid="{00000000-0006-0000-0000-000006000000}">
      <text>
        <r>
          <rPr>
            <sz val="10"/>
            <color rgb="FF000000"/>
            <rFont val="Arial"/>
            <scheme val="minor"/>
          </rPr>
          <t>======
ID#AAAAryrJYUg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ID#AAAAryrJYZ4
DECT    (2023-02-24 02:00:49)
O ISS depende do CÓDIGO DO SERVIÇO (local de recolhimento)  e do CÓDIGO TRIBUTÁRIO DO MUNICÍPIO, limitado a 5%.
No caso de transporte de empregados com itinerários e horários definidos, entre municípios, verificar se a legislação do Estado prevê incidência de ICMS para a parte de Operação do veículo.</t>
        </r>
      </text>
    </comment>
    <comment ref="I15" authorId="0" shapeId="0" xr:uid="{00000000-0006-0000-0000-00000A000000}">
      <text>
        <r>
          <rPr>
            <sz val="10"/>
            <color rgb="FF000000"/>
            <rFont val="Arial"/>
            <scheme val="minor"/>
          </rPr>
          <t>======
ID#AAAAryrJYRc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I20" authorId="0" shapeId="0" xr:uid="{00000000-0006-0000-0000-000005000000}">
      <text>
        <r>
          <rPr>
            <sz val="10"/>
            <color rgb="FF000000"/>
            <rFont val="Arial"/>
            <scheme val="minor"/>
          </rPr>
          <t>======
ID#AAAAryrJYVE
LXAVIER    (2023-02-24 02:00:49)
Se veículo 4x4 com uso intenso, adotar 731 dias como vida útil.</t>
        </r>
      </text>
    </comment>
    <comment ref="B28" authorId="0" shapeId="0" xr:uid="{00000000-0006-0000-0000-000008000000}">
      <text>
        <r>
          <rPr>
            <sz val="10"/>
            <color rgb="FF000000"/>
            <rFont val="Arial"/>
            <scheme val="minor"/>
          </rPr>
          <t>======
ID#AAAAryrJYSE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E28" authorId="0" shapeId="0" xr:uid="{00000000-0006-0000-0000-000004000000}">
      <text>
        <r>
          <rPr>
            <sz val="10"/>
            <color rgb="FF000000"/>
            <rFont val="Arial"/>
            <scheme val="minor"/>
          </rPr>
          <t>======
ID#AAAAryrJYVo
LXAVIER    (2023-02-24 02:00:49)
A "Quantidade" é funçao da opção "UNIDADE DO ITEM".
EXEMPLOS:
DIÁRIA  --&gt;  Unidade = Mensalista  e  Quant. = 1/30 = 0,033333
MENSAL  --&gt;  Unidade = Mensalista  e  Quant. = 1</t>
        </r>
      </text>
    </comment>
    <comment ref="H64" authorId="0" shapeId="0" xr:uid="{00000000-0006-0000-0000-000003000000}">
      <text>
        <r>
          <rPr>
            <sz val="10"/>
            <color rgb="FF000000"/>
            <rFont val="Arial"/>
            <scheme val="minor"/>
          </rPr>
          <t>======
ID#AAAAryrJYXo
Para os casos em que é permitido por lei, obededendo ao acordo coletivo    (2023-02-24 02:00:49)
Vale transporte = até 6% do salário.
Vale alimentação = até 20% do valor da alimentação.</t>
        </r>
      </text>
    </comment>
    <comment ref="B65" authorId="0" shapeId="0" xr:uid="{00000000-0006-0000-0000-00000D000000}">
      <text>
        <r>
          <rPr>
            <sz val="10"/>
            <color rgb="FF000000"/>
            <rFont val="Arial"/>
            <scheme val="minor"/>
          </rPr>
          <t>======
ID#AAAAryabGwM
Exemplos de insumos    (2023-02-24 02:00:49)
- Fardamento;
- EPIs;
- Vale-Alimentaão;
- Vale-Transporte;
- Diárias de Motorista;
- etc.</t>
        </r>
      </text>
    </comment>
    <comment ref="H67" authorId="0" shapeId="0" xr:uid="{00000000-0006-0000-0000-000009000000}">
      <text>
        <r>
          <rPr>
            <sz val="10"/>
            <color rgb="FF000000"/>
            <rFont val="Arial"/>
            <scheme val="minor"/>
          </rPr>
          <t>======
ID#AAAAryrJYRw
LXAVIER    (2023-02-24 02:00:49)
Pode descontar até 6% do salário.</t>
        </r>
      </text>
    </comment>
    <comment ref="H68" authorId="0" shapeId="0" xr:uid="{00000000-0006-0000-0000-00000B000000}">
      <text>
        <r>
          <rPr>
            <sz val="10"/>
            <color rgb="FF000000"/>
            <rFont val="Arial"/>
            <scheme val="minor"/>
          </rPr>
          <t>======
ID#AAAAryrJYQ0
LXAVIER    (2023-02-24 02:00:49)
Pode descontar até 20% do valor da alimentação.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rG9wGLBV3CULvDl/QHKUIGhGUL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300-000001000000}">
      <text>
        <r>
          <rPr>
            <sz val="10"/>
            <color rgb="FF000000"/>
            <rFont val="Arial"/>
            <scheme val="minor"/>
          </rPr>
          <t>======
ID#AAAAryrJYZU
GLOBAL    (2023-02-24 02:00:49)
TOTAL DO ITEM = TOTAL CUSTO DIRETO+BDI
(a duração do contrato não interfere nos cálculos)</t>
        </r>
      </text>
    </comment>
    <comment ref="B9" authorId="0" shapeId="0" xr:uid="{00000000-0006-0000-0300-000007000000}">
      <text>
        <r>
          <rPr>
            <sz val="10"/>
            <color rgb="FF000000"/>
            <rFont val="Arial"/>
            <scheme val="minor"/>
          </rPr>
          <t>======
ID#AAAAryrJYUo
MENSAL    (2023-02-24 02:00:49)
TOTAL DO ITEM = (TOTAL CUSTO DIRETO+BDI) *
                               DURAÇÃO DO CONTRATO</t>
        </r>
      </text>
    </comment>
    <comment ref="H10" authorId="0" shapeId="0" xr:uid="{00000000-0006-0000-0300-000003000000}">
      <text>
        <r>
          <rPr>
            <sz val="10"/>
            <color rgb="FF000000"/>
            <rFont val="Arial"/>
            <scheme val="minor"/>
          </rPr>
          <t>======
ID#AAAAryrJYWQ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300-000004000000}">
      <text>
        <r>
          <rPr>
            <sz val="10"/>
            <color rgb="FF000000"/>
            <rFont val="Arial"/>
            <scheme val="minor"/>
          </rPr>
          <t>======
ID#AAAAryrJYWI
DECT    (2023-02-24 02:00:49)
Sugere-se no máximo 1,2%</t>
        </r>
      </text>
    </comment>
    <comment ref="H12" authorId="0" shapeId="0" xr:uid="{00000000-0006-0000-0300-000002000000}">
      <text>
        <r>
          <rPr>
            <sz val="10"/>
            <color rgb="FF000000"/>
            <rFont val="Arial"/>
            <scheme val="minor"/>
          </rPr>
          <t>======
ID#AAAAryrJYYI
DECT    (2023-02-24 02:00:49)
Lucro estimado pelo Administrador. Em geral, varia entre 5 e 10%.</t>
        </r>
      </text>
    </comment>
    <comment ref="H13" authorId="0" shapeId="0" xr:uid="{00000000-0006-0000-0300-000006000000}">
      <text>
        <r>
          <rPr>
            <sz val="10"/>
            <color rgb="FF000000"/>
            <rFont val="Arial"/>
            <scheme val="minor"/>
          </rPr>
          <t>======
ID#AAAAryrJYVA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300-000005000000}">
      <text>
        <r>
          <rPr>
            <sz val="10"/>
            <color rgb="FF000000"/>
            <rFont val="Arial"/>
            <scheme val="minor"/>
          </rPr>
          <t>======
ID#AAAAryrJYWE
DECT    (2023-02-24 02:00:49)
O ISS depende do CÓDIGO DO SERVIÇO (local de recolhimento)  e do CÓDIGO TRIBUTÁRIO DO MUNICÍPIO, limitado a 5%.</t>
        </r>
      </text>
    </comment>
    <comment ref="I15" authorId="0" shapeId="0" xr:uid="{00000000-0006-0000-0300-00000B000000}">
      <text>
        <r>
          <rPr>
            <sz val="10"/>
            <color rgb="FF000000"/>
            <rFont val="Arial"/>
            <scheme val="minor"/>
          </rPr>
          <t>======
ID#AAAAryrJYRA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300-000009000000}">
      <text>
        <r>
          <rPr>
            <sz val="10"/>
            <color rgb="FF000000"/>
            <rFont val="Arial"/>
            <scheme val="minor"/>
          </rPr>
          <t>======
ID#AAAAryrJYSA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300-00000A000000}">
      <text>
        <r>
          <rPr>
            <sz val="10"/>
            <color rgb="FF000000"/>
            <rFont val="Arial"/>
            <scheme val="minor"/>
          </rPr>
          <t>======
ID#AAAAryrJYRo
Para os casos em que é permitido por lei, obededendo ao acordo coletivo    (2023-02-24 02:00:49)
Vale transporte = 6%
Vale alimentação = 20%</t>
        </r>
      </text>
    </comment>
    <comment ref="B157" authorId="0" shapeId="0" xr:uid="{00000000-0006-0000-0300-00000C000000}">
      <text>
        <r>
          <rPr>
            <sz val="10"/>
            <color rgb="FF000000"/>
            <rFont val="Arial"/>
            <scheme val="minor"/>
          </rPr>
          <t>======
ID#AAAAryabGwE
Exemplos de insumos    (2023-02-24 02:00:49)
- Fardamento;
- EPIs;
- Vale-Alimentaão;
- Vale-Transporte;
- Diárias de Motorista;
- etc.</t>
        </r>
      </text>
    </comment>
    <comment ref="B269" authorId="0" shapeId="0" xr:uid="{00000000-0006-0000-0300-000008000000}">
      <text>
        <r>
          <rPr>
            <sz val="10"/>
            <color rgb="FF000000"/>
            <rFont val="Arial"/>
            <scheme val="minor"/>
          </rPr>
          <t>======
ID#AAAAryrJYTM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No0hAf/NwzWS+BPoqMamFrMc5F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400-00000C000000}">
      <text>
        <r>
          <rPr>
            <sz val="10"/>
            <color rgb="FF000000"/>
            <rFont val="Arial"/>
            <scheme val="minor"/>
          </rPr>
          <t>======
ID#AAAAryabGwQ
GLOBAL    (2023-02-24 02:00:49)
TOTAL DO ITEM = TOTAL CUSTO DIRETO+BDI
(a duração do contrato não interfere nos cálculos)</t>
        </r>
      </text>
    </comment>
    <comment ref="B9" authorId="0" shapeId="0" xr:uid="{00000000-0006-0000-0400-000007000000}">
      <text>
        <r>
          <rPr>
            <sz val="10"/>
            <color rgb="FF000000"/>
            <rFont val="Arial"/>
            <scheme val="minor"/>
          </rPr>
          <t>======
ID#AAAAryrJYU4
MENSAL    (2023-02-24 02:00:49)
TOTAL DO ITEM = (TOTAL CUSTO DIRETO+BDI) *
                               DURAÇÃO DO CONTRATO</t>
        </r>
      </text>
    </comment>
    <comment ref="H10" authorId="0" shapeId="0" xr:uid="{00000000-0006-0000-0400-000008000000}">
      <text>
        <r>
          <rPr>
            <sz val="10"/>
            <color rgb="FF000000"/>
            <rFont val="Arial"/>
            <scheme val="minor"/>
          </rPr>
          <t>======
ID#AAAAryrJYUQ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400-00000B000000}">
      <text>
        <r>
          <rPr>
            <sz val="10"/>
            <color rgb="FF000000"/>
            <rFont val="Arial"/>
            <scheme val="minor"/>
          </rPr>
          <t>======
ID#AAAAryabGww
DECT    (2023-02-24 02:00:49)
Sugere-se no máximo 1,2%</t>
        </r>
      </text>
    </comment>
    <comment ref="H12" authorId="0" shapeId="0" xr:uid="{00000000-0006-0000-0400-000003000000}">
      <text>
        <r>
          <rPr>
            <sz val="10"/>
            <color rgb="FF000000"/>
            <rFont val="Arial"/>
            <scheme val="minor"/>
          </rPr>
          <t>======
ID#AAAAryrJYWs
DECT    (2023-02-24 02:00:49)
Lucro estimado pelo Administrador. Em geral, varia entre 5 e 10%.</t>
        </r>
      </text>
    </comment>
    <comment ref="H13" authorId="0" shapeId="0" xr:uid="{00000000-0006-0000-0400-000006000000}">
      <text>
        <r>
          <rPr>
            <sz val="10"/>
            <color rgb="FF000000"/>
            <rFont val="Arial"/>
            <scheme val="minor"/>
          </rPr>
          <t>======
ID#AAAAryrJYWA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400-00000A000000}">
      <text>
        <r>
          <rPr>
            <sz val="10"/>
            <color rgb="FF000000"/>
            <rFont val="Arial"/>
            <scheme val="minor"/>
          </rPr>
          <t>======
ID#AAAAryrJYRk
DECT    (2023-02-24 02:00:49)
O ISS depende do CÓDIGO DO SERVIÇO (local de recolhimento)  e do CÓDIGO TRIBUTÁRIO DO MUNICÍPIO, limitado a 5%.</t>
        </r>
      </text>
    </comment>
    <comment ref="I15" authorId="0" shapeId="0" xr:uid="{00000000-0006-0000-0400-000005000000}">
      <text>
        <r>
          <rPr>
            <sz val="10"/>
            <color rgb="FF000000"/>
            <rFont val="Arial"/>
            <scheme val="minor"/>
          </rPr>
          <t>======
ID#AAAAryrJYWM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400-000002000000}">
      <text>
        <r>
          <rPr>
            <sz val="10"/>
            <color rgb="FF000000"/>
            <rFont val="Arial"/>
            <scheme val="minor"/>
          </rPr>
          <t>======
ID#AAAAryrJYXU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400-000009000000}">
      <text>
        <r>
          <rPr>
            <sz val="10"/>
            <color rgb="FF000000"/>
            <rFont val="Arial"/>
            <scheme val="minor"/>
          </rPr>
          <t>======
ID#AAAAryrJYT8
Para os casos em que é permitido por lei, obededendo ao acordo coletivo    (2023-02-24 02:00:49)
Vale transporte = 6%
Vale alimentação = 20%</t>
        </r>
      </text>
    </comment>
    <comment ref="B157" authorId="0" shapeId="0" xr:uid="{00000000-0006-0000-0400-000001000000}">
      <text>
        <r>
          <rPr>
            <sz val="10"/>
            <color rgb="FF000000"/>
            <rFont val="Arial"/>
            <scheme val="minor"/>
          </rPr>
          <t>======
ID#AAAAryrJYYo
Exemplos de insumos    (2023-02-24 02:00:49)
- Fardamento;
- EPIs;
- Vale-Alimentaão;
- Vale-Transporte;
- Diárias de Motorista;
- etc.</t>
        </r>
      </text>
    </comment>
    <comment ref="B269" authorId="0" shapeId="0" xr:uid="{00000000-0006-0000-0400-000004000000}">
      <text>
        <r>
          <rPr>
            <sz val="10"/>
            <color rgb="FF000000"/>
            <rFont val="Arial"/>
            <scheme val="minor"/>
          </rPr>
          <t>======
ID#AAAAryrJYWk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D9DdPzMZLr1mHIWX/4NtD1Myhug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500-000002000000}">
      <text>
        <r>
          <rPr>
            <sz val="10"/>
            <color rgb="FF000000"/>
            <rFont val="Arial"/>
            <scheme val="minor"/>
          </rPr>
          <t>======
ID#AAAAryrJYYY
GLOBAL    (2023-02-24 02:00:49)
TOTAL DO ITEM = TOTAL CUSTO DIRETO+BDI
(a duração do contrato não interfere nos cálculos)</t>
        </r>
      </text>
    </comment>
    <comment ref="B9" authorId="0" shapeId="0" xr:uid="{00000000-0006-0000-0500-000001000000}">
      <text>
        <r>
          <rPr>
            <sz val="10"/>
            <color rgb="FF000000"/>
            <rFont val="Arial"/>
            <scheme val="minor"/>
          </rPr>
          <t>======
ID#AAAAryrJYZw
MENSAL    (2023-02-24 02:00:49)
TOTAL DO ITEM = (TOTAL CUSTO DIRETO+BDI) *
                               DURAÇÃO DO CONTRATO</t>
        </r>
      </text>
    </comment>
    <comment ref="H10" authorId="0" shapeId="0" xr:uid="{00000000-0006-0000-0500-00000A000000}">
      <text>
        <r>
          <rPr>
            <sz val="10"/>
            <color rgb="FF000000"/>
            <rFont val="Arial"/>
            <scheme val="minor"/>
          </rPr>
          <t>======
ID#AAAAryrJYSI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500-000008000000}">
      <text>
        <r>
          <rPr>
            <sz val="10"/>
            <color rgb="FF000000"/>
            <rFont val="Arial"/>
            <scheme val="minor"/>
          </rPr>
          <t>======
ID#AAAAryrJYTk
DECT    (2023-02-24 02:00:49)
Sugere-se no máximo 1,2%</t>
        </r>
      </text>
    </comment>
    <comment ref="H12" authorId="0" shapeId="0" xr:uid="{00000000-0006-0000-0500-000004000000}">
      <text>
        <r>
          <rPr>
            <sz val="10"/>
            <color rgb="FF000000"/>
            <rFont val="Arial"/>
            <scheme val="minor"/>
          </rPr>
          <t>======
ID#AAAAryrJYV4
DECT    (2023-02-24 02:00:49)
Lucro estimado pelo Administrador. Em geral, varia entre 5 e 10%.</t>
        </r>
      </text>
    </comment>
    <comment ref="H13" authorId="0" shapeId="0" xr:uid="{00000000-0006-0000-0500-000007000000}">
      <text>
        <r>
          <rPr>
            <sz val="10"/>
            <color rgb="FF000000"/>
            <rFont val="Arial"/>
            <scheme val="minor"/>
          </rPr>
          <t>======
ID#AAAAryrJYUY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500-000005000000}">
      <text>
        <r>
          <rPr>
            <sz val="10"/>
            <color rgb="FF000000"/>
            <rFont val="Arial"/>
            <scheme val="minor"/>
          </rPr>
          <t>======
ID#AAAAryrJYVs
DECT    (2023-02-24 02:00:49)
O ISS depende do CÓDIGO DO SERVIÇO (local de recolhimento)  e do CÓDIGO TRIBUTÁRIO DO MUNICÍPIO, limitado a 5%.</t>
        </r>
      </text>
    </comment>
    <comment ref="I15" authorId="0" shapeId="0" xr:uid="{00000000-0006-0000-0500-000003000000}">
      <text>
        <r>
          <rPr>
            <sz val="10"/>
            <color rgb="FF000000"/>
            <rFont val="Arial"/>
            <scheme val="minor"/>
          </rPr>
          <t>======
ID#AAAAryrJYXk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500-000009000000}">
      <text>
        <r>
          <rPr>
            <sz val="10"/>
            <color rgb="FF000000"/>
            <rFont val="Arial"/>
            <scheme val="minor"/>
          </rPr>
          <t>======
ID#AAAAryrJYS8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500-00000B000000}">
      <text>
        <r>
          <rPr>
            <sz val="10"/>
            <color rgb="FF000000"/>
            <rFont val="Arial"/>
            <scheme val="minor"/>
          </rPr>
          <t>======
ID#AAAAryrJYR4
Para os casos em que é permitido por lei, obededendo ao acordo coletivo    (2023-02-24 02:00:49)
Vale transporte = 6%
Vale alimentação = 20%</t>
        </r>
      </text>
    </comment>
    <comment ref="B157" authorId="0" shapeId="0" xr:uid="{00000000-0006-0000-0500-00000C000000}">
      <text>
        <r>
          <rPr>
            <sz val="10"/>
            <color rgb="FF000000"/>
            <rFont val="Arial"/>
            <scheme val="minor"/>
          </rPr>
          <t>======
ID#AAAAryrJYRs
Exemplos de insumos    (2023-02-24 02:00:49)
- Fardamento;
- EPIs;
- Vale-Alimentaão;
- Vale-Transporte;
- Diárias de Motorista;
- etc.</t>
        </r>
      </text>
    </comment>
    <comment ref="B269" authorId="0" shapeId="0" xr:uid="{00000000-0006-0000-0500-000006000000}">
      <text>
        <r>
          <rPr>
            <sz val="10"/>
            <color rgb="FF000000"/>
            <rFont val="Arial"/>
            <scheme val="minor"/>
          </rPr>
          <t>======
ID#AAAAryrJYVI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EVjW7wAj3mGcAtwqF3oJ8UAfqlQ=="/>
    </ext>
  </extL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600-00000C000000}">
      <text>
        <r>
          <rPr>
            <sz val="10"/>
            <color rgb="FF000000"/>
            <rFont val="Arial"/>
            <scheme val="minor"/>
          </rPr>
          <t>======
ID#AAAAryabGwU
GLOBAL    (2023-02-24 02:00:49)
TOTAL DO ITEM = TOTAL CUSTO DIRETO+BDI
(a duração do contrato não interfere nos cálculos)</t>
        </r>
      </text>
    </comment>
    <comment ref="B9" authorId="0" shapeId="0" xr:uid="{00000000-0006-0000-0600-000008000000}">
      <text>
        <r>
          <rPr>
            <sz val="10"/>
            <color rgb="FF000000"/>
            <rFont val="Arial"/>
            <scheme val="minor"/>
          </rPr>
          <t>======
ID#AAAAryrJYVQ
MENSAL    (2023-02-24 02:00:49)
TOTAL DO ITEM = (TOTAL CUSTO DIRETO+BDI) *
                               DURAÇÃO DO CONTRATO</t>
        </r>
      </text>
    </comment>
    <comment ref="H10" authorId="0" shapeId="0" xr:uid="{00000000-0006-0000-0600-00000B000000}">
      <text>
        <r>
          <rPr>
            <sz val="10"/>
            <color rgb="FF000000"/>
            <rFont val="Arial"/>
            <scheme val="minor"/>
          </rPr>
          <t>======
ID#AAAAryrJYQw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600-000002000000}">
      <text>
        <r>
          <rPr>
            <sz val="10"/>
            <color rgb="FF000000"/>
            <rFont val="Arial"/>
            <scheme val="minor"/>
          </rPr>
          <t>======
ID#AAAAryrJYY8
DECT    (2023-02-24 02:00:49)
Sugere-se no máximo 1,2%</t>
        </r>
      </text>
    </comment>
    <comment ref="H12" authorId="0" shapeId="0" xr:uid="{00000000-0006-0000-0600-000009000000}">
      <text>
        <r>
          <rPr>
            <sz val="10"/>
            <color rgb="FF000000"/>
            <rFont val="Arial"/>
            <scheme val="minor"/>
          </rPr>
          <t>======
ID#AAAAryrJYSk
DECT    (2023-02-24 02:00:49)
Lucro estimado pelo Administrador. Em geral, varia entre 5 e 10%.</t>
        </r>
      </text>
    </comment>
    <comment ref="H13" authorId="0" shapeId="0" xr:uid="{00000000-0006-0000-0600-000001000000}">
      <text>
        <r>
          <rPr>
            <sz val="10"/>
            <color rgb="FF000000"/>
            <rFont val="Arial"/>
            <scheme val="minor"/>
          </rPr>
          <t>======
ID#AAAAryrJYZc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600-00000A000000}">
      <text>
        <r>
          <rPr>
            <sz val="10"/>
            <color rgb="FF000000"/>
            <rFont val="Arial"/>
            <scheme val="minor"/>
          </rPr>
          <t>======
ID#AAAAryrJYSg
DECT    (2023-02-24 02:00:49)
O ISS depende do CÓDIGO DO SERVIÇO (local de recolhimento)  e do CÓDIGO TRIBUTÁRIO DO MUNICÍPIO, limitado a 5%.</t>
        </r>
      </text>
    </comment>
    <comment ref="I15" authorId="0" shapeId="0" xr:uid="{00000000-0006-0000-0600-000005000000}">
      <text>
        <r>
          <rPr>
            <sz val="10"/>
            <color rgb="FF000000"/>
            <rFont val="Arial"/>
            <scheme val="minor"/>
          </rPr>
          <t>======
ID#AAAAryrJYXg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600-000007000000}">
      <text>
        <r>
          <rPr>
            <sz val="10"/>
            <color rgb="FF000000"/>
            <rFont val="Arial"/>
            <scheme val="minor"/>
          </rPr>
          <t>======
ID#AAAAryrJYXM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600-000004000000}">
      <text>
        <r>
          <rPr>
            <sz val="10"/>
            <color rgb="FF000000"/>
            <rFont val="Arial"/>
            <scheme val="minor"/>
          </rPr>
          <t>======
ID#AAAAryrJYXs
Para os casos em que é permitido por lei, obededendo ao acordo coletivo    (2023-02-24 02:00:49)
Vale transporte = 6%
Vale alimentação = 20%</t>
        </r>
      </text>
    </comment>
    <comment ref="B157" authorId="0" shapeId="0" xr:uid="{00000000-0006-0000-0600-000003000000}">
      <text>
        <r>
          <rPr>
            <sz val="10"/>
            <color rgb="FF000000"/>
            <rFont val="Arial"/>
            <scheme val="minor"/>
          </rPr>
          <t>======
ID#AAAAryrJYXw
Exemplos de insumos    (2023-02-24 02:00:49)
- Fardamento;
- EPIs;
- Vale-Alimentaão;
- Vale-Transporte;
- Diárias de Motorista;
- etc.</t>
        </r>
      </text>
    </comment>
    <comment ref="B269" authorId="0" shapeId="0" xr:uid="{00000000-0006-0000-0600-000006000000}">
      <text>
        <r>
          <rPr>
            <sz val="10"/>
            <color rgb="FF000000"/>
            <rFont val="Arial"/>
            <scheme val="minor"/>
          </rPr>
          <t>======
ID#AAAAryrJYXc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W13sj6iLVFW/LuaNT85+eBe+p+Q=="/>
    </ext>
  </extL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700-000004000000}">
      <text>
        <r>
          <rPr>
            <sz val="10"/>
            <color rgb="FF000000"/>
            <rFont val="Arial"/>
            <scheme val="minor"/>
          </rPr>
          <t>======
ID#AAAAryrJYXQ
GLOBAL    (2023-02-24 02:00:49)
TOTAL DO ITEM = TOTAL CUSTO DIRETO+BDI
(a duração do contrato não interfere nos cálculos)</t>
        </r>
      </text>
    </comment>
    <comment ref="B9" authorId="0" shapeId="0" xr:uid="{00000000-0006-0000-0700-000007000000}">
      <text>
        <r>
          <rPr>
            <sz val="10"/>
            <color rgb="FF000000"/>
            <rFont val="Arial"/>
            <scheme val="minor"/>
          </rPr>
          <t>======
ID#AAAAryrJYSw
MENSAL    (2023-02-24 02:00:49)
TOTAL DO ITEM = (TOTAL CUSTO DIRETO+BDI) *
                               DURAÇÃO DO CONTRATO</t>
        </r>
      </text>
    </comment>
    <comment ref="H10" authorId="0" shapeId="0" xr:uid="{00000000-0006-0000-0700-000006000000}">
      <text>
        <r>
          <rPr>
            <sz val="10"/>
            <color rgb="FF000000"/>
            <rFont val="Arial"/>
            <scheme val="minor"/>
          </rPr>
          <t>======
ID#AAAAryrJYTc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700-00000B000000}">
      <text>
        <r>
          <rPr>
            <sz val="10"/>
            <color rgb="FF000000"/>
            <rFont val="Arial"/>
            <scheme val="minor"/>
          </rPr>
          <t>======
ID#AAAAryabGv8
DECT    (2023-02-24 02:00:49)
Sugere-se no máximo 1,2%</t>
        </r>
      </text>
    </comment>
    <comment ref="H12" authorId="0" shapeId="0" xr:uid="{00000000-0006-0000-0700-000008000000}">
      <text>
        <r>
          <rPr>
            <sz val="10"/>
            <color rgb="FF000000"/>
            <rFont val="Arial"/>
            <scheme val="minor"/>
          </rPr>
          <t>======
ID#AAAAryrJYRg
DECT    (2023-02-24 02:00:49)
Lucro estimado pelo Administrador. Em geral, varia entre 5 e 10%.</t>
        </r>
      </text>
    </comment>
    <comment ref="H13" authorId="0" shapeId="0" xr:uid="{00000000-0006-0000-0700-000009000000}">
      <text>
        <r>
          <rPr>
            <sz val="10"/>
            <color rgb="FF000000"/>
            <rFont val="Arial"/>
            <scheme val="minor"/>
          </rPr>
          <t>======
ID#AAAAryrJYQ4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700-00000A000000}">
      <text>
        <r>
          <rPr>
            <sz val="10"/>
            <color rgb="FF000000"/>
            <rFont val="Arial"/>
            <scheme val="minor"/>
          </rPr>
          <t>======
ID#AAAAryabGwk
DECT    (2023-02-24 02:00:49)
O ISS depende do CÓDIGO DO SERVIÇO (local de recolhimento)  e do CÓDIGO TRIBUTÁRIO DO MUNICÍPIO, limitado a 5%.</t>
        </r>
      </text>
    </comment>
    <comment ref="I15" authorId="0" shapeId="0" xr:uid="{00000000-0006-0000-0700-000003000000}">
      <text>
        <r>
          <rPr>
            <sz val="10"/>
            <color rgb="FF000000"/>
            <rFont val="Arial"/>
            <scheme val="minor"/>
          </rPr>
          <t>======
ID#AAAAryrJYX4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700-00000C000000}">
      <text>
        <r>
          <rPr>
            <sz val="10"/>
            <color rgb="FF000000"/>
            <rFont val="Arial"/>
            <scheme val="minor"/>
          </rPr>
          <t>======
ID#AAAAryabGv4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700-000002000000}">
      <text>
        <r>
          <rPr>
            <sz val="10"/>
            <color rgb="FF000000"/>
            <rFont val="Arial"/>
            <scheme val="minor"/>
          </rPr>
          <t>======
ID#AAAAryrJYYU
Para os casos em que é permitido por lei, obededendo ao acordo coletivo    (2023-02-24 02:00:49)
Vale transporte = 6%
Vale alimentação = 20%</t>
        </r>
      </text>
    </comment>
    <comment ref="B157" authorId="0" shapeId="0" xr:uid="{00000000-0006-0000-0700-000005000000}">
      <text>
        <r>
          <rPr>
            <sz val="10"/>
            <color rgb="FF000000"/>
            <rFont val="Arial"/>
            <scheme val="minor"/>
          </rPr>
          <t>======
ID#AAAAryrJYU8
Exemplos de insumos    (2023-02-24 02:00:49)
- Fardamento;
- EPIs;
- Vale-Alimentaão;
- Vale-Transporte;
- Diárias de Motorista;
- etc.</t>
        </r>
      </text>
    </comment>
    <comment ref="B269" authorId="0" shapeId="0" xr:uid="{00000000-0006-0000-0700-000001000000}">
      <text>
        <r>
          <rPr>
            <sz val="10"/>
            <color rgb="FF000000"/>
            <rFont val="Arial"/>
            <scheme val="minor"/>
          </rPr>
          <t>======
ID#AAAAryrJYYc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iPizRBMVV41AEuCDXA+vbf1QOFQ=="/>
    </ext>
  </extL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800-000006000000}">
      <text>
        <r>
          <rPr>
            <sz val="10"/>
            <color rgb="FF000000"/>
            <rFont val="Arial"/>
            <scheme val="minor"/>
          </rPr>
          <t>======
ID#AAAAryrJYSU
GLOBAL    (2023-02-24 02:00:49)
TOTAL DO ITEM = TOTAL CUSTO DIRETO+BDI
(a duração do contrato não interfere nos cálculos)</t>
        </r>
      </text>
    </comment>
    <comment ref="B9" authorId="0" shapeId="0" xr:uid="{00000000-0006-0000-0800-000002000000}">
      <text>
        <r>
          <rPr>
            <sz val="10"/>
            <color rgb="FF000000"/>
            <rFont val="Arial"/>
            <scheme val="minor"/>
          </rPr>
          <t>======
ID#AAAAryrJYWU
MENSAL    (2023-02-24 02:00:49)
TOTAL DO ITEM = (TOTAL CUSTO DIRETO+BDI) *
                               DURAÇÃO DO CONTRATO</t>
        </r>
      </text>
    </comment>
    <comment ref="H10" authorId="0" shapeId="0" xr:uid="{00000000-0006-0000-0800-000009000000}">
      <text>
        <r>
          <rPr>
            <sz val="10"/>
            <color rgb="FF000000"/>
            <rFont val="Arial"/>
            <scheme val="minor"/>
          </rPr>
          <t>======
ID#AAAAryabGwg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800-000001000000}">
      <text>
        <r>
          <rPr>
            <sz val="10"/>
            <color rgb="FF000000"/>
            <rFont val="Arial"/>
            <scheme val="minor"/>
          </rPr>
          <t>======
ID#AAAAryrJYWY
DECT    (2023-02-24 02:00:49)
Sugere-se no máximo 1,2%</t>
        </r>
      </text>
    </comment>
    <comment ref="H12" authorId="0" shapeId="0" xr:uid="{00000000-0006-0000-0800-000007000000}">
      <text>
        <r>
          <rPr>
            <sz val="10"/>
            <color rgb="FF000000"/>
            <rFont val="Arial"/>
            <scheme val="minor"/>
          </rPr>
          <t>======
ID#AAAAryrJYQU
DECT    (2023-02-24 02:00:49)
Lucro estimado pelo Administrador. Em geral, varia entre 5 e 10%.</t>
        </r>
      </text>
    </comment>
    <comment ref="H13" authorId="0" shapeId="0" xr:uid="{00000000-0006-0000-0800-000003000000}">
      <text>
        <r>
          <rPr>
            <sz val="10"/>
            <color rgb="FF000000"/>
            <rFont val="Arial"/>
            <scheme val="minor"/>
          </rPr>
          <t>======
ID#AAAAryrJYTQ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800-000008000000}">
      <text>
        <r>
          <rPr>
            <sz val="10"/>
            <color rgb="FF000000"/>
            <rFont val="Arial"/>
            <scheme val="minor"/>
          </rPr>
          <t>======
ID#AAAAryabGws
DECT    (2023-02-24 02:00:49)
O ISS depende do CÓDIGO DO SERVIÇO (local de recolhimento)  e do CÓDIGO TRIBUTÁRIO DO MUNICÍPIO, limitado a 5%.</t>
        </r>
      </text>
    </comment>
    <comment ref="I15" authorId="0" shapeId="0" xr:uid="{00000000-0006-0000-0800-000005000000}">
      <text>
        <r>
          <rPr>
            <sz val="10"/>
            <color rgb="FF000000"/>
            <rFont val="Arial"/>
            <scheme val="minor"/>
          </rPr>
          <t>======
ID#AAAAryrJYSc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800-000004000000}">
      <text>
        <r>
          <rPr>
            <sz val="10"/>
            <color rgb="FF000000"/>
            <rFont val="Arial"/>
            <scheme val="minor"/>
          </rPr>
          <t>======
ID#AAAAryrJYTE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800-00000B000000}">
      <text>
        <r>
          <rPr>
            <sz val="10"/>
            <color rgb="FF000000"/>
            <rFont val="Arial"/>
            <scheme val="minor"/>
          </rPr>
          <t>======
ID#AAAAryabGwI
Para os casos em que é permitido por lei, obededendo ao acordo coletivo    (2023-02-24 02:00:49)
Vale transporte = 6%
Vale alimentação = 20%</t>
        </r>
      </text>
    </comment>
    <comment ref="B157" authorId="0" shapeId="0" xr:uid="{00000000-0006-0000-0800-00000A000000}">
      <text>
        <r>
          <rPr>
            <sz val="10"/>
            <color rgb="FF000000"/>
            <rFont val="Arial"/>
            <scheme val="minor"/>
          </rPr>
          <t>======
ID#AAAAryabGwc
Exemplos de insumos    (2023-02-24 02:00:49)
- Fardamento;
- EPIs;
- Vale-Alimentaão;
- Vale-Transporte;
- Diárias de Motorista;
- etc.</t>
        </r>
      </text>
    </comment>
    <comment ref="B269" authorId="0" shapeId="0" xr:uid="{00000000-0006-0000-0800-00000C000000}">
      <text>
        <r>
          <rPr>
            <sz val="10"/>
            <color rgb="FF000000"/>
            <rFont val="Arial"/>
            <scheme val="minor"/>
          </rPr>
          <t>======
ID#AAAAryabGwA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ruJ7lNAlI/UnzQAxCdRulonOt3g=="/>
    </ext>
  </extL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900-000009000000}">
      <text>
        <r>
          <rPr>
            <sz val="10"/>
            <color rgb="FF000000"/>
            <rFont val="Arial"/>
            <scheme val="minor"/>
          </rPr>
          <t>======
ID#AAAAryrJYSo
GLOBAL    (2023-02-24 02:00:49)
TOTAL DO ITEM = TOTAL CUSTO DIRETO+BDI
(a duração do contrato não interfere nos cálculos)</t>
        </r>
      </text>
    </comment>
    <comment ref="B9" authorId="0" shapeId="0" xr:uid="{00000000-0006-0000-0900-000008000000}">
      <text>
        <r>
          <rPr>
            <sz val="10"/>
            <color rgb="FF000000"/>
            <rFont val="Arial"/>
            <scheme val="minor"/>
          </rPr>
          <t>======
ID#AAAAryrJYT4
MENSAL    (2023-02-24 02:00:49)
TOTAL DO ITEM = (TOTAL CUSTO DIRETO+BDI) *
                               DURAÇÃO DO CONTRATO</t>
        </r>
      </text>
    </comment>
    <comment ref="H10" authorId="0" shapeId="0" xr:uid="{00000000-0006-0000-0900-000003000000}">
      <text>
        <r>
          <rPr>
            <sz val="10"/>
            <color rgb="FF000000"/>
            <rFont val="Arial"/>
            <scheme val="minor"/>
          </rPr>
          <t>======
ID#AAAAryrJYYs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900-000002000000}">
      <text>
        <r>
          <rPr>
            <sz val="10"/>
            <color rgb="FF000000"/>
            <rFont val="Arial"/>
            <scheme val="minor"/>
          </rPr>
          <t>======
ID#AAAAryrJYY4
DECT    (2023-02-24 02:00:49)
Sugere-se no máximo 1,2%</t>
        </r>
      </text>
    </comment>
    <comment ref="H12" authorId="0" shapeId="0" xr:uid="{00000000-0006-0000-0900-00000B000000}">
      <text>
        <r>
          <rPr>
            <sz val="10"/>
            <color rgb="FF000000"/>
            <rFont val="Arial"/>
            <scheme val="minor"/>
          </rPr>
          <t>======
ID#AAAAryrJYQs
DECT    (2023-02-24 02:00:49)
Lucro estimado pelo Administrador. Em geral, varia entre 5 e 10%.</t>
        </r>
      </text>
    </comment>
    <comment ref="H13" authorId="0" shapeId="0" xr:uid="{00000000-0006-0000-0900-000004000000}">
      <text>
        <r>
          <rPr>
            <sz val="10"/>
            <color rgb="FF000000"/>
            <rFont val="Arial"/>
            <scheme val="minor"/>
          </rPr>
          <t>======
ID#AAAAryrJYXE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900-000001000000}">
      <text>
        <r>
          <rPr>
            <sz val="10"/>
            <color rgb="FF000000"/>
            <rFont val="Arial"/>
            <scheme val="minor"/>
          </rPr>
          <t>======
ID#AAAAryrJYZk
DECT    (2023-02-24 02:00:49)
O ISS depende do CÓDIGO DO SERVIÇO (local de recolhimento)  e do CÓDIGO TRIBUTÁRIO DO MUNICÍPIO, limitado a 5%.</t>
        </r>
      </text>
    </comment>
    <comment ref="I15" authorId="0" shapeId="0" xr:uid="{00000000-0006-0000-0900-00000C000000}">
      <text>
        <r>
          <rPr>
            <sz val="10"/>
            <color rgb="FF000000"/>
            <rFont val="Arial"/>
            <scheme val="minor"/>
          </rPr>
          <t>======
ID#AAAAryrJYQY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900-000007000000}">
      <text>
        <r>
          <rPr>
            <sz val="10"/>
            <color rgb="FF000000"/>
            <rFont val="Arial"/>
            <scheme val="minor"/>
          </rPr>
          <t>======
ID#AAAAryrJYUU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900-000006000000}">
      <text>
        <r>
          <rPr>
            <sz val="10"/>
            <color rgb="FF000000"/>
            <rFont val="Arial"/>
            <scheme val="minor"/>
          </rPr>
          <t>======
ID#AAAAryrJYVU
Para os casos em que é permitido por lei, obededendo ao acordo coletivo    (2023-02-24 02:00:49)
Vale transporte = 6%
Vale alimentação = 20%</t>
        </r>
      </text>
    </comment>
    <comment ref="B157" authorId="0" shapeId="0" xr:uid="{00000000-0006-0000-0900-000005000000}">
      <text>
        <r>
          <rPr>
            <sz val="10"/>
            <color rgb="FF000000"/>
            <rFont val="Arial"/>
            <scheme val="minor"/>
          </rPr>
          <t>======
ID#AAAAryrJYXA
Exemplos de insumos    (2023-02-24 02:00:49)
- Fardamento;
- EPIs;
- Vale-Alimentaão;
- Vale-Transporte;
- Diárias de Motorista;
- etc.</t>
        </r>
      </text>
    </comment>
    <comment ref="B269" authorId="0" shapeId="0" xr:uid="{00000000-0006-0000-0900-00000A000000}">
      <text>
        <r>
          <rPr>
            <sz val="10"/>
            <color rgb="FF000000"/>
            <rFont val="Arial"/>
            <scheme val="minor"/>
          </rPr>
          <t>======
ID#AAAAryrJYSQ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FWTDI8e18gvvusFjAXtRtxO3VEw=="/>
    </ext>
  </extL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A00-000008000000}">
      <text>
        <r>
          <rPr>
            <sz val="10"/>
            <color rgb="FF000000"/>
            <rFont val="Arial"/>
            <scheme val="minor"/>
          </rPr>
          <t>======
ID#AAAAryrJYU0
GLOBAL    (2023-02-24 02:00:49)
TOTAL DO ITEM = TOTAL CUSTO DIRETO+BDI
(a duração do contrato não interfere nos cálculos)</t>
        </r>
      </text>
    </comment>
    <comment ref="B9" authorId="0" shapeId="0" xr:uid="{00000000-0006-0000-0A00-000005000000}">
      <text>
        <r>
          <rPr>
            <sz val="10"/>
            <color rgb="FF000000"/>
            <rFont val="Arial"/>
            <scheme val="minor"/>
          </rPr>
          <t>======
ID#AAAAryrJYYM
MENSAL    (2023-02-24 02:00:49)
TOTAL DO ITEM = (TOTAL CUSTO DIRETO+BDI) *
                               DURAÇÃO DO CONTRATO</t>
        </r>
      </text>
    </comment>
    <comment ref="H10" authorId="0" shapeId="0" xr:uid="{00000000-0006-0000-0A00-000009000000}">
      <text>
        <r>
          <rPr>
            <sz val="10"/>
            <color rgb="FF000000"/>
            <rFont val="Arial"/>
            <scheme val="minor"/>
          </rPr>
          <t>======
ID#AAAAryrJYUM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A00-000007000000}">
      <text>
        <r>
          <rPr>
            <sz val="10"/>
            <color rgb="FF000000"/>
            <rFont val="Arial"/>
            <scheme val="minor"/>
          </rPr>
          <t>======
ID#AAAAryrJYWg
DECT    (2023-02-24 02:00:49)
Sugere-se no máximo 1,2%</t>
        </r>
      </text>
    </comment>
    <comment ref="H12" authorId="0" shapeId="0" xr:uid="{00000000-0006-0000-0A00-000004000000}">
      <text>
        <r>
          <rPr>
            <sz val="10"/>
            <color rgb="FF000000"/>
            <rFont val="Arial"/>
            <scheme val="minor"/>
          </rPr>
          <t>======
ID#AAAAryrJYYg
DECT    (2023-02-24 02:00:49)
Lucro estimado pelo Administrador. Em geral, varia entre 5 e 10%.</t>
        </r>
      </text>
    </comment>
    <comment ref="H13" authorId="0" shapeId="0" xr:uid="{00000000-0006-0000-0A00-000002000000}">
      <text>
        <r>
          <rPr>
            <sz val="10"/>
            <color rgb="FF000000"/>
            <rFont val="Arial"/>
            <scheme val="minor"/>
          </rPr>
          <t>======
ID#AAAAryrJYZM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A00-00000B000000}">
      <text>
        <r>
          <rPr>
            <sz val="10"/>
            <color rgb="FF000000"/>
            <rFont val="Arial"/>
            <scheme val="minor"/>
          </rPr>
          <t>======
ID#AAAAryrJYSs
DECT    (2023-02-24 02:00:49)
O ISS depende do CÓDIGO DO SERVIÇO (local de recolhimento)  e do CÓDIGO TRIBUTÁRIO DO MUNICÍPIO, limitado a 5%.</t>
        </r>
      </text>
    </comment>
    <comment ref="I15" authorId="0" shapeId="0" xr:uid="{00000000-0006-0000-0A00-000003000000}">
      <text>
        <r>
          <rPr>
            <sz val="10"/>
            <color rgb="FF000000"/>
            <rFont val="Arial"/>
            <scheme val="minor"/>
          </rPr>
          <t>======
ID#AAAAryrJYZE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A00-00000A000000}">
      <text>
        <r>
          <rPr>
            <sz val="10"/>
            <color rgb="FF000000"/>
            <rFont val="Arial"/>
            <scheme val="minor"/>
          </rPr>
          <t>======
ID#AAAAryrJYS0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A00-000006000000}">
      <text>
        <r>
          <rPr>
            <sz val="10"/>
            <color rgb="FF000000"/>
            <rFont val="Arial"/>
            <scheme val="minor"/>
          </rPr>
          <t>======
ID#AAAAryrJYX8
Para os casos em que é permitido por lei, obededendo ao acordo coletivo    (2023-02-24 02:00:49)
Vale transporte = 6%
Vale alimentação = 20%</t>
        </r>
      </text>
    </comment>
    <comment ref="B157" authorId="0" shapeId="0" xr:uid="{00000000-0006-0000-0A00-00000C000000}">
      <text>
        <r>
          <rPr>
            <sz val="10"/>
            <color rgb="FF000000"/>
            <rFont val="Arial"/>
            <scheme val="minor"/>
          </rPr>
          <t>======
ID#AAAAryabGwo
Exemplos de insumos    (2023-02-24 02:00:49)
- Fardamento;
- EPIs;
- Vale-Alimentaão;
- Vale-Transporte;
- Diárias de Motorista;
- etc.</t>
        </r>
      </text>
    </comment>
    <comment ref="B269" authorId="0" shapeId="0" xr:uid="{00000000-0006-0000-0A00-000001000000}">
      <text>
        <r>
          <rPr>
            <sz val="10"/>
            <color rgb="FF000000"/>
            <rFont val="Arial"/>
            <scheme val="minor"/>
          </rPr>
          <t>======
ID#AAAAryrJYZg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lpH/g9kp/RU2NUvzIVPo1xPxGQg=="/>
    </ext>
  </extL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B00-000001000000}">
      <text>
        <r>
          <rPr>
            <sz val="10"/>
            <color rgb="FF000000"/>
            <rFont val="Arial"/>
            <scheme val="minor"/>
          </rPr>
          <t>======
ID#AAAAryrJYY0
GLOBAL    (2023-02-24 02:00:49)
TOTAL DO ITEM = TOTAL CUSTO DIRETO+BDI
(a duração do contrato não interfere nos cálculos)</t>
        </r>
      </text>
    </comment>
    <comment ref="B9" authorId="0" shapeId="0" xr:uid="{00000000-0006-0000-0B00-000005000000}">
      <text>
        <r>
          <rPr>
            <sz val="10"/>
            <color rgb="FF000000"/>
            <rFont val="Arial"/>
            <scheme val="minor"/>
          </rPr>
          <t>======
ID#AAAAryrJYUE
MENSAL    (2023-02-24 02:00:49)
TOTAL DO ITEM = (TOTAL CUSTO DIRETO+BDI) *
                               DURAÇÃO DO CONTRATO</t>
        </r>
      </text>
    </comment>
    <comment ref="H10" authorId="0" shapeId="0" xr:uid="{00000000-0006-0000-0B00-000006000000}">
      <text>
        <r>
          <rPr>
            <sz val="10"/>
            <color rgb="FF000000"/>
            <rFont val="Arial"/>
            <scheme val="minor"/>
          </rPr>
          <t>======
ID#AAAAryrJYUA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B00-000007000000}">
      <text>
        <r>
          <rPr>
            <sz val="10"/>
            <color rgb="FF000000"/>
            <rFont val="Arial"/>
            <scheme val="minor"/>
          </rPr>
          <t>======
ID#AAAAryrJYTw
DECT    (2023-02-24 02:00:49)
Sugere-se no máximo 1,2%</t>
        </r>
      </text>
    </comment>
    <comment ref="H12" authorId="0" shapeId="0" xr:uid="{00000000-0006-0000-0B00-00000C000000}">
      <text>
        <r>
          <rPr>
            <sz val="10"/>
            <color rgb="FF000000"/>
            <rFont val="Arial"/>
            <scheme val="minor"/>
          </rPr>
          <t>======
ID#AAAAryrJYQQ
DECT    (2023-02-24 02:00:49)
Lucro estimado pelo Administrador. Em geral, varia entre 5 e 10%.</t>
        </r>
      </text>
    </comment>
    <comment ref="H13" authorId="0" shapeId="0" xr:uid="{00000000-0006-0000-0B00-000004000000}">
      <text>
        <r>
          <rPr>
            <sz val="10"/>
            <color rgb="FF000000"/>
            <rFont val="Arial"/>
            <scheme val="minor"/>
          </rPr>
          <t>======
ID#AAAAryrJYV0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B00-000002000000}">
      <text>
        <r>
          <rPr>
            <sz val="10"/>
            <color rgb="FF000000"/>
            <rFont val="Arial"/>
            <scheme val="minor"/>
          </rPr>
          <t>======
ID#AAAAryrJYX0
DECT    (2023-02-24 02:00:49)
O ISS depende do CÓDIGO DO SERVIÇO (local de recolhimento)  e do CÓDIGO TRIBUTÁRIO DO MUNICÍPIO, limitado a 5%.</t>
        </r>
      </text>
    </comment>
    <comment ref="I15" authorId="0" shapeId="0" xr:uid="{00000000-0006-0000-0B00-000003000000}">
      <text>
        <r>
          <rPr>
            <sz val="10"/>
            <color rgb="FF000000"/>
            <rFont val="Arial"/>
            <scheme val="minor"/>
          </rPr>
          <t>======
ID#AAAAryrJYW8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B00-000008000000}">
      <text>
        <r>
          <rPr>
            <sz val="10"/>
            <color rgb="FF000000"/>
            <rFont val="Arial"/>
            <scheme val="minor"/>
          </rPr>
          <t>======
ID#AAAAryrJYTo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B00-000009000000}">
      <text>
        <r>
          <rPr>
            <sz val="10"/>
            <color rgb="FF000000"/>
            <rFont val="Arial"/>
            <scheme val="minor"/>
          </rPr>
          <t>======
ID#AAAAryrJYTI
Para os casos em que é permitido por lei, obededendo ao acordo coletivo    (2023-02-24 02:00:49)
Vale transporte = 6%
Vale alimentação = 20%</t>
        </r>
      </text>
    </comment>
    <comment ref="B157" authorId="0" shapeId="0" xr:uid="{00000000-0006-0000-0B00-00000A000000}">
      <text>
        <r>
          <rPr>
            <sz val="10"/>
            <color rgb="FF000000"/>
            <rFont val="Arial"/>
            <scheme val="minor"/>
          </rPr>
          <t>======
ID#AAAAryrJYSM
Exemplos de insumos    (2023-02-24 02:00:49)
- Fardamento;
- EPIs;
- Vale-Alimentaão;
- Vale-Transporte;
- Diárias de Motorista;
- etc.</t>
        </r>
      </text>
    </comment>
    <comment ref="B269" authorId="0" shapeId="0" xr:uid="{00000000-0006-0000-0B00-00000B000000}">
      <text>
        <r>
          <rPr>
            <sz val="10"/>
            <color rgb="FF000000"/>
            <rFont val="Arial"/>
            <scheme val="minor"/>
          </rPr>
          <t>======
ID#AAAAryrJYQg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zPjh6HgUzHD3BeNxf3uSOoc2TfQ=="/>
    </ext>
  </extL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C00-000008000000}">
      <text>
        <r>
          <rPr>
            <sz val="10"/>
            <color rgb="FF000000"/>
            <rFont val="Arial"/>
            <scheme val="minor"/>
          </rPr>
          <t>======
ID#AAAAryrJYTs
GLOBAL    (2023-02-24 02:00:49)
TOTAL DO ITEM = TOTAL CUSTO DIRETO+BDI
(a duração do contrato não interfere nos cálculos)</t>
        </r>
      </text>
    </comment>
    <comment ref="B9" authorId="0" shapeId="0" xr:uid="{00000000-0006-0000-0C00-00000C000000}">
      <text>
        <r>
          <rPr>
            <sz val="10"/>
            <color rgb="FF000000"/>
            <rFont val="Arial"/>
            <scheme val="minor"/>
          </rPr>
          <t>======
ID#AAAAryrJYRI
MENSAL    (2023-02-24 02:00:49)
TOTAL DO ITEM = (TOTAL CUSTO DIRETO+BDI) *
                               DURAÇÃO DO CONTRATO</t>
        </r>
      </text>
    </comment>
    <comment ref="H10" authorId="0" shapeId="0" xr:uid="{00000000-0006-0000-0C00-000007000000}">
      <text>
        <r>
          <rPr>
            <sz val="10"/>
            <color rgb="FF000000"/>
            <rFont val="Arial"/>
            <scheme val="minor"/>
          </rPr>
          <t>======
ID#AAAAryrJYT0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C00-000006000000}">
      <text>
        <r>
          <rPr>
            <sz val="10"/>
            <color rgb="FF000000"/>
            <rFont val="Arial"/>
            <scheme val="minor"/>
          </rPr>
          <t>======
ID#AAAAryrJYVc
DECT    (2023-02-24 02:00:49)
Sugere-se no máximo 1,2%</t>
        </r>
      </text>
    </comment>
    <comment ref="H12" authorId="0" shapeId="0" xr:uid="{00000000-0006-0000-0C00-000009000000}">
      <text>
        <r>
          <rPr>
            <sz val="10"/>
            <color rgb="FF000000"/>
            <rFont val="Arial"/>
            <scheme val="minor"/>
          </rPr>
          <t>======
ID#AAAAryrJYTA
DECT    (2023-02-24 02:00:49)
Lucro estimado pelo Administrador. Em geral, varia entre 5 e 10%.</t>
        </r>
      </text>
    </comment>
    <comment ref="H13" authorId="0" shapeId="0" xr:uid="{00000000-0006-0000-0C00-00000A000000}">
      <text>
        <r>
          <rPr>
            <sz val="10"/>
            <color rgb="FF000000"/>
            <rFont val="Arial"/>
            <scheme val="minor"/>
          </rPr>
          <t>======
ID#AAAAryrJYR8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C00-000004000000}">
      <text>
        <r>
          <rPr>
            <sz val="10"/>
            <color rgb="FF000000"/>
            <rFont val="Arial"/>
            <scheme val="minor"/>
          </rPr>
          <t>======
ID#AAAAryrJYVw
DECT    (2023-02-24 02:00:49)
O ISS depende do CÓDIGO DO SERVIÇO (local de recolhimento)  e do CÓDIGO TRIBUTÁRIO DO MUNICÍPIO, limitado a 5%.</t>
        </r>
      </text>
    </comment>
    <comment ref="I15" authorId="0" shapeId="0" xr:uid="{00000000-0006-0000-0C00-000002000000}">
      <text>
        <r>
          <rPr>
            <sz val="10"/>
            <color rgb="FF000000"/>
            <rFont val="Arial"/>
            <scheme val="minor"/>
          </rPr>
          <t>======
ID#AAAAryrJYZA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C00-000003000000}">
      <text>
        <r>
          <rPr>
            <sz val="10"/>
            <color rgb="FF000000"/>
            <rFont val="Arial"/>
            <scheme val="minor"/>
          </rPr>
          <t>======
ID#AAAAryrJYXY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C00-00000B000000}">
      <text>
        <r>
          <rPr>
            <sz val="10"/>
            <color rgb="FF000000"/>
            <rFont val="Arial"/>
            <scheme val="minor"/>
          </rPr>
          <t>======
ID#AAAAryrJYRU
Para os casos em que é permitido por lei, obededendo ao acordo coletivo    (2023-02-24 02:00:49)
Vale transporte = 6%
Vale alimentação = 20%</t>
        </r>
      </text>
    </comment>
    <comment ref="B157" authorId="0" shapeId="0" xr:uid="{00000000-0006-0000-0C00-000001000000}">
      <text>
        <r>
          <rPr>
            <sz val="10"/>
            <color rgb="FF000000"/>
            <rFont val="Arial"/>
            <scheme val="minor"/>
          </rPr>
          <t>======
ID#AAAAryrJYZs
Exemplos de insumos    (2023-02-24 02:00:49)
- Fardamento;
- EPIs;
- Vale-Alimentaão;
- Vale-Transporte;
- Diárias de Motorista;
- etc.</t>
        </r>
      </text>
    </comment>
    <comment ref="B269" authorId="0" shapeId="0" xr:uid="{00000000-0006-0000-0C00-000005000000}">
      <text>
        <r>
          <rPr>
            <sz val="10"/>
            <color rgb="FF000000"/>
            <rFont val="Arial"/>
            <scheme val="minor"/>
          </rPr>
          <t>======
ID#AAAAryrJYVk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OWzan1XvrFVO1Dv6rxyswXpnHA=="/>
    </ext>
  </extL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D00-00000A000000}">
      <text>
        <r>
          <rPr>
            <sz val="10"/>
            <color rgb="FF000000"/>
            <rFont val="Arial"/>
            <scheme val="minor"/>
          </rPr>
          <t>======
ID#AAAAryrJYSY
GLOBAL    (2023-02-24 02:00:49)
TOTAL DO ITEM = TOTAL CUSTO DIRETO+BDI
(a duração do contrato não interfere nos cálculos)</t>
        </r>
      </text>
    </comment>
    <comment ref="B9" authorId="0" shapeId="0" xr:uid="{00000000-0006-0000-0D00-000003000000}">
      <text>
        <r>
          <rPr>
            <sz val="10"/>
            <color rgb="FF000000"/>
            <rFont val="Arial"/>
            <scheme val="minor"/>
          </rPr>
          <t>======
ID#AAAAryrJYZI
MENSAL    (2023-02-24 02:00:49)
TOTAL DO ITEM = (TOTAL CUSTO DIRETO+BDI) *
                               DURAÇÃO DO CONTRATO</t>
        </r>
      </text>
    </comment>
    <comment ref="H10" authorId="0" shapeId="0" xr:uid="{00000000-0006-0000-0D00-000009000000}">
      <text>
        <r>
          <rPr>
            <sz val="10"/>
            <color rgb="FF000000"/>
            <rFont val="Arial"/>
            <scheme val="minor"/>
          </rPr>
          <t>======
ID#AAAAryrJYS4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D00-000006000000}">
      <text>
        <r>
          <rPr>
            <sz val="10"/>
            <color rgb="FF000000"/>
            <rFont val="Arial"/>
            <scheme val="minor"/>
          </rPr>
          <t>======
ID#AAAAryrJYUs
DECT    (2023-02-24 02:00:49)
Sugere-se no máximo 1,2%</t>
        </r>
      </text>
    </comment>
    <comment ref="H12" authorId="0" shapeId="0" xr:uid="{00000000-0006-0000-0D00-000001000000}">
      <text>
        <r>
          <rPr>
            <sz val="10"/>
            <color rgb="FF000000"/>
            <rFont val="Arial"/>
            <scheme val="minor"/>
          </rPr>
          <t>======
ID#AAAAryrJYZY
DECT    (2023-02-24 02:00:49)
Lucro estimado pelo Administrador. Em geral, varia entre 5 e 10%.</t>
        </r>
      </text>
    </comment>
    <comment ref="H13" authorId="0" shapeId="0" xr:uid="{00000000-0006-0000-0D00-000005000000}">
      <text>
        <r>
          <rPr>
            <sz val="10"/>
            <color rgb="FF000000"/>
            <rFont val="Arial"/>
            <scheme val="minor"/>
          </rPr>
          <t>======
ID#AAAAryrJYVM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D00-000007000000}">
      <text>
        <r>
          <rPr>
            <sz val="10"/>
            <color rgb="FF000000"/>
            <rFont val="Arial"/>
            <scheme val="minor"/>
          </rPr>
          <t>======
ID#AAAAryrJYUc
DECT    (2023-02-24 02:00:49)
O ISS depende do CÓDIGO DO SERVIÇO (local de recolhimento)  e do CÓDIGO TRIBUTÁRIO DO MUNICÍPIO, limitado a 5%.</t>
        </r>
      </text>
    </comment>
    <comment ref="I15" authorId="0" shapeId="0" xr:uid="{00000000-0006-0000-0D00-00000B000000}">
      <text>
        <r>
          <rPr>
            <sz val="10"/>
            <color rgb="FF000000"/>
            <rFont val="Arial"/>
            <scheme val="minor"/>
          </rPr>
          <t>======
ID#AAAAryrJYRQ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D00-000008000000}">
      <text>
        <r>
          <rPr>
            <sz val="10"/>
            <color rgb="FF000000"/>
            <rFont val="Arial"/>
            <scheme val="minor"/>
          </rPr>
          <t>======
ID#AAAAryrJYUI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D00-00000C000000}">
      <text>
        <r>
          <rPr>
            <sz val="10"/>
            <color rgb="FF000000"/>
            <rFont val="Arial"/>
            <scheme val="minor"/>
          </rPr>
          <t>======
ID#AAAAryrJYQo
Para os casos em que é permitido por lei, obededendo ao acordo coletivo    (2023-02-24 02:00:49)
Vale transporte = 6%
Vale alimentação = 20%</t>
        </r>
      </text>
    </comment>
    <comment ref="B157" authorId="0" shapeId="0" xr:uid="{00000000-0006-0000-0D00-000004000000}">
      <text>
        <r>
          <rPr>
            <sz val="10"/>
            <color rgb="FF000000"/>
            <rFont val="Arial"/>
            <scheme val="minor"/>
          </rPr>
          <t>======
ID#AAAAryrJYYk
Exemplos de insumos    (2023-02-24 02:00:49)
- Fardamento;
- EPIs;
- Vale-Alimentaão;
- Vale-Transporte;
- Diárias de Motorista;
- etc.</t>
        </r>
      </text>
    </comment>
    <comment ref="B269" authorId="0" shapeId="0" xr:uid="{00000000-0006-0000-0D00-000002000000}">
      <text>
        <r>
          <rPr>
            <sz val="10"/>
            <color rgb="FF000000"/>
            <rFont val="Arial"/>
            <scheme val="minor"/>
          </rPr>
          <t>======
ID#AAAAryrJYZQ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6m7wbxMgdGDNiT//zOnxaYyW1w=="/>
    </ext>
  </extL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E00-000001000000}">
      <text>
        <r>
          <rPr>
            <sz val="10"/>
            <color rgb="FF000000"/>
            <rFont val="Arial"/>
            <scheme val="minor"/>
          </rPr>
          <t>======
ID#AAAAryrJYZo
GLOBAL    (2023-02-24 02:00:49)
TOTAL DO ITEM = TOTAL CUSTO DIRETO+BDI
(a duração do contrato não interfere nos cálculos)</t>
        </r>
      </text>
    </comment>
    <comment ref="B9" authorId="0" shapeId="0" xr:uid="{00000000-0006-0000-0E00-00000B000000}">
      <text>
        <r>
          <rPr>
            <sz val="10"/>
            <color rgb="FF000000"/>
            <rFont val="Arial"/>
            <scheme val="minor"/>
          </rPr>
          <t>======
ID#AAAAryrJYQk
MENSAL    (2023-02-24 02:00:49)
TOTAL DO ITEM = (TOTAL CUSTO DIRETO+BDI) *
                               DURAÇÃO DO CONTRATO</t>
        </r>
      </text>
    </comment>
    <comment ref="H10" authorId="0" shapeId="0" xr:uid="{00000000-0006-0000-0E00-000009000000}">
      <text>
        <r>
          <rPr>
            <sz val="10"/>
            <color rgb="FF000000"/>
            <rFont val="Arial"/>
            <scheme val="minor"/>
          </rPr>
          <t>======
ID#AAAAryrJYRY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E00-000002000000}">
      <text>
        <r>
          <rPr>
            <sz val="10"/>
            <color rgb="FF000000"/>
            <rFont val="Arial"/>
            <scheme val="minor"/>
          </rPr>
          <t>======
ID#AAAAryrJYYQ
DECT    (2023-02-24 02:00:49)
Sugere-se no máximo 1,2%</t>
        </r>
      </text>
    </comment>
    <comment ref="H12" authorId="0" shapeId="0" xr:uid="{00000000-0006-0000-0E00-000004000000}">
      <text>
        <r>
          <rPr>
            <sz val="10"/>
            <color rgb="FF000000"/>
            <rFont val="Arial"/>
            <scheme val="minor"/>
          </rPr>
          <t>======
ID#AAAAryrJYW0
DECT    (2023-02-24 02:00:49)
Lucro estimado pelo Administrador. Em geral, varia entre 5 e 10%.</t>
        </r>
      </text>
    </comment>
    <comment ref="H13" authorId="0" shapeId="0" xr:uid="{00000000-0006-0000-0E00-000003000000}">
      <text>
        <r>
          <rPr>
            <sz val="10"/>
            <color rgb="FF000000"/>
            <rFont val="Arial"/>
            <scheme val="minor"/>
          </rPr>
          <t>======
ID#AAAAryrJYYA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E00-000006000000}">
      <text>
        <r>
          <rPr>
            <sz val="10"/>
            <color rgb="FF000000"/>
            <rFont val="Arial"/>
            <scheme val="minor"/>
          </rPr>
          <t>======
ID#AAAAryrJYV8
DECT    (2023-02-24 02:00:49)
O ISS depende do CÓDIGO DO SERVIÇO (local de recolhimento)  e do CÓDIGO TRIBUTÁRIO DO MUNICÍPIO, limitado a 5%.</t>
        </r>
      </text>
    </comment>
    <comment ref="I15" authorId="0" shapeId="0" xr:uid="{00000000-0006-0000-0E00-000008000000}">
      <text>
        <r>
          <rPr>
            <sz val="10"/>
            <color rgb="FF000000"/>
            <rFont val="Arial"/>
            <scheme val="minor"/>
          </rPr>
          <t>======
ID#AAAAryrJYTU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E00-000007000000}">
      <text>
        <r>
          <rPr>
            <sz val="10"/>
            <color rgb="FF000000"/>
            <rFont val="Arial"/>
            <scheme val="minor"/>
          </rPr>
          <t>======
ID#AAAAryrJYVY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E00-00000A000000}">
      <text>
        <r>
          <rPr>
            <sz val="10"/>
            <color rgb="FF000000"/>
            <rFont val="Arial"/>
            <scheme val="minor"/>
          </rPr>
          <t>======
ID#AAAAryrJYQ8
Para os casos em que é permitido por lei, obededendo ao acordo coletivo    (2023-02-24 02:00:49)
Vale transporte = 6%
Vale alimentação = 20%</t>
        </r>
      </text>
    </comment>
    <comment ref="B157" authorId="0" shapeId="0" xr:uid="{00000000-0006-0000-0E00-000005000000}">
      <text>
        <r>
          <rPr>
            <sz val="10"/>
            <color rgb="FF000000"/>
            <rFont val="Arial"/>
            <scheme val="minor"/>
          </rPr>
          <t>======
ID#AAAAryrJYWw
Exemplos de insumos    (2023-02-24 02:00:49)
- Fardamento;
- EPIs;
- Vale-Alimentaão;
- Vale-Transporte;
- Diárias de Motorista;
- etc.</t>
        </r>
      </text>
    </comment>
    <comment ref="B269" authorId="0" shapeId="0" xr:uid="{00000000-0006-0000-0E00-00000C000000}">
      <text>
        <r>
          <rPr>
            <sz val="10"/>
            <color rgb="FF000000"/>
            <rFont val="Arial"/>
            <scheme val="minor"/>
          </rPr>
          <t>======
ID#AAAAryrJYQM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oDsihjhffMYR0TtfZ/tV7xwrwfw=="/>
    </ext>
  </extL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F00-000006000000}">
      <text>
        <r>
          <rPr>
            <sz val="10"/>
            <color rgb="FF000000"/>
            <rFont val="Arial"/>
            <scheme val="minor"/>
          </rPr>
          <t>======
ID#AAAAryrJYVg
GLOBAL    (2023-02-24 02:00:49)
TOTAL DO ITEM = TOTAL CUSTO DIRETO+BDI
(a duração do contrato não interfere nos cálculos)</t>
        </r>
      </text>
    </comment>
    <comment ref="B9" authorId="0" shapeId="0" xr:uid="{00000000-0006-0000-0F00-000002000000}">
      <text>
        <r>
          <rPr>
            <sz val="10"/>
            <color rgb="FF000000"/>
            <rFont val="Arial"/>
            <scheme val="minor"/>
          </rPr>
          <t>======
ID#AAAAryrJYYw
MENSAL    (2023-02-24 02:00:49)
TOTAL DO ITEM = (TOTAL CUSTO DIRETO+BDI) *
                               DURAÇÃO DO CONTRATO</t>
        </r>
      </text>
    </comment>
    <comment ref="H10" authorId="0" shapeId="0" xr:uid="{00000000-0006-0000-0F00-000005000000}">
      <text>
        <r>
          <rPr>
            <sz val="10"/>
            <color rgb="FF000000"/>
            <rFont val="Arial"/>
            <scheme val="minor"/>
          </rPr>
          <t>======
ID#AAAAryrJYWc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F00-00000A000000}">
      <text>
        <r>
          <rPr>
            <sz val="10"/>
            <color rgb="FF000000"/>
            <rFont val="Arial"/>
            <scheme val="minor"/>
          </rPr>
          <t>======
ID#AAAAryrJYRM
DECT    (2023-02-24 02:00:49)
Sugere-se no máximo 1,2%</t>
        </r>
      </text>
    </comment>
    <comment ref="H12" authorId="0" shapeId="0" xr:uid="{00000000-0006-0000-0F00-000008000000}">
      <text>
        <r>
          <rPr>
            <sz val="10"/>
            <color rgb="FF000000"/>
            <rFont val="Arial"/>
            <scheme val="minor"/>
          </rPr>
          <t>======
ID#AAAAryrJYTY
DECT    (2023-02-24 02:00:49)
Lucro estimado pelo Administrador. Em geral, varia entre 5 e 10%.</t>
        </r>
      </text>
    </comment>
    <comment ref="H13" authorId="0" shapeId="0" xr:uid="{00000000-0006-0000-0F00-00000B000000}">
      <text>
        <r>
          <rPr>
            <sz val="10"/>
            <color rgb="FF000000"/>
            <rFont val="Arial"/>
            <scheme val="minor"/>
          </rPr>
          <t>======
ID#AAAAryrJYRE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F00-000003000000}">
      <text>
        <r>
          <rPr>
            <sz val="10"/>
            <color rgb="FF000000"/>
            <rFont val="Arial"/>
            <scheme val="minor"/>
          </rPr>
          <t>======
ID#AAAAryrJYXI
DECT    (2023-02-24 02:00:49)
O ISS depende do CÓDIGO DO SERVIÇO (local de recolhimento)  e do CÓDIGO TRIBUTÁRIO DO MUNICÍPIO, limitado a 5%.</t>
        </r>
      </text>
    </comment>
    <comment ref="I15" authorId="0" shapeId="0" xr:uid="{00000000-0006-0000-0F00-00000C000000}">
      <text>
        <r>
          <rPr>
            <sz val="10"/>
            <color rgb="FF000000"/>
            <rFont val="Arial"/>
            <scheme val="minor"/>
          </rPr>
          <t>======
ID#AAAAryrJYQc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F00-000004000000}">
      <text>
        <r>
          <rPr>
            <sz val="10"/>
            <color rgb="FF000000"/>
            <rFont val="Arial"/>
            <scheme val="minor"/>
          </rPr>
          <t>======
ID#AAAAryrJYWo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F00-000007000000}">
      <text>
        <r>
          <rPr>
            <sz val="10"/>
            <color rgb="FF000000"/>
            <rFont val="Arial"/>
            <scheme val="minor"/>
          </rPr>
          <t>======
ID#AAAAryrJYUw
Para os casos em que é permitido por lei, obededendo ao acordo coletivo    (2023-02-24 02:00:49)
Vale transporte = 6%
Vale alimentação = 20%</t>
        </r>
      </text>
    </comment>
    <comment ref="B157" authorId="0" shapeId="0" xr:uid="{00000000-0006-0000-0F00-000009000000}">
      <text>
        <r>
          <rPr>
            <sz val="10"/>
            <color rgb="FF000000"/>
            <rFont val="Arial"/>
            <scheme val="minor"/>
          </rPr>
          <t>======
ID#AAAAryrJYR0
Exemplos de insumos    (2023-02-24 02:00:49)
- Fardamento;
- EPIs;
- Vale-Alimentaão;
- Vale-Transporte;
- Diárias de Motorista;
- etc.</t>
        </r>
      </text>
    </comment>
    <comment ref="B269" authorId="0" shapeId="0" xr:uid="{00000000-0006-0000-0F00-000001000000}">
      <text>
        <r>
          <rPr>
            <sz val="10"/>
            <color rgb="FF000000"/>
            <rFont val="Arial"/>
            <scheme val="minor"/>
          </rPr>
          <t>======
ID#AAAAryrJYZ0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iLOzx9kqm2+iarTLnfFk7w0ISPA=="/>
    </ext>
  </extL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9" authorId="0" shapeId="0" xr:uid="{00000000-0006-0000-1500-000001000000}">
      <text>
        <r>
          <rPr>
            <sz val="10"/>
            <color rgb="FF000000"/>
            <rFont val="Arial"/>
            <scheme val="minor"/>
          </rPr>
          <t>======
ID#AAAAryrJYW4
DECT    (2023-02-24 02:00:49)
Provisão para rescisões ocorridas durante a execução do contrato.</t>
        </r>
      </text>
    </comment>
    <comment ref="B30" authorId="0" shapeId="0" xr:uid="{00000000-0006-0000-1500-000002000000}">
      <text>
        <r>
          <rPr>
            <sz val="10"/>
            <color rgb="FF000000"/>
            <rFont val="Arial"/>
            <scheme val="minor"/>
          </rPr>
          <t>======
ID#AAAAryrJYTg
DECT    (2023-02-24 02:00:49)
Provisão para rescisões ocorridas no mês anterior ao dissídio coletivo, conforme Legislação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xKHl0pKQ1+ZFpXhEvEW6b5KoAHw=="/>
    </ext>
  </extLst>
</comments>
</file>

<file path=xl/sharedStrings.xml><?xml version="1.0" encoding="utf-8"?>
<sst xmlns="http://schemas.openxmlformats.org/spreadsheetml/2006/main" count="3187" uniqueCount="691">
  <si>
    <t xml:space="preserve">Composição Analítica de Custos     </t>
  </si>
  <si>
    <t>Versão 11.8</t>
  </si>
  <si>
    <t>RAT</t>
  </si>
  <si>
    <t>Tip. Contrat</t>
  </si>
  <si>
    <t>und item</t>
  </si>
  <si>
    <t>Duração</t>
  </si>
  <si>
    <t>Indice</t>
  </si>
  <si>
    <t>Homem-hora</t>
  </si>
  <si>
    <t>Global</t>
  </si>
  <si>
    <t>X</t>
  </si>
  <si>
    <t>Dias</t>
  </si>
  <si>
    <t>Mensalista</t>
  </si>
  <si>
    <t>Mensal</t>
  </si>
  <si>
    <t>Meses</t>
  </si>
  <si>
    <t>Objeto:</t>
  </si>
  <si>
    <t>Bolsa/estágio</t>
  </si>
  <si>
    <t>Outra</t>
  </si>
  <si>
    <t>Anos</t>
  </si>
  <si>
    <t>Prof. Regulam.</t>
  </si>
  <si>
    <t>Desc. do Item:</t>
  </si>
  <si>
    <t>(FGV / ACT)+1</t>
  </si>
  <si>
    <t>N° do Item:</t>
  </si>
  <si>
    <t>Indique os Percentuais</t>
  </si>
  <si>
    <t>Adicionais</t>
  </si>
  <si>
    <t>PIS</t>
  </si>
  <si>
    <t>Cofins</t>
  </si>
  <si>
    <t>Periculosidade</t>
  </si>
  <si>
    <t>Data Base:</t>
  </si>
  <si>
    <t>Administração Central</t>
  </si>
  <si>
    <t>Insalub. Baixo</t>
  </si>
  <si>
    <t>1- Lucro Presumido</t>
  </si>
  <si>
    <t>Despesas financeiras</t>
  </si>
  <si>
    <t>Insalub. Médio</t>
  </si>
  <si>
    <t>2- Lucro Real</t>
  </si>
  <si>
    <r>
      <rPr>
        <b/>
        <sz val="11"/>
        <color theme="1"/>
        <rFont val="Arial"/>
      </rPr>
      <t>D</t>
    </r>
    <r>
      <rPr>
        <sz val="10"/>
        <color theme="1"/>
        <rFont val="Arial"/>
      </rPr>
      <t>uração</t>
    </r>
    <r>
      <rPr>
        <b/>
        <sz val="10"/>
        <color theme="1"/>
        <rFont val="Arial"/>
      </rPr>
      <t xml:space="preserve"> </t>
    </r>
    <r>
      <rPr>
        <b/>
        <sz val="11"/>
        <color theme="1"/>
        <rFont val="Arial"/>
      </rPr>
      <t>C</t>
    </r>
    <r>
      <rPr>
        <sz val="10"/>
        <color theme="1"/>
        <rFont val="Arial"/>
      </rPr>
      <t>ontrato</t>
    </r>
    <r>
      <rPr>
        <b/>
        <sz val="10"/>
        <color theme="1"/>
        <rFont val="Arial"/>
      </rPr>
      <t>:</t>
    </r>
  </si>
  <si>
    <t>Lucro</t>
  </si>
  <si>
    <t>Insalub. Alto</t>
  </si>
  <si>
    <t>3- Outro</t>
  </si>
  <si>
    <t>Veículo ou Operação</t>
  </si>
  <si>
    <t>ISS / ICMS</t>
  </si>
  <si>
    <t>PINI</t>
  </si>
  <si>
    <t>Emprego de materiais?</t>
  </si>
  <si>
    <t>FGV</t>
  </si>
  <si>
    <t>Verba mensal</t>
  </si>
  <si>
    <t>Adminstração Local?</t>
  </si>
  <si>
    <t>ACT-CCT-Outra</t>
  </si>
  <si>
    <t>Verba total</t>
  </si>
  <si>
    <t>Despesas Reembolsáveis?</t>
  </si>
  <si>
    <r>
      <rPr>
        <sz val="10"/>
        <color theme="1"/>
        <rFont val="Arial"/>
      </rPr>
      <t xml:space="preserve">  </t>
    </r>
    <r>
      <rPr>
        <b/>
        <sz val="10"/>
        <color theme="1"/>
        <rFont val="Arial"/>
      </rPr>
      <t>T1</t>
    </r>
    <r>
      <rPr>
        <sz val="10"/>
        <color theme="1"/>
        <rFont val="Arial"/>
      </rPr>
      <t xml:space="preserve"> - Preço de aquisição  (com implementos) =</t>
    </r>
  </si>
  <si>
    <r>
      <rPr>
        <b/>
        <sz val="10"/>
        <color theme="1"/>
        <rFont val="Arial"/>
      </rPr>
      <t xml:space="preserve">     T7</t>
    </r>
    <r>
      <rPr>
        <sz val="10"/>
        <color theme="1"/>
        <rFont val="Arial"/>
      </rPr>
      <t xml:space="preserve">  - Km Média Diária  </t>
    </r>
    <r>
      <rPr>
        <sz val="9"/>
        <color theme="1"/>
        <rFont val="Arial"/>
      </rPr>
      <t xml:space="preserve">[km/dia]......... </t>
    </r>
    <r>
      <rPr>
        <sz val="10"/>
        <color theme="1"/>
        <rFont val="Arial"/>
      </rPr>
      <t>=</t>
    </r>
  </si>
  <si>
    <t>ÁLCOOL</t>
  </si>
  <si>
    <r>
      <rPr>
        <sz val="10"/>
        <color theme="1"/>
        <rFont val="Arial"/>
      </rPr>
      <t xml:space="preserve">  </t>
    </r>
    <r>
      <rPr>
        <b/>
        <sz val="10"/>
        <color theme="1"/>
        <rFont val="Arial"/>
      </rPr>
      <t>T2</t>
    </r>
    <r>
      <rPr>
        <sz val="10"/>
        <color theme="1"/>
        <rFont val="Arial"/>
      </rPr>
      <t xml:space="preserve"> - Preço do litro do(a)</t>
    </r>
  </si>
  <si>
    <t>............. =</t>
  </si>
  <si>
    <r>
      <rPr>
        <b/>
        <sz val="10"/>
        <color theme="1"/>
        <rFont val="Arial"/>
      </rPr>
      <t xml:space="preserve">     T8 </t>
    </r>
    <r>
      <rPr>
        <sz val="10"/>
        <color theme="1"/>
        <rFont val="Arial"/>
      </rPr>
      <t xml:space="preserve"> - Vida útil do veículo ...... [dias] =</t>
    </r>
  </si>
  <si>
    <t>DIESEL</t>
  </si>
  <si>
    <t>TIPO</t>
  </si>
  <si>
    <r>
      <rPr>
        <b/>
        <sz val="10"/>
        <color theme="1"/>
        <rFont val="Arial"/>
      </rPr>
      <t xml:space="preserve">  T3 </t>
    </r>
    <r>
      <rPr>
        <sz val="10"/>
        <color theme="1"/>
        <rFont val="Arial"/>
      </rPr>
      <t>- Manutenção = .......</t>
    </r>
  </si>
  <si>
    <t xml:space="preserve"> % da depreciação diária</t>
  </si>
  <si>
    <r>
      <rPr>
        <b/>
        <sz val="10"/>
        <color theme="1"/>
        <rFont val="Arial"/>
      </rPr>
      <t xml:space="preserve">     T9</t>
    </r>
    <r>
      <rPr>
        <sz val="10"/>
        <color theme="1"/>
        <rFont val="Arial"/>
      </rPr>
      <t xml:space="preserve">  - Consumo combustível..</t>
    </r>
    <r>
      <rPr>
        <sz val="8"/>
        <color theme="1"/>
        <rFont val="Arial"/>
      </rPr>
      <t>[km/litro]</t>
    </r>
    <r>
      <rPr>
        <sz val="9"/>
        <color theme="1"/>
        <rFont val="Arial"/>
      </rPr>
      <t xml:space="preserve"> </t>
    </r>
    <r>
      <rPr>
        <sz val="10"/>
        <color theme="1"/>
        <rFont val="Arial"/>
      </rPr>
      <t>=</t>
    </r>
  </si>
  <si>
    <t>GASOLINA</t>
  </si>
  <si>
    <r>
      <rPr>
        <b/>
        <sz val="10"/>
        <color theme="1"/>
        <rFont val="Arial"/>
      </rPr>
      <t xml:space="preserve">  T4 </t>
    </r>
    <r>
      <rPr>
        <sz val="10"/>
        <color theme="1"/>
        <rFont val="Arial"/>
      </rPr>
      <t>- % do preço de aquisição recuperável na venda ....... =</t>
    </r>
  </si>
  <si>
    <r>
      <rPr>
        <b/>
        <sz val="10"/>
        <color theme="1"/>
        <rFont val="Arial"/>
      </rPr>
      <t xml:space="preserve">     T10</t>
    </r>
    <r>
      <rPr>
        <sz val="10"/>
        <color theme="1"/>
        <rFont val="Arial"/>
      </rPr>
      <t xml:space="preserve"> - Preço de 1 (um) pneu .......... =</t>
    </r>
  </si>
  <si>
    <r>
      <rPr>
        <b/>
        <sz val="10"/>
        <color theme="1"/>
        <rFont val="Arial"/>
      </rPr>
      <t xml:space="preserve">  T5 </t>
    </r>
    <r>
      <rPr>
        <sz val="10"/>
        <color theme="1"/>
        <rFont val="Arial"/>
      </rPr>
      <t xml:space="preserve">- Valor licenciamento anual = </t>
    </r>
  </si>
  <si>
    <r>
      <rPr>
        <sz val="10"/>
        <color theme="1"/>
        <rFont val="Arial"/>
      </rPr>
      <t xml:space="preserve"> % de </t>
    </r>
    <r>
      <rPr>
        <b/>
        <sz val="10"/>
        <color theme="1"/>
        <rFont val="Arial"/>
      </rPr>
      <t xml:space="preserve">T1 </t>
    </r>
    <r>
      <rPr>
        <sz val="10"/>
        <color theme="1"/>
        <rFont val="Arial"/>
      </rPr>
      <t>=</t>
    </r>
  </si>
  <si>
    <r>
      <rPr>
        <b/>
        <sz val="10"/>
        <color theme="1"/>
        <rFont val="Arial"/>
      </rPr>
      <t xml:space="preserve">     T11</t>
    </r>
    <r>
      <rPr>
        <sz val="10"/>
        <color theme="1"/>
        <rFont val="Arial"/>
      </rPr>
      <t xml:space="preserve"> - QTDE de pneus do veículo ... =</t>
    </r>
  </si>
  <si>
    <t>FGV / ACT</t>
  </si>
  <si>
    <r>
      <rPr>
        <b/>
        <sz val="10"/>
        <color theme="1"/>
        <rFont val="Arial"/>
      </rPr>
      <t xml:space="preserve">  T6 </t>
    </r>
    <r>
      <rPr>
        <sz val="10"/>
        <color theme="1"/>
        <rFont val="Arial"/>
      </rPr>
      <t xml:space="preserve">- Valor anual do seguro      = </t>
    </r>
  </si>
  <si>
    <r>
      <rPr>
        <sz val="10"/>
        <color theme="1"/>
        <rFont val="Arial"/>
      </rPr>
      <t xml:space="preserve"> % de </t>
    </r>
    <r>
      <rPr>
        <b/>
        <sz val="10"/>
        <color theme="1"/>
        <rFont val="Arial"/>
      </rPr>
      <t xml:space="preserve">T1 </t>
    </r>
    <r>
      <rPr>
        <sz val="10"/>
        <color theme="1"/>
        <rFont val="Arial"/>
      </rPr>
      <t>=</t>
    </r>
  </si>
  <si>
    <r>
      <rPr>
        <b/>
        <sz val="10"/>
        <color theme="1"/>
        <rFont val="Arial"/>
      </rPr>
      <t xml:space="preserve">     T12</t>
    </r>
    <r>
      <rPr>
        <sz val="10"/>
        <color theme="1"/>
        <rFont val="Arial"/>
      </rPr>
      <t xml:space="preserve"> - Vida Útil de 1 rodagem ...</t>
    </r>
    <r>
      <rPr>
        <sz val="9"/>
        <color theme="1"/>
        <rFont val="Arial"/>
      </rPr>
      <t xml:space="preserve">[km] </t>
    </r>
    <r>
      <rPr>
        <sz val="10"/>
        <color theme="1"/>
        <rFont val="Arial"/>
      </rPr>
      <t>=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</si>
  <si>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</si>
  <si>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DESCRIÇÃO</t>
  </si>
  <si>
    <t>N° Profis.</t>
  </si>
  <si>
    <t>Unidade</t>
  </si>
  <si>
    <t>Quant.</t>
  </si>
  <si>
    <t>Preço Unitário</t>
  </si>
  <si>
    <t>Adicional</t>
  </si>
  <si>
    <t>Vlr adic.</t>
  </si>
  <si>
    <t>% Enc.</t>
  </si>
  <si>
    <t>Total s/ encargos</t>
  </si>
  <si>
    <t>Referência</t>
  </si>
  <si>
    <t>Encargos</t>
  </si>
  <si>
    <t xml:space="preserve"> A1 - Salário do Motorista</t>
  </si>
  <si>
    <t xml:space="preserve"> </t>
  </si>
  <si>
    <t xml:space="preserve">Valor da mão de obra </t>
  </si>
  <si>
    <t xml:space="preserve"> Total dos Encargos Sociais </t>
  </si>
  <si>
    <t>Total de A =</t>
  </si>
  <si>
    <t xml:space="preserve"> B. Insumos de Mão de Obra</t>
  </si>
  <si>
    <t>Valor a Descontar</t>
  </si>
  <si>
    <t>Unid.</t>
  </si>
  <si>
    <t>Valor Total</t>
  </si>
  <si>
    <t xml:space="preserve"> B1 - Fardamento</t>
  </si>
  <si>
    <t xml:space="preserve"> B2 - Transporte</t>
  </si>
  <si>
    <t xml:space="preserve"> B3 - Alimentação</t>
  </si>
  <si>
    <t xml:space="preserve"> B4 - A S O</t>
  </si>
  <si>
    <t xml:space="preserve"> B5 - Exames Médicos</t>
  </si>
  <si>
    <t>Total de B =</t>
  </si>
  <si>
    <t>A. Insumos do Veículo</t>
  </si>
  <si>
    <t>Fórmulas</t>
  </si>
  <si>
    <t>A1 - Depreciação</t>
  </si>
  <si>
    <t>[ ( 1 - T4/100 ) * T1 ] / T8</t>
  </si>
  <si>
    <t>A2 - Seguro</t>
  </si>
  <si>
    <t>( T6 / 365 )</t>
  </si>
  <si>
    <t>A3 - Licenciamento</t>
  </si>
  <si>
    <t>( T5 / 365 )</t>
  </si>
  <si>
    <t>A4 - Combustível</t>
  </si>
  <si>
    <t>( T7 / T9 ) * T2</t>
  </si>
  <si>
    <t>A5 - Pneus e Câmaras</t>
  </si>
  <si>
    <t>((( DC * T7 ) / T12 ) * T11 * T10 ) / DC</t>
  </si>
  <si>
    <t>A6 - Manutenção</t>
  </si>
  <si>
    <t>( T3 / 100 ) * A1</t>
  </si>
  <si>
    <t>Despesas Indiretas</t>
  </si>
  <si>
    <t>Benefícios</t>
  </si>
  <si>
    <t>Tributos</t>
  </si>
  <si>
    <t>Percentual de BDI</t>
  </si>
  <si>
    <t>D. Km Excedente</t>
  </si>
  <si>
    <t>Fórmula</t>
  </si>
  <si>
    <t>Valor Km Excedente</t>
  </si>
  <si>
    <t>Valor do BDI</t>
  </si>
  <si>
    <t>Total Km Excedente</t>
  </si>
  <si>
    <t>D1. - Km Excedente</t>
  </si>
  <si>
    <t>( A4 + A5 + A6 ) / T7</t>
  </si>
  <si>
    <t>Composição Analítica do BDI- Beneficio e Despesa Indireta</t>
  </si>
  <si>
    <t>Despesas indiretas</t>
  </si>
  <si>
    <t>CPMF</t>
  </si>
  <si>
    <t>ISS sem materiais</t>
  </si>
  <si>
    <t>Base de cálculo</t>
  </si>
  <si>
    <t>Salário Mínimo =</t>
  </si>
  <si>
    <t>PROJETOP - SOLUÇÕES EM TOPOGRAFIA</t>
  </si>
  <si>
    <t>ORÇAMENTO - 2356/23</t>
  </si>
  <si>
    <t>Serviços de Levantamento Planialtimétrico Cadastral de Loteamento no Bairro de Brasília Teimosa, Recife/PE.</t>
  </si>
  <si>
    <t>PLANILHA DE QUANTITATIVOS E PREÇOS</t>
  </si>
  <si>
    <t>ITEM</t>
  </si>
  <si>
    <t>UNID</t>
  </si>
  <si>
    <t>QUANT</t>
  </si>
  <si>
    <t>PREÇO (R$)</t>
  </si>
  <si>
    <t>UNIT</t>
  </si>
  <si>
    <t>TOTAL</t>
  </si>
  <si>
    <t>Levantamento Planialtimétrico
Cadastral Georreferenciado</t>
  </si>
  <si>
    <t>1.1</t>
  </si>
  <si>
    <t>Topografia Clássica</t>
  </si>
  <si>
    <t>1.1.1</t>
  </si>
  <si>
    <t>Mobilização de Equipamentos e Pessoas</t>
  </si>
  <si>
    <t>verba</t>
  </si>
  <si>
    <t>1.1.2</t>
  </si>
  <si>
    <t>Implantação de Pontos de Apoio Básico</t>
  </si>
  <si>
    <t>unidade</t>
  </si>
  <si>
    <t>1.1.3</t>
  </si>
  <si>
    <t>Implantação de Pontos de Apoio Imediatos</t>
  </si>
  <si>
    <t xml:space="preserve">unidade </t>
  </si>
  <si>
    <t>1.1.4</t>
  </si>
  <si>
    <t>Extração de vertices limites.</t>
  </si>
  <si>
    <t>1.1.5</t>
  </si>
  <si>
    <t>Elaboração de plantas e memoriais descritivos</t>
  </si>
  <si>
    <t>imóvel</t>
  </si>
  <si>
    <t>1.2</t>
  </si>
  <si>
    <t>Aerolevantamento</t>
  </si>
  <si>
    <t>1.2.1</t>
  </si>
  <si>
    <t>Implantação e Rastreio de Pontos de Apoio</t>
  </si>
  <si>
    <t>1.2.2</t>
  </si>
  <si>
    <t>Vôo com Drone (com toda a regulamentação necessária)</t>
  </si>
  <si>
    <t>hora</t>
  </si>
  <si>
    <t>1.2.3</t>
  </si>
  <si>
    <t>Geração de Produtos Cartógraficos</t>
  </si>
  <si>
    <t>conjunto</t>
  </si>
  <si>
    <t>1.2.4</t>
  </si>
  <si>
    <t>Geração de Ortoimagem</t>
  </si>
  <si>
    <t>1.2.5</t>
  </si>
  <si>
    <t>MDT</t>
  </si>
  <si>
    <t>m²</t>
  </si>
  <si>
    <t>1.2.6</t>
  </si>
  <si>
    <t>MDS</t>
  </si>
  <si>
    <t>1.2.7</t>
  </si>
  <si>
    <t>Nuvem de Pontos</t>
  </si>
  <si>
    <t>1.2.8</t>
  </si>
  <si>
    <t>Curvas de Nível</t>
  </si>
  <si>
    <t xml:space="preserve">VALOR TOTAL </t>
  </si>
  <si>
    <t xml:space="preserve">COMPOSIÇÃO DO VEÍCULO </t>
  </si>
  <si>
    <t>VEÍCULO:  STRADA FREEDOM CABINE DUPLA 1.3 8V FLEX 2023</t>
  </si>
  <si>
    <t>A -</t>
  </si>
  <si>
    <t>DEPRECIAÇÃO MENSAL DO VEÍCULO</t>
  </si>
  <si>
    <t>A1 - Preço de Aquisição</t>
  </si>
  <si>
    <t>A1 =</t>
  </si>
  <si>
    <t>A2 - Tempo previsto de vida util (meses)</t>
  </si>
  <si>
    <t>A2 =</t>
  </si>
  <si>
    <t xml:space="preserve">A3 - Tempo de duração do contrato (dia) </t>
  </si>
  <si>
    <t>A3 =</t>
  </si>
  <si>
    <t>A4 - Previsão de recup. na venda do bem usado</t>
  </si>
  <si>
    <t>A4 =</t>
  </si>
  <si>
    <t>A5 - CUSTO MENSAL: (A1) - (A4 X A1) : (A2)</t>
  </si>
  <si>
    <t>A5 =</t>
  </si>
  <si>
    <t>B -</t>
  </si>
  <si>
    <t>JUROS PELO CAPITAL EMPREGADO</t>
  </si>
  <si>
    <t>B1 - Taxa mensal de juros</t>
  </si>
  <si>
    <t>B1 =</t>
  </si>
  <si>
    <t>B2 - Juros sobre a depreciação / aluguel (B1 X A5)</t>
  </si>
  <si>
    <t>B2 =</t>
  </si>
  <si>
    <t>C -</t>
  </si>
  <si>
    <t>CONSERVAÇÃO E MANUTENÇÃO</t>
  </si>
  <si>
    <t xml:space="preserve">C1 - Taxa de gastos sobre a depreciação, inclusive seguro </t>
  </si>
  <si>
    <t>C1 =</t>
  </si>
  <si>
    <t>C2 - Incidência mensal (C1 X A5)</t>
  </si>
  <si>
    <t>C2 =</t>
  </si>
  <si>
    <t xml:space="preserve">D - </t>
  </si>
  <si>
    <t>COMBUSTÍVEL</t>
  </si>
  <si>
    <t>D1 - Franquia mensal</t>
  </si>
  <si>
    <t>D1 =</t>
  </si>
  <si>
    <t>D2 - Preço litro de combustível</t>
  </si>
  <si>
    <t>D2 =</t>
  </si>
  <si>
    <t>D3 - Número de km rodado com 1 litro de combustível</t>
  </si>
  <si>
    <t>D3 =</t>
  </si>
  <si>
    <t>D4 - Despesa COMBUSTÍVEL ( D1 : D3 X D2)</t>
  </si>
  <si>
    <t>D4 =</t>
  </si>
  <si>
    <t xml:space="preserve">E - </t>
  </si>
  <si>
    <t>LUBRIFICANTE</t>
  </si>
  <si>
    <t>E1 - Franquia de km do contrato</t>
  </si>
  <si>
    <t>E1 =</t>
  </si>
  <si>
    <t xml:space="preserve">E2 - Franquia para troca de óleo </t>
  </si>
  <si>
    <t>E2 =</t>
  </si>
  <si>
    <t>E3 - Preço do litro de óleo</t>
  </si>
  <si>
    <t>E3 =</t>
  </si>
  <si>
    <t>E4 - Quantidade de litro de óleo para troca</t>
  </si>
  <si>
    <t xml:space="preserve">E4 =  </t>
  </si>
  <si>
    <t>E5 - Quantidade de dias do contrato</t>
  </si>
  <si>
    <t>E5 =</t>
  </si>
  <si>
    <r>
      <rPr>
        <sz val="10"/>
        <color theme="1"/>
        <rFont val="Arial"/>
      </rPr>
      <t>E6 - Desp. LUBRIFICANTE (E1 X E3 X E4 X</t>
    </r>
    <r>
      <rPr>
        <sz val="10"/>
        <color theme="1"/>
        <rFont val="Arial"/>
      </rPr>
      <t xml:space="preserve"> 30</t>
    </r>
    <r>
      <rPr>
        <sz val="10"/>
        <color theme="1"/>
        <rFont val="Arial"/>
      </rPr>
      <t>) : (E2) : (E5)</t>
    </r>
  </si>
  <si>
    <t>E6 =</t>
  </si>
  <si>
    <t xml:space="preserve">F - </t>
  </si>
  <si>
    <t>PNEUS E CÂMARAS</t>
  </si>
  <si>
    <t>F1 - Quantidade de pneus</t>
  </si>
  <si>
    <t xml:space="preserve">F1 =  </t>
  </si>
  <si>
    <t>F2 - Vida do pneu em km</t>
  </si>
  <si>
    <t>F2 =</t>
  </si>
  <si>
    <t>F3 - Franquia do contrato</t>
  </si>
  <si>
    <t>F3 =</t>
  </si>
  <si>
    <t xml:space="preserve">F4 - Preço do pneu </t>
  </si>
  <si>
    <t>F4 =</t>
  </si>
  <si>
    <t>F5 - Quantidade de dias do contrato</t>
  </si>
  <si>
    <t>F5 =</t>
  </si>
  <si>
    <t>F6 - Desp. PNEUS/CÂMARAS (F1 X F3 X F4 X 30) : (F2) : (F5)</t>
  </si>
  <si>
    <t>F6 =</t>
  </si>
  <si>
    <t>G -</t>
  </si>
  <si>
    <t>DIVERSOS</t>
  </si>
  <si>
    <t>G1 - Custo diversos</t>
  </si>
  <si>
    <t>G =</t>
  </si>
  <si>
    <t>H -</t>
  </si>
  <si>
    <t>CUSTO DIRETO MENSAL (A + B + C + D + E + F + G)</t>
  </si>
  <si>
    <t>H =</t>
  </si>
  <si>
    <t>CUSTO DIRETO POR KM</t>
  </si>
  <si>
    <t>CUSTO DIRETO POR DIÁRIA</t>
  </si>
  <si>
    <t>Composição Analítica de Custos</t>
  </si>
  <si>
    <t>Levantamento Planialtimétrico Cadastral de Loteamento</t>
  </si>
  <si>
    <t>PINI/FGV</t>
  </si>
  <si>
    <t>Duração Contrato:</t>
  </si>
  <si>
    <t>Serviço de engenharia?</t>
  </si>
  <si>
    <t>ISS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</si>
  <si>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</si>
  <si>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Auxiliar Administrativo</t>
  </si>
  <si>
    <t>Auxiliar Serviços Gerais</t>
  </si>
  <si>
    <t>Salário Mínimo</t>
  </si>
  <si>
    <t>Quantidade</t>
  </si>
  <si>
    <t>Materiais de Expediente</t>
  </si>
  <si>
    <t>vb</t>
  </si>
  <si>
    <t>Custos com ART e Taxas</t>
  </si>
  <si>
    <t>Total de B1 =</t>
  </si>
  <si>
    <t>B.2 Ferramentas e Equipamentos</t>
  </si>
  <si>
    <t>Software de Cálculos e Desenhos</t>
  </si>
  <si>
    <t>Despesas Diversas</t>
  </si>
  <si>
    <t>Aluguel de Veículo</t>
  </si>
  <si>
    <t>diária</t>
  </si>
  <si>
    <t>Total de B2 =</t>
  </si>
  <si>
    <t>C. Insumos</t>
  </si>
  <si>
    <t>Vale Alimentação (12 funcionários)</t>
  </si>
  <si>
    <t>ticket</t>
  </si>
  <si>
    <t>Total de C =</t>
  </si>
  <si>
    <t>D. Administração Local</t>
  </si>
  <si>
    <t>DESCRIÇÃO DOS COMPONENTES</t>
  </si>
  <si>
    <t>Total de D =</t>
  </si>
  <si>
    <t>Valor</t>
  </si>
  <si>
    <t>% Tributos</t>
  </si>
  <si>
    <t>Valor Tributos</t>
  </si>
  <si>
    <t xml:space="preserve">Total Custo Direto  +  BDI   </t>
  </si>
  <si>
    <t>TOTAL  DO  ITEM</t>
  </si>
  <si>
    <t xml:space="preserve">Despesas Eventuais  </t>
  </si>
  <si>
    <t xml:space="preserve">TOTAL GERAL  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</si>
  <si>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</si>
  <si>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Topógrafo</t>
  </si>
  <si>
    <t>Auxiliar de Topografia</t>
  </si>
  <si>
    <t>Marcos Geodésicos (implantado)</t>
  </si>
  <si>
    <t>Estação Total (com todos acessórios)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</si>
  <si>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</si>
  <si>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Engenheiro Cartógrafo</t>
  </si>
  <si>
    <t>Material de Expediente</t>
  </si>
  <si>
    <t>Notebook e Impressora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</si>
  <si>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</si>
  <si>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Piquetes de Madeira (implantado)</t>
  </si>
  <si>
    <t>RTK (com todos acessórios)</t>
  </si>
  <si>
    <t>Extração de Vértices Limites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</si>
  <si>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</si>
  <si>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GNSS (depreciação)</t>
  </si>
  <si>
    <t>Elaboração de Plantas e Memoriais Descritivos</t>
  </si>
  <si>
    <t>conjunto/imóvel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</si>
  <si>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</si>
  <si>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Cadista</t>
  </si>
  <si>
    <t>Notebook e Impressora (depreciação)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</si>
  <si>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</si>
  <si>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Operador de Drone</t>
  </si>
  <si>
    <t>Tintas e acessórios</t>
  </si>
  <si>
    <t>Drone (depreciação)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</si>
  <si>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</si>
  <si>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Drone (suporte, legislação e aplicativo)</t>
  </si>
  <si>
    <t>Geração de Produtos Cartográficos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</si>
  <si>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</si>
  <si>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</si>
  <si>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</si>
  <si>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</si>
  <si>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</si>
  <si>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 xml:space="preserve">           TABELA DE ENCARGOS SOCIAIS - PINI</t>
  </si>
  <si>
    <t>Horista</t>
  </si>
  <si>
    <t>GRUPO A</t>
  </si>
  <si>
    <t>Previdência Social</t>
  </si>
  <si>
    <t>A1</t>
  </si>
  <si>
    <t>Fundo de Garantia por Tempo de Serviço</t>
  </si>
  <si>
    <t>A2</t>
  </si>
  <si>
    <t>Salário Educação</t>
  </si>
  <si>
    <t>A3</t>
  </si>
  <si>
    <t>SESI / SESC</t>
  </si>
  <si>
    <t>A4</t>
  </si>
  <si>
    <t>SENAI / SENAC</t>
  </si>
  <si>
    <t>A5</t>
  </si>
  <si>
    <t>Serviço de Apoio à Pequena e Média Empresa (SEBRAE)</t>
  </si>
  <si>
    <t>A6</t>
  </si>
  <si>
    <t xml:space="preserve">Instituto Nacional de Colonização e Reforma Agrária (INCRA) </t>
  </si>
  <si>
    <t>A7</t>
  </si>
  <si>
    <t>Riscos Ambientais do Trabalho (RAT)</t>
  </si>
  <si>
    <t>A8</t>
  </si>
  <si>
    <t>TOTAL GRUPO A</t>
  </si>
  <si>
    <t>GRUPO B - sofre incidência de A</t>
  </si>
  <si>
    <t xml:space="preserve">Repouso semanal remunerado  </t>
  </si>
  <si>
    <t>B1</t>
  </si>
  <si>
    <t>Feriados</t>
  </si>
  <si>
    <t>B2</t>
  </si>
  <si>
    <t>Auxilio-enfermidade</t>
  </si>
  <si>
    <t>B3</t>
  </si>
  <si>
    <t>Licença paternidade</t>
  </si>
  <si>
    <t>B4</t>
  </si>
  <si>
    <t>13º Salário</t>
  </si>
  <si>
    <t>B5</t>
  </si>
  <si>
    <t>Dias de chuva/faltas justificadas na obra/outras dificuldades/greve</t>
  </si>
  <si>
    <t>B6</t>
  </si>
  <si>
    <t>TOTAL GRUPO B</t>
  </si>
  <si>
    <t>GRUPO C  - não sofre incidência de A</t>
  </si>
  <si>
    <t>Depósito rescisão contratual sem justa causa 40% [A2 +(A2xB)] x 100</t>
  </si>
  <si>
    <t>C1</t>
  </si>
  <si>
    <t>Férias Indenizadas</t>
  </si>
  <si>
    <t>C2</t>
  </si>
  <si>
    <t>Aviso Prévio Indenizado</t>
  </si>
  <si>
    <t>C3</t>
  </si>
  <si>
    <t>TOTAL GRUPO C</t>
  </si>
  <si>
    <t>INCIDÊNCIAS CUMULATIVAS  - D</t>
  </si>
  <si>
    <t>GRUPO A  X GRUPO B</t>
  </si>
  <si>
    <t>D1</t>
  </si>
  <si>
    <t>Reincidência de A2 sobre C3</t>
  </si>
  <si>
    <t>D2</t>
  </si>
  <si>
    <t>TOTAL D</t>
  </si>
  <si>
    <t>TOTAL ENCARGOS ( A+ B+ C+ D)</t>
  </si>
  <si>
    <t xml:space="preserve">TABELA DE ENCARGOS SOCIAIS - ACT / CCT / Outra   </t>
  </si>
  <si>
    <t>SESI/SESC</t>
  </si>
  <si>
    <t>SENAI/SENAC</t>
  </si>
  <si>
    <t>A9</t>
  </si>
  <si>
    <t>Licença Paternidade</t>
  </si>
  <si>
    <t>Aviso Prévio Trabalhado</t>
  </si>
  <si>
    <t>B7</t>
  </si>
  <si>
    <t>Licença Maternidade</t>
  </si>
  <si>
    <t>B8</t>
  </si>
  <si>
    <t>Indenização Adicional</t>
  </si>
  <si>
    <t>C4</t>
  </si>
  <si>
    <t>GRUPO D  - Incidências Cumulativas</t>
  </si>
  <si>
    <t/>
  </si>
  <si>
    <t xml:space="preserve">TABELA DE ENCARGOS SOCIAIS - ACT / CCT / Outra    </t>
  </si>
  <si>
    <t xml:space="preserve">           TABELA DE ENCARGOS SOCIAIS - Hora</t>
  </si>
  <si>
    <t>Fonte: Fundação Getúlio Vargas</t>
  </si>
  <si>
    <t>Depósito rescisão contratual s/ justa causa 40% [A2 +(A2xB)] x 100</t>
  </si>
  <si>
    <t>GRUPO D - Incidências Cumulativas</t>
  </si>
  <si>
    <t>Incidência de FGTS sobre Aviso Prévio Indenizado</t>
  </si>
  <si>
    <t xml:space="preserve">          TABELA DE ENCARGOS SOCIAIS - Mês</t>
  </si>
  <si>
    <t>DA - XXX - XXXX</t>
  </si>
  <si>
    <t>SXXX - Serviço de Transporte de Xxxxxxxxxx</t>
  </si>
  <si>
    <t xml:space="preserve">                Planilha de Preço</t>
  </si>
  <si>
    <r>
      <rPr>
        <b/>
        <sz val="10"/>
        <color theme="1"/>
        <rFont val="Arial"/>
      </rPr>
      <t>RS</t>
    </r>
    <r>
      <rPr>
        <sz val="10"/>
        <color theme="1"/>
        <rFont val="Arial"/>
      </rPr>
      <t>-</t>
    </r>
    <r>
      <rPr>
        <b/>
        <sz val="10"/>
        <color theme="1"/>
        <rFont val="Arial"/>
      </rPr>
      <t>XXXX-</t>
    </r>
    <r>
      <rPr>
        <sz val="10"/>
        <color theme="1"/>
        <rFont val="Arial"/>
      </rPr>
      <t xml:space="preserve"> xxxx.201x.xxxx</t>
    </r>
  </si>
  <si>
    <t>Itens</t>
  </si>
  <si>
    <t>Descrição</t>
  </si>
  <si>
    <t>Valor
Unit.</t>
  </si>
  <si>
    <t>Valor
Total</t>
  </si>
  <si>
    <t>Locação de X (xxx) veículo ........ , com capacidade mínima para xx pessoas, conforme especificado no TR-SXXX-00X/201X</t>
  </si>
  <si>
    <t>Diárias de veículos</t>
  </si>
  <si>
    <t>Diária</t>
  </si>
  <si>
    <t>xxx</t>
  </si>
  <si>
    <t>KM excedentes</t>
  </si>
  <si>
    <t>Kme</t>
  </si>
  <si>
    <t xml:space="preserve">Total do Item </t>
  </si>
  <si>
    <t>Serviço de operação do veículo do item 1, conforme especificado no TR-SXXX-00X/201X</t>
  </si>
  <si>
    <t>2.1</t>
  </si>
  <si>
    <t>Salário de motorista incluindo EPI, fardamento, transporte, alimentação e ...</t>
  </si>
  <si>
    <t>2.2</t>
  </si>
  <si>
    <t>Hora extra em dias úteis</t>
  </si>
  <si>
    <t>He</t>
  </si>
  <si>
    <t>2.3</t>
  </si>
  <si>
    <t>Hora extra em fer/sab/dom</t>
  </si>
  <si>
    <t>2.4</t>
  </si>
  <si>
    <t>Diárias de viagem</t>
  </si>
  <si>
    <t>2.5</t>
  </si>
  <si>
    <t>Refeições do(s) motorista(s)</t>
  </si>
  <si>
    <t>Um</t>
  </si>
  <si>
    <t>TOTAL GERAL</t>
  </si>
  <si>
    <t>PLANILHA DE COMPOSIÇÃO ANALÍTICA DE CUSTOS</t>
  </si>
  <si>
    <t>Índice</t>
  </si>
  <si>
    <t>Introdução</t>
  </si>
  <si>
    <t>Esta planilha é destinada à elaboração da composição de orçamento básico para contratação de serviços.</t>
  </si>
  <si>
    <t xml:space="preserve">O §2º do Art. 7º da Lei 8.666/93 exige que todo processo licitatório de obras e serviços possuam planilhas </t>
  </si>
  <si>
    <t xml:space="preserve">que expressem a composição de todos os seus custos unitários. Internamente  na  CHESF a  exigência é </t>
  </si>
  <si>
    <t xml:space="preserve">feita pela CIRC-SSU-001/2003.  A  Planilha  de  Composição  Analítica de Custos é dispensável apenas para </t>
  </si>
  <si>
    <t xml:space="preserve">ABV, Obras e Serviços de Engenharia abaixo de R$ 30.000,00 e Serviços cuja natureza do objeto torne inviável o </t>
  </si>
  <si>
    <t>detalhamento dos custos, tais como:</t>
  </si>
  <si>
    <t xml:space="preserve">         -  Aquisição de Licença de Direito de uso de Softwares;</t>
  </si>
  <si>
    <t xml:space="preserve">         -  Contratação do Fornecimento de vale-Alimentação/Refeição;</t>
  </si>
  <si>
    <t xml:space="preserve">         -  Serviços de Telefonia;</t>
  </si>
  <si>
    <t xml:space="preserve">         -  Impressão Grafica;</t>
  </si>
  <si>
    <t>Toda vez que for utilizar esta planilha deve-se baixar a versão a mais atual, no endereço:</t>
  </si>
  <si>
    <t xml:space="preserve">CHESFNET  &gt;&gt;  Aplicações  &gt;&gt;  ICC - Informações de Compras e Contratações  &gt;&gt;  Instruções </t>
  </si>
  <si>
    <t>Operacionais  &gt;&gt;  Planilha Eletrônica Composição Analítica de Custos</t>
  </si>
  <si>
    <t>Na realidade existem duas planilhas, quais sejam:</t>
  </si>
  <si>
    <r>
      <rPr>
        <b/>
        <sz val="11"/>
        <color theme="1"/>
        <rFont val="Arimo"/>
      </rPr>
      <t xml:space="preserve">    a</t>
    </r>
    <r>
      <rPr>
        <b/>
        <sz val="11"/>
        <color theme="1"/>
        <rFont val="Arial"/>
      </rPr>
      <t xml:space="preserve">  SERVIÇO</t>
    </r>
    <r>
      <rPr>
        <sz val="11"/>
        <color theme="1"/>
        <rFont val="Arial"/>
      </rPr>
      <t xml:space="preserve">  -   utilizada para todos os serviços de um modo geral, com exceção de Locação de </t>
    </r>
  </si>
  <si>
    <t xml:space="preserve">                                       Veículo</t>
  </si>
  <si>
    <r>
      <rPr>
        <b/>
        <sz val="11"/>
        <color theme="1"/>
        <rFont val="Arial"/>
      </rPr>
      <t xml:space="preserve">         </t>
    </r>
    <r>
      <rPr>
        <b/>
        <sz val="11"/>
        <color theme="1"/>
        <rFont val="Webdings"/>
      </rPr>
      <t xml:space="preserve">a </t>
    </r>
    <r>
      <rPr>
        <b/>
        <sz val="11"/>
        <color theme="1"/>
        <rFont val="Arial"/>
      </rPr>
      <t>LOC. VEÍCULO</t>
    </r>
    <r>
      <rPr>
        <sz val="11"/>
        <color theme="1"/>
        <rFont val="Arial"/>
      </rPr>
      <t xml:space="preserve">  -   planilha específica para Locação de Veículo</t>
    </r>
  </si>
  <si>
    <r>
      <rPr>
        <sz val="11"/>
        <color theme="1"/>
        <rFont val="Arial"/>
      </rPr>
      <t>A seleção entre uma ou outra é realizada  na  caixa de seleção  intitulada de "</t>
    </r>
    <r>
      <rPr>
        <b/>
        <sz val="11"/>
        <color theme="1"/>
        <rFont val="Arial"/>
      </rPr>
      <t>TIPO</t>
    </r>
    <r>
      <rPr>
        <sz val="11"/>
        <color theme="1"/>
        <rFont val="Arial"/>
      </rPr>
      <t>", que se encontra no canto</t>
    </r>
  </si>
  <si>
    <t>superior esquerdo da planilha.</t>
  </si>
  <si>
    <t>Nos próximos tópicos detalhamos as duas planilhas, seguido de um passo-a-passo de como habilitar macro</t>
  </si>
  <si>
    <t>no Excel 2007, e por fim apresentamos uma tabela de controle de versão da Planilha.</t>
  </si>
  <si>
    <t>Planilha de "Serviço"</t>
  </si>
  <si>
    <t xml:space="preserve">  IDENTIFICAÇÃO DA PLANILHA</t>
  </si>
  <si>
    <t>Os seguintes campos têm como finalidade a identificação da planilha:</t>
  </si>
  <si>
    <r>
      <rPr>
        <b/>
        <sz val="11"/>
        <color theme="1"/>
        <rFont val="Arial"/>
      </rPr>
      <t>OBJETO</t>
    </r>
    <r>
      <rPr>
        <sz val="11"/>
        <color theme="1"/>
        <rFont val="Arial"/>
      </rPr>
      <t xml:space="preserve">  -   descrição resumida do objeto da contratação</t>
    </r>
  </si>
  <si>
    <r>
      <rPr>
        <b/>
        <sz val="11"/>
        <color theme="1"/>
        <rFont val="Arial"/>
      </rPr>
      <t>DESC. DO ITEM</t>
    </r>
    <r>
      <rPr>
        <sz val="11"/>
        <color theme="1"/>
        <rFont val="Arial"/>
      </rPr>
      <t xml:space="preserve">   -   descrição do item da planilha</t>
    </r>
  </si>
  <si>
    <r>
      <rPr>
        <b/>
        <sz val="11"/>
        <color theme="1"/>
        <rFont val="Arial"/>
      </rPr>
      <t>Nº DO ITEM</t>
    </r>
    <r>
      <rPr>
        <sz val="11"/>
        <color theme="1"/>
        <rFont val="Arial"/>
      </rPr>
      <t xml:space="preserve">   -   nº do item, no formato </t>
    </r>
    <r>
      <rPr>
        <b/>
        <sz val="11"/>
        <color theme="1"/>
        <rFont val="Arial"/>
      </rPr>
      <t xml:space="preserve"> X / Y</t>
    </r>
    <r>
      <rPr>
        <sz val="11"/>
        <color theme="1"/>
        <rFont val="Arial"/>
      </rPr>
      <t xml:space="preserve">, onde </t>
    </r>
    <r>
      <rPr>
        <b/>
        <sz val="11"/>
        <color theme="1"/>
        <rFont val="Arial"/>
      </rPr>
      <t>Y</t>
    </r>
    <r>
      <rPr>
        <sz val="11"/>
        <color theme="1"/>
        <rFont val="Arial"/>
      </rPr>
      <t xml:space="preserve"> representa a quantidade total de planilhas</t>
    </r>
  </si>
  <si>
    <t xml:space="preserve">                       -   cria uma nova planilha, cópia da atual, para ser preenchida com os dados do novo item.</t>
  </si>
  <si>
    <t xml:space="preserve">Se a planilha contiver vários itens, deve ser feita uma planilha para cada item. Tomando como exemplo a </t>
  </si>
  <si>
    <r>
      <rPr>
        <b/>
        <sz val="11"/>
        <color theme="1"/>
        <rFont val="Arial"/>
      </rPr>
      <t>Construção de uma Base de Concreto</t>
    </r>
    <r>
      <rPr>
        <sz val="11"/>
        <color theme="1"/>
        <rFont val="Arial"/>
      </rPr>
      <t>, teríamos que ter as seguintes planilhas:</t>
    </r>
  </si>
  <si>
    <t xml:space="preserve">       -  Mobilização</t>
  </si>
  <si>
    <t xml:space="preserve">       -  Terraplanagem</t>
  </si>
  <si>
    <t xml:space="preserve">       -  Escavação</t>
  </si>
  <si>
    <t xml:space="preserve">       -  Estruturação, etc.</t>
  </si>
  <si>
    <t xml:space="preserve">  TIPO DA PLANILHA</t>
  </si>
  <si>
    <r>
      <rPr>
        <b/>
        <sz val="11"/>
        <color theme="1"/>
        <rFont val="Arial"/>
      </rPr>
      <t>SERVIÇO</t>
    </r>
    <r>
      <rPr>
        <sz val="11"/>
        <color theme="1"/>
        <rFont val="Arial"/>
      </rPr>
      <t xml:space="preserve">  -   utilizada para todos os serviços de um modo geral, com exceção de Locação de Veículo, objeto</t>
    </r>
  </si>
  <si>
    <t xml:space="preserve">                         deste tópico da ajuda.</t>
  </si>
  <si>
    <r>
      <rPr>
        <b/>
        <sz val="11"/>
        <color theme="1"/>
        <rFont val="Arial"/>
      </rPr>
      <t>LOC. VEÍCULO</t>
    </r>
    <r>
      <rPr>
        <sz val="11"/>
        <color theme="1"/>
        <rFont val="Arial"/>
      </rPr>
      <t xml:space="preserve">  -   planilha específica para Locação de Veículo, tratada em outro tópico da ajuda.</t>
    </r>
  </si>
  <si>
    <t xml:space="preserve">  UNIDADE DO ITEM</t>
  </si>
  <si>
    <r>
      <rPr>
        <sz val="11"/>
        <color theme="1"/>
        <rFont val="Arial"/>
      </rPr>
      <t xml:space="preserve">A escolha da </t>
    </r>
    <r>
      <rPr>
        <b/>
        <sz val="11"/>
        <color theme="1"/>
        <rFont val="Arial"/>
      </rPr>
      <t xml:space="preserve">Unidade do Item </t>
    </r>
    <r>
      <rPr>
        <sz val="11"/>
        <color theme="1"/>
        <rFont val="Arial"/>
      </rPr>
      <t xml:space="preserve">define como o </t>
    </r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 xml:space="preserve"> será calculado.</t>
    </r>
  </si>
  <si>
    <r>
      <rPr>
        <b/>
        <sz val="11"/>
        <color theme="1"/>
        <rFont val="Arial"/>
      </rPr>
      <t>GLOBAL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b/>
        <sz val="11"/>
        <color rgb="FF0000FF"/>
        <rFont val="Arial"/>
      </rPr>
      <t>Total do Item = (Total Custo Direto + BDI)</t>
    </r>
    <r>
      <rPr>
        <sz val="11"/>
        <color theme="1"/>
        <rFont val="Arial"/>
      </rPr>
      <t xml:space="preserve">.  O campo </t>
    </r>
    <r>
      <rPr>
        <b/>
        <sz val="11"/>
        <color theme="1"/>
        <rFont val="Arial"/>
      </rPr>
      <t>Duração do Contrato</t>
    </r>
    <r>
      <rPr>
        <sz val="11"/>
        <color theme="1"/>
        <rFont val="Arial"/>
      </rPr>
      <t xml:space="preserve"> não entra no </t>
    </r>
  </si>
  <si>
    <r>
      <rPr>
        <sz val="11"/>
        <color theme="1"/>
        <rFont val="Arial"/>
      </rPr>
      <t xml:space="preserve">                                                                                                                    cálculo do </t>
    </r>
    <r>
      <rPr>
        <b/>
        <sz val="11"/>
        <color theme="1"/>
        <rFont val="Arial"/>
      </rPr>
      <t>Total do Item</t>
    </r>
  </si>
  <si>
    <r>
      <rPr>
        <b/>
        <sz val="11"/>
        <color theme="1"/>
        <rFont val="Arial"/>
      </rPr>
      <t>MENSAL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b/>
        <sz val="11"/>
        <color rgb="FF0000FF"/>
        <rFont val="Arial"/>
      </rPr>
      <t>Total  do  Item  = (Total Custo Direto  +  BDI) * Duração do Contrato</t>
    </r>
    <r>
      <rPr>
        <sz val="11"/>
        <color theme="1"/>
        <rFont val="Arial"/>
      </rPr>
      <t xml:space="preserve">.  </t>
    </r>
  </si>
  <si>
    <r>
      <rPr>
        <b/>
        <sz val="11"/>
        <color theme="1"/>
        <rFont val="Arial"/>
      </rPr>
      <t xml:space="preserve">OUTRA   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opção utilizada para unidade de item específica. O usuário informa a unidade considerada.</t>
    </r>
  </si>
  <si>
    <r>
      <rPr>
        <sz val="11"/>
        <color theme="1"/>
        <rFont val="Arial"/>
      </rPr>
      <t xml:space="preserve">                         O cálculo do </t>
    </r>
    <r>
      <rPr>
        <b/>
        <sz val="11"/>
        <color rgb="FF0000FF"/>
        <rFont val="Arial"/>
      </rPr>
      <t>Total do Item</t>
    </r>
    <r>
      <rPr>
        <sz val="11"/>
        <color theme="1"/>
        <rFont val="Arial"/>
      </rPr>
      <t xml:space="preserve"> é realizado de forma idêntica à unidade </t>
    </r>
    <r>
      <rPr>
        <b/>
        <sz val="9"/>
        <color theme="1"/>
        <rFont val="Arial"/>
      </rPr>
      <t>GLOBAL</t>
    </r>
    <r>
      <rPr>
        <sz val="11"/>
        <color theme="1"/>
        <rFont val="Arial"/>
      </rPr>
      <t>.</t>
    </r>
  </si>
  <si>
    <t xml:space="preserve">  ENCARGOS SOCIAIS</t>
  </si>
  <si>
    <t>A planilha possui 3 opções de cálculo para os Encargos Sociais:</t>
  </si>
  <si>
    <r>
      <rPr>
        <b/>
        <sz val="11"/>
        <color theme="1"/>
        <rFont val="Arial"/>
      </rPr>
      <t>TABELA PINI</t>
    </r>
    <r>
      <rPr>
        <sz val="11"/>
        <color theme="1"/>
        <rFont val="Arial"/>
      </rPr>
      <t xml:space="preserve">   -   utilizada para obras de construção civil.</t>
    </r>
  </si>
  <si>
    <r>
      <rPr>
        <b/>
        <sz val="11"/>
        <color theme="1"/>
        <rFont val="Arial"/>
      </rPr>
      <t>TABELA FGV</t>
    </r>
    <r>
      <rPr>
        <sz val="11"/>
        <color theme="1"/>
        <rFont val="Arial"/>
      </rPr>
      <t xml:space="preserve">   -   utilizada para os demais tipos de serviços.</t>
    </r>
  </si>
  <si>
    <r>
      <rPr>
        <b/>
        <sz val="11"/>
        <color theme="1"/>
        <rFont val="Arial"/>
      </rPr>
      <t>ACT / CCT / Outra</t>
    </r>
    <r>
      <rPr>
        <sz val="11"/>
        <color theme="1"/>
        <rFont val="Arial"/>
      </rPr>
      <t xml:space="preserve">   -   tabela destravada para digitação dos valores, utilizada principalmente nos Serviços </t>
    </r>
  </si>
  <si>
    <t xml:space="preserve">                                            Contínuos ou Serviços com mão de obra intensiva, cuja categoria possua Acordo ou</t>
  </si>
  <si>
    <t xml:space="preserve">                                            Convenção Coletiva de Trabalho.</t>
  </si>
  <si>
    <t>Quando se clica em uma das opções, aparecem 2 planilhas referentes à opção selecionada, sendo uma para</t>
  </si>
  <si>
    <r>
      <rPr>
        <sz val="11"/>
        <color theme="1"/>
        <rFont val="Arial"/>
      </rPr>
      <t xml:space="preserve">os encargos </t>
    </r>
    <r>
      <rPr>
        <b/>
        <sz val="9"/>
        <color theme="1"/>
        <rFont val="Arial"/>
      </rPr>
      <t>HORA</t>
    </r>
    <r>
      <rPr>
        <sz val="11"/>
        <color theme="1"/>
        <rFont val="Arial"/>
      </rPr>
      <t xml:space="preserve"> e a outra para os encargos </t>
    </r>
    <r>
      <rPr>
        <b/>
        <sz val="9"/>
        <color theme="1"/>
        <rFont val="Arial"/>
      </rPr>
      <t>MÊS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</si>
  <si>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O </t>
    </r>
    <r>
      <rPr>
        <b/>
        <sz val="9"/>
        <color theme="1"/>
        <rFont val="Arial"/>
      </rPr>
      <t>GRUPO A</t>
    </r>
    <r>
      <rPr>
        <sz val="11"/>
        <color theme="1"/>
        <rFont val="Arial"/>
      </rPr>
      <t xml:space="preserve"> dessas tabelas corresponde às verbas previdenciárias, pagas ao Governo, e o </t>
    </r>
    <r>
      <rPr>
        <b/>
        <sz val="9"/>
        <color theme="1"/>
        <rFont val="Arial"/>
      </rPr>
      <t>GRUPO B</t>
    </r>
  </si>
  <si>
    <t>corresponde às verbas pagas ao trabalhador.</t>
  </si>
  <si>
    <r>
      <rPr>
        <sz val="11"/>
        <color theme="1"/>
        <rFont val="Arial"/>
      </rPr>
      <t xml:space="preserve">As tabelas </t>
    </r>
    <r>
      <rPr>
        <b/>
        <sz val="9"/>
        <color theme="1"/>
        <rFont val="Arial"/>
      </rPr>
      <t>PINI</t>
    </r>
    <r>
      <rPr>
        <sz val="11"/>
        <color theme="1"/>
        <rFont val="Arial"/>
      </rPr>
      <t xml:space="preserve"> e </t>
    </r>
    <r>
      <rPr>
        <b/>
        <sz val="9"/>
        <color theme="1"/>
        <rFont val="Arial"/>
      </rPr>
      <t>FGV</t>
    </r>
    <r>
      <rPr>
        <sz val="11"/>
        <color theme="1"/>
        <rFont val="Arial"/>
      </rPr>
      <t xml:space="preserve"> já vem com 85% dos campos preenchidos. Os 15% restantes são preenchidos</t>
    </r>
  </si>
  <si>
    <r>
      <rPr>
        <sz val="11"/>
        <color theme="1"/>
        <rFont val="Arial"/>
      </rPr>
      <t xml:space="preserve">indiretamente ao se preencher a planilha </t>
    </r>
    <r>
      <rPr>
        <b/>
        <sz val="9"/>
        <color theme="1"/>
        <rFont val="Arial"/>
      </rPr>
      <t>SERVIÇO</t>
    </r>
    <r>
      <rPr>
        <sz val="11"/>
        <color theme="1"/>
        <rFont val="Arial"/>
      </rPr>
      <t>. Os campos preenchidos indiretamente são: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</si>
  <si>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RAT</t>
    </r>
    <r>
      <rPr>
        <sz val="11"/>
        <color theme="1"/>
        <rFont val="Arial"/>
      </rPr>
      <t xml:space="preserve"> (Riscos Ambientais do Trabalho)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</si>
  <si>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Aviso Prévio Trabalhado.</t>
    </r>
    <r>
      <rPr>
        <sz val="11"/>
        <color theme="1"/>
        <rFont val="Arial"/>
      </rPr>
      <t xml:space="preserve"> Só aparece este item se o contrato possuir mais de 3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</si>
  <si>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</si>
  <si>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1/3</t>
    </r>
    <r>
      <rPr>
        <sz val="11"/>
        <color theme="1"/>
        <rFont val="Arial"/>
      </rPr>
      <t xml:space="preserve">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</si>
  <si>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t xml:space="preserve">  DURAÇÃO DO CONTRATO</t>
  </si>
  <si>
    <t>Informa-se neste campo a duração do contrato, cuja unidade pode ser:</t>
  </si>
  <si>
    <r>
      <rPr>
        <sz val="11"/>
        <color theme="1"/>
        <rFont val="Arial"/>
      </rPr>
      <t xml:space="preserve">         - </t>
    </r>
    <r>
      <rPr>
        <b/>
        <sz val="9"/>
        <color theme="1"/>
        <rFont val="Arial"/>
      </rPr>
      <t>DIAS</t>
    </r>
  </si>
  <si>
    <r>
      <rPr>
        <sz val="11"/>
        <color theme="1"/>
        <rFont val="Arial"/>
      </rPr>
      <t xml:space="preserve">         - </t>
    </r>
    <r>
      <rPr>
        <b/>
        <sz val="9"/>
        <color theme="1"/>
        <rFont val="Arial"/>
      </rPr>
      <t>MESES</t>
    </r>
  </si>
  <si>
    <r>
      <rPr>
        <sz val="11"/>
        <color theme="1"/>
        <rFont val="Arial"/>
      </rPr>
      <t xml:space="preserve">         - </t>
    </r>
    <r>
      <rPr>
        <b/>
        <sz val="9"/>
        <color theme="1"/>
        <rFont val="Arial"/>
      </rPr>
      <t>ANOS</t>
    </r>
  </si>
  <si>
    <r>
      <rPr>
        <sz val="11"/>
        <color theme="1"/>
        <rFont val="Arial"/>
      </rPr>
      <t xml:space="preserve">A </t>
    </r>
    <r>
      <rPr>
        <b/>
        <sz val="11"/>
        <color theme="1"/>
        <rFont val="Arial"/>
      </rPr>
      <t>Duração do Contrato</t>
    </r>
    <r>
      <rPr>
        <sz val="11"/>
        <color theme="1"/>
        <rFont val="Arial"/>
      </rPr>
      <t xml:space="preserve"> tem influência direta nos </t>
    </r>
    <r>
      <rPr>
        <b/>
        <sz val="11"/>
        <color theme="1"/>
        <rFont val="Arial"/>
      </rPr>
      <t>Encargos Sociais</t>
    </r>
    <r>
      <rPr>
        <sz val="11"/>
        <color theme="1"/>
        <rFont val="Arial"/>
      </rPr>
      <t>, bem como na forma de cálculo do</t>
    </r>
  </si>
  <si>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>.</t>
    </r>
  </si>
  <si>
    <t xml:space="preserve">  PERCENTUAIS</t>
  </si>
  <si>
    <t>Agrupou-se neste tópico vários valores percentuais que são utilizados nos cálculos internos da planilha:</t>
  </si>
  <si>
    <r>
      <rPr>
        <b/>
        <sz val="11"/>
        <color theme="1"/>
        <rFont val="Arial"/>
      </rPr>
      <t>ADMINISTRAÇÃO CENTRAL</t>
    </r>
    <r>
      <rPr>
        <sz val="11"/>
        <color theme="1"/>
        <rFont val="Arial"/>
      </rPr>
      <t xml:space="preserve">  -   refere-se aos Custos na sede da empresa, como funcionários, telefonia,</t>
    </r>
  </si>
  <si>
    <r>
      <rPr>
        <sz val="11"/>
        <color theme="1"/>
        <rFont val="Arial"/>
      </rPr>
      <t xml:space="preserve">                                                            energia, papéis, etc.. Para os serviços de </t>
    </r>
    <r>
      <rPr>
        <b/>
        <sz val="11"/>
        <color theme="1"/>
        <rFont val="Arial"/>
      </rPr>
      <t>LT</t>
    </r>
    <r>
      <rPr>
        <sz val="11"/>
        <color theme="1"/>
        <rFont val="Arial"/>
      </rPr>
      <t xml:space="preserve"> e </t>
    </r>
    <r>
      <rPr>
        <b/>
        <sz val="11"/>
        <color theme="1"/>
        <rFont val="Arial"/>
      </rPr>
      <t>SE</t>
    </r>
    <r>
      <rPr>
        <sz val="11"/>
        <color theme="1"/>
        <rFont val="Arial"/>
      </rPr>
      <t xml:space="preserve"> existe o </t>
    </r>
    <r>
      <rPr>
        <b/>
        <sz val="11"/>
        <color theme="1"/>
        <rFont val="Arial"/>
      </rPr>
      <t>Acórdão TCU</t>
    </r>
    <r>
      <rPr>
        <sz val="11"/>
        <color theme="1"/>
        <rFont val="Arial"/>
      </rPr>
      <t>-</t>
    </r>
  </si>
  <si>
    <r>
      <rPr>
        <sz val="11"/>
        <color theme="1"/>
        <rFont val="Arial"/>
      </rPr>
      <t xml:space="preserve">                                                           </t>
    </r>
    <r>
      <rPr>
        <b/>
        <sz val="11"/>
        <color theme="1"/>
        <rFont val="Arial"/>
      </rPr>
      <t>325/2077</t>
    </r>
    <r>
      <rPr>
        <sz val="11"/>
        <color theme="1"/>
        <rFont val="Arial"/>
      </rPr>
      <t xml:space="preserve">, limitando a Administração Central em </t>
    </r>
    <r>
      <rPr>
        <b/>
        <sz val="11"/>
        <color rgb="FFFF0000"/>
        <rFont val="Arial"/>
      </rPr>
      <t>8%</t>
    </r>
    <r>
      <rPr>
        <sz val="11"/>
        <color theme="1"/>
        <rFont val="Arial"/>
      </rPr>
      <t xml:space="preserve">. Para os demais </t>
    </r>
  </si>
  <si>
    <r>
      <rPr>
        <sz val="11"/>
        <color theme="1"/>
        <rFont val="Arial"/>
      </rPr>
      <t xml:space="preserve">                                                             serviços, sugere-se no máximo </t>
    </r>
    <r>
      <rPr>
        <b/>
        <sz val="11"/>
        <color rgb="FFFF0000"/>
        <rFont val="Arial"/>
      </rPr>
      <t>10%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</si>
  <si>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>DESPESAS FINANCEIRAS</t>
    </r>
    <r>
      <rPr>
        <sz val="11"/>
        <color theme="1"/>
        <rFont val="Arial"/>
      </rPr>
      <t xml:space="preserve">  -   sugere-se no máximo </t>
    </r>
    <r>
      <rPr>
        <b/>
        <sz val="11"/>
        <color rgb="FFFF0000"/>
        <rFont val="Arial"/>
      </rPr>
      <t>1,2%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</si>
  <si>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>LUCRO</t>
    </r>
    <r>
      <rPr>
        <sz val="11"/>
        <color theme="1"/>
        <rFont val="Arial"/>
      </rPr>
      <t xml:space="preserve">  -   lucro estimado pelo Administrador. Em geral, varia entre </t>
    </r>
    <r>
      <rPr>
        <b/>
        <sz val="11"/>
        <color rgb="FFFF0000"/>
        <rFont val="Arial"/>
      </rPr>
      <t>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10%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</si>
  <si>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 xml:space="preserve">RAT </t>
    </r>
    <r>
      <rPr>
        <sz val="11"/>
        <color theme="1"/>
        <rFont val="Arial"/>
      </rPr>
      <t>(Riscos Ambientais do Trabalho)  -   possui valores tabelados pelo Decreto 6.957/2009 (Anexo V):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</si>
  <si>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>1%</t>
    </r>
    <r>
      <rPr>
        <sz val="11"/>
        <color theme="1"/>
        <rFont val="Arial"/>
      </rPr>
      <t xml:space="preserve"> - </t>
    </r>
    <r>
      <rPr>
        <b/>
        <sz val="11"/>
        <color theme="1"/>
        <rFont val="Arial"/>
      </rPr>
      <t>Risco Leve</t>
    </r>
    <r>
      <rPr>
        <sz val="11"/>
        <color theme="1"/>
        <rFont val="Arial"/>
      </rPr>
      <t xml:space="preserve"> (ex.: Serviços de Informática, Consultoria,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</si>
  <si>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2%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Médio</t>
    </r>
    <r>
      <rPr>
        <sz val="11"/>
        <color theme="1"/>
        <rFont val="Arial"/>
      </rPr>
      <t xml:space="preserve"> (ex.:Limpeza e Conservação,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</si>
  <si>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3%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 Alto</t>
    </r>
    <r>
      <rPr>
        <sz val="11"/>
        <color theme="1"/>
        <rFont val="Arial"/>
      </rPr>
      <t xml:space="preserve"> (ex.: Serviços  de Engenharia, Vigilância, etc.)</t>
    </r>
  </si>
  <si>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 -   o </t>
    </r>
    <r>
      <rPr>
        <b/>
        <sz val="11"/>
        <color theme="1"/>
        <rFont val="Arial"/>
      </rPr>
      <t>Imposto Sobre Serviço</t>
    </r>
    <r>
      <rPr>
        <sz val="11"/>
        <color theme="1"/>
        <rFont val="Arial"/>
      </rPr>
      <t xml:space="preserve"> depende do </t>
    </r>
    <r>
      <rPr>
        <b/>
        <sz val="11"/>
        <color theme="1"/>
        <rFont val="Arial"/>
      </rPr>
      <t>Código Tributário do Município</t>
    </r>
    <r>
      <rPr>
        <sz val="11"/>
        <color theme="1"/>
        <rFont val="Arial"/>
      </rPr>
      <t xml:space="preserve"> onde o mesmo vai ser</t>
    </r>
  </si>
  <si>
    <r>
      <rPr>
        <sz val="11"/>
        <color theme="1"/>
        <rFont val="Arial"/>
      </rPr>
      <t xml:space="preserve">              realizado, variando entre</t>
    </r>
    <r>
      <rPr>
        <b/>
        <sz val="11"/>
        <color rgb="FFFF0000"/>
        <rFont val="Arial"/>
      </rPr>
      <t xml:space="preserve"> 2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5%</t>
    </r>
    <r>
      <rPr>
        <sz val="11"/>
        <color theme="1"/>
        <rFont val="Arial"/>
      </rPr>
      <t xml:space="preserve">. Existe uma </t>
    </r>
    <r>
      <rPr>
        <b/>
        <sz val="9"/>
        <color theme="1"/>
        <rFont val="Arial"/>
      </rPr>
      <t>TABELA DE ALÍQUOTAS DE ISS</t>
    </r>
    <r>
      <rPr>
        <sz val="11"/>
        <color theme="1"/>
        <rFont val="Arial"/>
      </rPr>
      <t xml:space="preserve"> elaborada pelo </t>
    </r>
    <r>
      <rPr>
        <b/>
        <sz val="10"/>
        <color theme="1"/>
        <rFont val="Arial"/>
      </rPr>
      <t>DTR</t>
    </r>
    <r>
      <rPr>
        <sz val="11"/>
        <color theme="1"/>
        <rFont val="Arial"/>
      </rPr>
      <t xml:space="preserve">.  Caso a </t>
    </r>
  </si>
  <si>
    <r>
      <rPr>
        <sz val="11"/>
        <color theme="1"/>
        <rFont val="Arial"/>
      </rPr>
      <t xml:space="preserve">             tabela do DTR não possua a alíquota de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procurada, o requisitante deve tentar obter a referida</t>
    </r>
  </si>
  <si>
    <t xml:space="preserve">              alíquota junto à Prefeitura do município. Na hipótese de também não conseguir, deve-se adotar 5%.</t>
  </si>
  <si>
    <r>
      <rPr>
        <sz val="11"/>
        <color theme="1"/>
        <rFont val="Arial"/>
      </rPr>
      <t xml:space="preserve">            Caso o serviço contratado vá ser realizado em mais de um município, e existam alíquotas de </t>
    </r>
    <r>
      <rPr>
        <b/>
        <sz val="11"/>
        <color theme="1"/>
        <rFont val="Arial"/>
      </rPr>
      <t>ISS</t>
    </r>
  </si>
  <si>
    <r>
      <rPr>
        <sz val="11"/>
        <color theme="1"/>
        <rFont val="Arial"/>
      </rPr>
      <t xml:space="preserve">             diferentes, os orçamentos básicos devem serem elaborados com as alíquotas do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de cada um dos</t>
    </r>
  </si>
  <si>
    <r>
      <rPr>
        <sz val="11"/>
        <color theme="1"/>
        <rFont val="Arial"/>
      </rPr>
      <t xml:space="preserve">             </t>
    </r>
    <r>
      <rPr>
        <sz val="11"/>
        <color theme="1"/>
        <rFont val="Arial"/>
      </rPr>
      <t>municípios envolvidos.</t>
    </r>
  </si>
  <si>
    <r>
      <rPr>
        <b/>
        <sz val="11"/>
        <color theme="1"/>
        <rFont val="Arial"/>
      </rPr>
      <t>PIS E COFINS</t>
    </r>
    <r>
      <rPr>
        <sz val="11"/>
        <color theme="1"/>
        <rFont val="Arial"/>
      </rPr>
      <t xml:space="preserve">  -   depende do </t>
    </r>
    <r>
      <rPr>
        <b/>
        <sz val="11"/>
        <color theme="1"/>
        <rFont val="Arial"/>
      </rPr>
      <t>Regime de Tributação</t>
    </r>
    <r>
      <rPr>
        <sz val="11"/>
        <color theme="1"/>
        <rFont val="Arial"/>
      </rPr>
      <t xml:space="preserve"> ao qual a empresa contratada está submetida, o qual</t>
    </r>
  </si>
  <si>
    <r>
      <rPr>
        <sz val="11"/>
        <color theme="1"/>
        <rFont val="Arial"/>
      </rPr>
      <t xml:space="preserve">                                  pode ser: </t>
    </r>
    <r>
      <rPr>
        <b/>
        <sz val="11"/>
        <color theme="1"/>
        <rFont val="Arial"/>
      </rPr>
      <t>Lucro Real</t>
    </r>
    <r>
      <rPr>
        <sz val="11"/>
        <color theme="1"/>
        <rFont val="Arial"/>
      </rPr>
      <t xml:space="preserve">, </t>
    </r>
    <r>
      <rPr>
        <b/>
        <sz val="11"/>
        <color theme="1"/>
        <rFont val="Arial"/>
      </rPr>
      <t>Lucro Presumido</t>
    </r>
    <r>
      <rPr>
        <sz val="11"/>
        <color theme="1"/>
        <rFont val="Arial"/>
      </rPr>
      <t xml:space="preserve"> ou </t>
    </r>
    <r>
      <rPr>
        <b/>
        <sz val="11"/>
        <color theme="1"/>
        <rFont val="Arial"/>
      </rPr>
      <t>Simples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</si>
  <si>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0,65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3,00</t>
    </r>
    <r>
      <rPr>
        <sz val="11"/>
        <color theme="1"/>
        <rFont val="Arial"/>
      </rPr>
      <t xml:space="preserve">: para empresas que podem optar pelo </t>
    </r>
    <r>
      <rPr>
        <b/>
        <sz val="10"/>
        <color theme="1"/>
        <rFont val="Arial"/>
      </rPr>
      <t>LUCRO PRESUMIDO</t>
    </r>
    <r>
      <rPr>
        <sz val="11"/>
        <color theme="1"/>
        <rFont val="Arial"/>
      </rPr>
      <t xml:space="preserve">  (faturamento de até </t>
    </r>
  </si>
  <si>
    <t xml:space="preserve">                                                        R$ 48.000.000/ano). São  as  que  executam  a  maior  parte dos serviços na</t>
  </si>
  <si>
    <t xml:space="preserve">                                                         CHESF. Para orçamento básico, considera-se este Regime de Tributação.</t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</si>
  <si>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1,65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7,60</t>
    </r>
    <r>
      <rPr>
        <sz val="11"/>
        <color theme="1"/>
        <rFont val="Arial"/>
      </rPr>
      <t xml:space="preserve">: Empresas de médio e grande porte. Apuram seus resultados pelo </t>
    </r>
    <r>
      <rPr>
        <b/>
        <sz val="10"/>
        <color theme="1"/>
        <rFont val="Arial"/>
      </rPr>
      <t>LUCRO REAL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</si>
  <si>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A </t>
    </r>
    <r>
      <rPr>
        <b/>
        <sz val="10"/>
        <color theme="1"/>
        <rFont val="Arial"/>
      </rPr>
      <t>ADMINISTRAÇÃO CENTRAL</t>
    </r>
    <r>
      <rPr>
        <sz val="11"/>
        <color theme="1"/>
        <rFont val="Arial"/>
      </rPr>
      <t xml:space="preserve"> e as </t>
    </r>
    <r>
      <rPr>
        <b/>
        <sz val="10"/>
        <color theme="1"/>
        <rFont val="Arial"/>
      </rPr>
      <t>DESPESAS FINANCEIRAS</t>
    </r>
    <r>
      <rPr>
        <sz val="11"/>
        <color theme="1"/>
        <rFont val="Arial"/>
      </rPr>
      <t xml:space="preserve"> se somam definindo as </t>
    </r>
    <r>
      <rPr>
        <b/>
        <sz val="10"/>
        <color theme="1"/>
        <rFont val="Arial"/>
      </rPr>
      <t>DESPESAS INDIRETAS</t>
    </r>
  </si>
  <si>
    <r>
      <rPr>
        <sz val="11"/>
        <color theme="1"/>
        <rFont val="Arial"/>
      </rPr>
      <t xml:space="preserve">do </t>
    </r>
    <r>
      <rPr>
        <b/>
        <sz val="11"/>
        <color theme="1"/>
        <rFont val="Arial"/>
      </rPr>
      <t>BDI.</t>
    </r>
  </si>
  <si>
    <t xml:space="preserve">  OPÇÕES DA PLANILHA</t>
  </si>
  <si>
    <t>Temos as seguintes Opções de Planilha:</t>
  </si>
  <si>
    <r>
      <rPr>
        <b/>
        <sz val="11"/>
        <color theme="1"/>
        <rFont val="Arial"/>
      </rPr>
      <t>SERVIÇO DE ENGENHARIA</t>
    </r>
    <r>
      <rPr>
        <sz val="11"/>
        <color theme="1"/>
        <rFont val="Arial"/>
      </rPr>
      <t xml:space="preserve">  -   esta opção tem a finalidade apenas de identificar no cabeçalho que se trata</t>
    </r>
  </si>
  <si>
    <t xml:space="preserve">                                                        de Serviço de Engenharia.</t>
  </si>
  <si>
    <r>
      <rPr>
        <b/>
        <sz val="11"/>
        <color theme="1"/>
        <rFont val="Arial"/>
      </rPr>
      <t>ADMINISTRAÇÃO LOCAL</t>
    </r>
    <r>
      <rPr>
        <sz val="11"/>
        <color theme="1"/>
        <rFont val="Arial"/>
      </rPr>
      <t xml:space="preserve">  -   esta opção tem a finalidade de inserir o respectivo tópico na planilha, para</t>
    </r>
  </si>
  <si>
    <t xml:space="preserve">                                                      preenchimento.</t>
  </si>
  <si>
    <r>
      <rPr>
        <b/>
        <sz val="11"/>
        <color theme="1"/>
        <rFont val="Arial"/>
      </rPr>
      <t>DESPESAS EVENTUAIS</t>
    </r>
    <r>
      <rPr>
        <sz val="11"/>
        <color theme="1"/>
        <rFont val="Arial"/>
      </rPr>
      <t xml:space="preserve">  -   esta opção tem a finalidade de inserir o respectivo tópico na planilha, para</t>
    </r>
  </si>
  <si>
    <t xml:space="preserve">                                                   preenchimento.  Insere-se neste grupo  as  despesas eventuais previstas no</t>
  </si>
  <si>
    <t xml:space="preserve">                                                   contrato, que  serão  reembolsadas à  parte, após  autorização  da  CHESF, e</t>
  </si>
  <si>
    <t xml:space="preserve">                                                    terão    incidência    apenas    dos    tributos.  E X :  despesas   eventuais   com</t>
  </si>
  <si>
    <t xml:space="preserve">                                                    passagens, hospedagens, etc.</t>
  </si>
  <si>
    <r>
      <rPr>
        <sz val="11"/>
        <color theme="1"/>
        <rFont val="Arial"/>
      </rPr>
      <t xml:space="preserve">                                                    </t>
    </r>
    <r>
      <rPr>
        <b/>
        <u/>
        <sz val="11"/>
        <color theme="1"/>
        <rFont val="Arial"/>
      </rPr>
      <t>OBS</t>
    </r>
    <r>
      <rPr>
        <sz val="11"/>
        <color theme="1"/>
        <rFont val="Arial"/>
      </rPr>
      <t>: as  despesas  com  passagens  e  hospedagens  que  fazem  parte  do</t>
    </r>
  </si>
  <si>
    <t xml:space="preserve">                                                              orçamento/proposta do serviço devem ser lançadas como  INSUMOS.</t>
  </si>
  <si>
    <t xml:space="preserve">  MÃO DE OBRA</t>
  </si>
  <si>
    <r>
      <rPr>
        <sz val="11"/>
        <color theme="1"/>
        <rFont val="Arial"/>
      </rPr>
      <t xml:space="preserve">O preenchimento da </t>
    </r>
    <r>
      <rPr>
        <b/>
        <sz val="11"/>
        <color theme="1"/>
        <rFont val="Arial"/>
      </rPr>
      <t>Mão de Obra</t>
    </r>
    <r>
      <rPr>
        <sz val="11"/>
        <color theme="1"/>
        <rFont val="Arial"/>
      </rPr>
      <t xml:space="preserve"> é para ser feito com as </t>
    </r>
    <r>
      <rPr>
        <b/>
        <sz val="10"/>
        <color theme="1"/>
        <rFont val="Arial"/>
      </rPr>
      <t>CATEGORIAS PROFISSIONAIS</t>
    </r>
    <r>
      <rPr>
        <sz val="11"/>
        <color theme="1"/>
        <rFont val="Arial"/>
      </rPr>
      <t xml:space="preserve">, e não com as </t>
    </r>
  </si>
  <si>
    <r>
      <rPr>
        <b/>
        <sz val="10"/>
        <color theme="1"/>
        <rFont val="Arial"/>
      </rPr>
      <t>ATIVIDADES</t>
    </r>
    <r>
      <rPr>
        <sz val="11"/>
        <color theme="1"/>
        <rFont val="Arial"/>
      </rPr>
      <t>. Exemplo: é para constar “</t>
    </r>
    <r>
      <rPr>
        <b/>
        <sz val="10"/>
        <color theme="1"/>
        <rFont val="Arial"/>
      </rPr>
      <t>ENGº</t>
    </r>
    <r>
      <rPr>
        <sz val="11"/>
        <color theme="1"/>
        <rFont val="Arial"/>
      </rPr>
      <t>”, “</t>
    </r>
    <r>
      <rPr>
        <b/>
        <sz val="10"/>
        <color theme="1"/>
        <rFont val="Arial"/>
      </rPr>
      <t>TÉCNICO</t>
    </r>
    <r>
      <rPr>
        <sz val="11"/>
        <color theme="1"/>
        <rFont val="Arial"/>
      </rPr>
      <t>”, “</t>
    </r>
    <r>
      <rPr>
        <b/>
        <sz val="10"/>
        <color theme="1"/>
        <rFont val="Arial"/>
      </rPr>
      <t>SERVENTE</t>
    </r>
    <r>
      <rPr>
        <sz val="11"/>
        <color theme="1"/>
        <rFont val="Arial"/>
      </rPr>
      <t>”, etc. e não “</t>
    </r>
    <r>
      <rPr>
        <b/>
        <sz val="10"/>
        <color theme="1"/>
        <rFont val="Arial"/>
      </rPr>
      <t>LIMPEZA</t>
    </r>
    <r>
      <rPr>
        <sz val="11"/>
        <color theme="1"/>
        <rFont val="Arial"/>
      </rPr>
      <t xml:space="preserve">”, </t>
    </r>
  </si>
  <si>
    <r>
      <rPr>
        <sz val="11"/>
        <color theme="1"/>
        <rFont val="Arial"/>
      </rPr>
      <t>“</t>
    </r>
    <r>
      <rPr>
        <b/>
        <sz val="10"/>
        <color theme="1"/>
        <rFont val="Arial"/>
      </rPr>
      <t>DESMOBILIZAÇÃO</t>
    </r>
    <r>
      <rPr>
        <sz val="11"/>
        <color theme="1"/>
        <rFont val="Arial"/>
      </rPr>
      <t>”, “</t>
    </r>
    <r>
      <rPr>
        <b/>
        <sz val="10"/>
        <color theme="1"/>
        <rFont val="Arial"/>
      </rPr>
      <t>REPARO</t>
    </r>
    <r>
      <rPr>
        <sz val="11"/>
        <color theme="1"/>
        <rFont val="Arial"/>
      </rPr>
      <t>”, etc..</t>
    </r>
  </si>
  <si>
    <r>
      <rPr>
        <sz val="11"/>
        <color theme="1"/>
        <rFont val="Arial"/>
      </rPr>
      <t xml:space="preserve">Quando estamos lançando a </t>
    </r>
    <r>
      <rPr>
        <b/>
        <sz val="10"/>
        <color theme="1"/>
        <rFont val="Arial"/>
      </rPr>
      <t>MÃO DE OBRA</t>
    </r>
    <r>
      <rPr>
        <sz val="11"/>
        <color theme="1"/>
        <rFont val="Arial"/>
      </rPr>
      <t xml:space="preserve">, o campo  </t>
    </r>
    <r>
      <rPr>
        <b/>
        <sz val="10"/>
        <color theme="1"/>
        <rFont val="Arial"/>
      </rPr>
      <t>% ENCARGOS</t>
    </r>
    <r>
      <rPr>
        <sz val="11"/>
        <color theme="1"/>
        <rFont val="Arial"/>
      </rPr>
      <t xml:space="preserve">  é preenchido automaticamente, de</t>
    </r>
  </si>
  <si>
    <r>
      <rPr>
        <sz val="11"/>
        <color theme="1"/>
        <rFont val="Arial"/>
      </rPr>
      <t xml:space="preserve">acordo com a </t>
    </r>
    <r>
      <rPr>
        <b/>
        <sz val="11"/>
        <color theme="1"/>
        <rFont val="Arial"/>
      </rPr>
      <t>Tabela de Encargos</t>
    </r>
    <r>
      <rPr>
        <sz val="11"/>
        <color theme="1"/>
        <rFont val="Arial"/>
      </rPr>
      <t xml:space="preserve"> selecionada  (</t>
    </r>
    <r>
      <rPr>
        <b/>
        <sz val="10"/>
        <color theme="1"/>
        <rFont val="Arial"/>
      </rPr>
      <t>PINI</t>
    </r>
    <r>
      <rPr>
        <sz val="11"/>
        <color theme="1"/>
        <rFont val="Arial"/>
      </rPr>
      <t xml:space="preserve">, </t>
    </r>
    <r>
      <rPr>
        <b/>
        <sz val="10"/>
        <color theme="1"/>
        <rFont val="Arial"/>
      </rPr>
      <t xml:space="preserve">FGV </t>
    </r>
    <r>
      <rPr>
        <sz val="11"/>
        <color theme="1"/>
        <rFont val="Arial"/>
      </rPr>
      <t xml:space="preserve">ou </t>
    </r>
    <r>
      <rPr>
        <b/>
        <sz val="10"/>
        <color theme="1"/>
        <rFont val="Arial"/>
      </rPr>
      <t>ACT</t>
    </r>
    <r>
      <rPr>
        <sz val="11"/>
        <color theme="1"/>
        <rFont val="Arial"/>
      </rPr>
      <t xml:space="preserve">), bem como do campo </t>
    </r>
    <r>
      <rPr>
        <b/>
        <sz val="10"/>
        <color theme="1"/>
        <rFont val="Arial"/>
      </rPr>
      <t>UNIDADE</t>
    </r>
  </si>
  <si>
    <t xml:space="preserve"> selecionado.</t>
  </si>
  <si>
    <r>
      <rPr>
        <sz val="11"/>
        <color theme="1"/>
        <rFont val="Arial"/>
      </rPr>
      <t xml:space="preserve">O campo </t>
    </r>
    <r>
      <rPr>
        <b/>
        <sz val="10"/>
        <color theme="1"/>
        <rFont val="Arial"/>
      </rPr>
      <t>UNIDADE</t>
    </r>
    <r>
      <rPr>
        <sz val="11"/>
        <color theme="1"/>
        <rFont val="Arial"/>
      </rPr>
      <t xml:space="preserve"> possui as seguintes opções: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</si>
  <si>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Homem-hora </t>
    </r>
    <r>
      <rPr>
        <b/>
        <sz val="11"/>
        <color theme="1"/>
        <rFont val="Arial"/>
      </rPr>
      <t xml:space="preserve"> 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Hora.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</si>
  <si>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Mensalista     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Mês.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</si>
  <si>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Bolsa/estágio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=  0,00%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</si>
  <si>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Prof.Regulam.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% ENC = 20,00%</t>
    </r>
  </si>
  <si>
    <t xml:space="preserve">  INSUMOS</t>
  </si>
  <si>
    <t>Consideram-se insumos de mão de obra:</t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</si>
  <si>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Fardamento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</si>
  <si>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EPIs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</si>
  <si>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Vale-Alimentação   (o empregado pode participar em até 20%)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</si>
  <si>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Vale-Transporte   (pode descontar até 6%)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</si>
  <si>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Diárias do Motorista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</si>
  <si>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etc</t>
    </r>
  </si>
  <si>
    <t xml:space="preserve">  SALÁRIO MÍNIMO</t>
  </si>
  <si>
    <t>Na parte inferior da planilha consta o valor atual do Salário Mínimo. O campo com o valor do Salário Mínimo é do</t>
  </si>
  <si>
    <t>tipo múltipla escolha, permitindo se escolher um valor antigo de Salário Mínimo, caso o usuário da planilha tenha</t>
  </si>
  <si>
    <t xml:space="preserve">necessidade de fazer uma simulação, </t>
  </si>
  <si>
    <t>Planilha de "Locação de Veículo"</t>
  </si>
  <si>
    <r>
      <rPr>
        <b/>
        <sz val="11"/>
        <color theme="1"/>
        <rFont val="Arial"/>
      </rPr>
      <t>OBJETO</t>
    </r>
    <r>
      <rPr>
        <sz val="11"/>
        <color theme="1"/>
        <rFont val="Arial"/>
      </rPr>
      <t xml:space="preserve">  -   descrição resumida do objeto da contratação</t>
    </r>
  </si>
  <si>
    <r>
      <rPr>
        <b/>
        <sz val="11"/>
        <color theme="1"/>
        <rFont val="Arial"/>
      </rPr>
      <t>DESC. DO ITEM</t>
    </r>
    <r>
      <rPr>
        <sz val="11"/>
        <color theme="1"/>
        <rFont val="Arial"/>
      </rPr>
      <t xml:space="preserve">   -   descrição do item da planilha</t>
    </r>
  </si>
  <si>
    <r>
      <rPr>
        <b/>
        <sz val="11"/>
        <color theme="1"/>
        <rFont val="Arial"/>
      </rPr>
      <t>Nº DO ITEM</t>
    </r>
    <r>
      <rPr>
        <sz val="11"/>
        <color theme="1"/>
        <rFont val="Arial"/>
      </rPr>
      <t xml:space="preserve">   -   nº do item, no formato </t>
    </r>
    <r>
      <rPr>
        <b/>
        <sz val="11"/>
        <color theme="1"/>
        <rFont val="Arial"/>
      </rPr>
      <t xml:space="preserve"> X / Y</t>
    </r>
    <r>
      <rPr>
        <sz val="11"/>
        <color theme="1"/>
        <rFont val="Arial"/>
      </rPr>
      <t xml:space="preserve">, onde </t>
    </r>
    <r>
      <rPr>
        <b/>
        <sz val="11"/>
        <color theme="1"/>
        <rFont val="Arial"/>
      </rPr>
      <t>Y</t>
    </r>
    <r>
      <rPr>
        <sz val="11"/>
        <color theme="1"/>
        <rFont val="Arial"/>
      </rPr>
      <t xml:space="preserve"> representa a quantidade total de planilhas</t>
    </r>
  </si>
  <si>
    <r>
      <rPr>
        <b/>
        <sz val="11"/>
        <color theme="1"/>
        <rFont val="Arial"/>
      </rPr>
      <t>DATA BASE</t>
    </r>
    <r>
      <rPr>
        <sz val="11"/>
        <color theme="1"/>
        <rFont val="Arial"/>
      </rPr>
      <t xml:space="preserve">  -   data de referência do orçamento, que será utilizada para reajustes</t>
    </r>
  </si>
  <si>
    <r>
      <rPr>
        <b/>
        <sz val="11"/>
        <color theme="1"/>
        <rFont val="Arial"/>
      </rPr>
      <t>DURAÇÃO DO CONTRATO</t>
    </r>
    <r>
      <rPr>
        <sz val="11"/>
        <color theme="1"/>
        <rFont val="Arial"/>
      </rPr>
      <t xml:space="preserve">  -   Duração do Contrato em </t>
    </r>
    <r>
      <rPr>
        <b/>
        <sz val="11"/>
        <color theme="1"/>
        <rFont val="Arial"/>
      </rPr>
      <t>DIAS</t>
    </r>
    <r>
      <rPr>
        <sz val="11"/>
        <color theme="1"/>
        <rFont val="Arial"/>
      </rPr>
      <t>. Tem influência direta nos Encargos Sociais.</t>
    </r>
  </si>
  <si>
    <r>
      <rPr>
        <b/>
        <sz val="11"/>
        <color theme="1"/>
        <rFont val="Arial"/>
      </rPr>
      <t>SERVIÇO</t>
    </r>
    <r>
      <rPr>
        <sz val="11"/>
        <color theme="1"/>
        <rFont val="Arial"/>
      </rPr>
      <t xml:space="preserve">  -   utilizada para todos os serviços de um modo geral, com exceção de Locação de Veículo</t>
    </r>
  </si>
  <si>
    <r>
      <rPr>
        <b/>
        <sz val="11"/>
        <color theme="1"/>
        <rFont val="Arial"/>
      </rPr>
      <t>LOC. VEÍCULO</t>
    </r>
    <r>
      <rPr>
        <sz val="11"/>
        <color theme="1"/>
        <rFont val="Arial"/>
      </rPr>
      <t xml:space="preserve">  -   planilha específica para Locação de Veículo, objeto deste tópico da ajuda</t>
    </r>
  </si>
  <si>
    <t>A planilha de Locação de Veículo possui apenas 2 opções de cálculo para os Encargos Sociais:</t>
  </si>
  <si>
    <r>
      <rPr>
        <b/>
        <sz val="11"/>
        <color theme="1"/>
        <rFont val="Arial"/>
      </rPr>
      <t>TABELA FGV</t>
    </r>
    <r>
      <rPr>
        <sz val="11"/>
        <color theme="1"/>
        <rFont val="Arial"/>
      </rPr>
      <t xml:space="preserve">   -   utilizada para as contratações de serviço que não sejam obras de construção civil.</t>
    </r>
  </si>
  <si>
    <r>
      <rPr>
        <b/>
        <sz val="11"/>
        <color theme="1"/>
        <rFont val="Arial"/>
      </rPr>
      <t>ACT / CCT / Outra</t>
    </r>
    <r>
      <rPr>
        <sz val="11"/>
        <color theme="1"/>
        <rFont val="Arial"/>
      </rPr>
      <t xml:space="preserve">   -   tabela destravada para digitação dos valores, utilizada principalmente nos Serviços </t>
    </r>
  </si>
  <si>
    <r>
      <rPr>
        <sz val="11"/>
        <color theme="1"/>
        <rFont val="Arial"/>
      </rPr>
      <t xml:space="preserve">os encargos </t>
    </r>
    <r>
      <rPr>
        <b/>
        <sz val="9"/>
        <color theme="1"/>
        <rFont val="Arial"/>
      </rPr>
      <t>HORA</t>
    </r>
    <r>
      <rPr>
        <sz val="11"/>
        <color theme="1"/>
        <rFont val="Arial"/>
      </rPr>
      <t xml:space="preserve"> e a outra para os encargos </t>
    </r>
    <r>
      <rPr>
        <b/>
        <sz val="9"/>
        <color theme="1"/>
        <rFont val="Arial"/>
      </rPr>
      <t>MÊS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</si>
  <si>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O </t>
    </r>
    <r>
      <rPr>
        <b/>
        <sz val="9"/>
        <color theme="1"/>
        <rFont val="Arial"/>
      </rPr>
      <t>GRUPO A</t>
    </r>
    <r>
      <rPr>
        <sz val="11"/>
        <color theme="1"/>
        <rFont val="Arial"/>
      </rPr>
      <t xml:space="preserve"> dessas tabelas corresponde às verbas previdenciárias, pagas ao Governo, e o </t>
    </r>
    <r>
      <rPr>
        <b/>
        <sz val="9"/>
        <color theme="1"/>
        <rFont val="Arial"/>
      </rPr>
      <t>GRUPO B</t>
    </r>
  </si>
  <si>
    <r>
      <rPr>
        <sz val="11"/>
        <color theme="1"/>
        <rFont val="Arial"/>
      </rPr>
      <t xml:space="preserve">A tabela </t>
    </r>
    <r>
      <rPr>
        <b/>
        <sz val="9"/>
        <color theme="1"/>
        <rFont val="Arial"/>
      </rPr>
      <t>FGV</t>
    </r>
    <r>
      <rPr>
        <sz val="11"/>
        <color theme="1"/>
        <rFont val="Arial"/>
      </rPr>
      <t xml:space="preserve"> já vem com 85% dos campos preenchidos. Os 15% restantes são preenchidos</t>
    </r>
  </si>
  <si>
    <r>
      <rPr>
        <sz val="11"/>
        <color theme="1"/>
        <rFont val="Arial"/>
      </rPr>
      <t xml:space="preserve">indiretamente ao se preencher a planilha </t>
    </r>
    <r>
      <rPr>
        <b/>
        <sz val="11"/>
        <color theme="1"/>
        <rFont val="Arial"/>
      </rPr>
      <t>LOCAÇÃO DE VEÍCULO</t>
    </r>
    <r>
      <rPr>
        <sz val="11"/>
        <color theme="1"/>
        <rFont val="Arial"/>
      </rPr>
      <t>. Os campos preenchidos indiretamente são: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</si>
  <si>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 xml:space="preserve">RAT </t>
    </r>
    <r>
      <rPr>
        <sz val="11"/>
        <color theme="1"/>
        <rFont val="Arial"/>
      </rPr>
      <t>(Riscos Ambientais do Trabalho)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</si>
  <si>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Aviso Prévio Trabalhado.</t>
    </r>
    <r>
      <rPr>
        <sz val="11"/>
        <color theme="1"/>
        <rFont val="Arial"/>
      </rPr>
      <t xml:space="preserve"> Só aparece este item se o contrato possuir mais de 3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</si>
  <si>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</si>
  <si>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1/3</t>
    </r>
    <r>
      <rPr>
        <sz val="11"/>
        <color theme="1"/>
        <rFont val="Arial"/>
      </rPr>
      <t xml:space="preserve">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</si>
  <si>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r>
      <rPr>
        <b/>
        <sz val="11"/>
        <color theme="1"/>
        <rFont val="Arial"/>
      </rPr>
      <t>ADMINISTRAÇÃO CENTRAL</t>
    </r>
    <r>
      <rPr>
        <sz val="11"/>
        <color theme="1"/>
        <rFont val="Arial"/>
      </rPr>
      <t xml:space="preserve">  -   refere-se aos Custos na sede da empresa, como funcionários, telefonia,</t>
    </r>
  </si>
  <si>
    <r>
      <rPr>
        <sz val="11"/>
        <color theme="1"/>
        <rFont val="Arial"/>
      </rPr>
      <t xml:space="preserve">                                                             energia, papéis, etc.. Sugere-se no máximo </t>
    </r>
    <r>
      <rPr>
        <b/>
        <sz val="11"/>
        <color rgb="FFFF0000"/>
        <rFont val="Arial"/>
      </rPr>
      <t>10%.</t>
    </r>
  </si>
  <si>
    <r>
      <rPr>
        <b/>
        <sz val="11"/>
        <color theme="1"/>
        <rFont val="Arial"/>
      </rPr>
      <t>DESPESAS FINANCEIRAS</t>
    </r>
    <r>
      <rPr>
        <sz val="11"/>
        <color theme="1"/>
        <rFont val="Arial"/>
      </rPr>
      <t xml:space="preserve">  -   sugere-se no máximo </t>
    </r>
    <r>
      <rPr>
        <b/>
        <sz val="11"/>
        <color rgb="FFFF0000"/>
        <rFont val="Arial"/>
      </rPr>
      <t>1,2%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</si>
  <si>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>LUCRO</t>
    </r>
    <r>
      <rPr>
        <sz val="11"/>
        <color theme="1"/>
        <rFont val="Arial"/>
      </rPr>
      <t xml:space="preserve">  -   lucro estimado pelo Administrador. Em geral, varia entre </t>
    </r>
    <r>
      <rPr>
        <b/>
        <sz val="11"/>
        <color rgb="FFFF0000"/>
        <rFont val="Arial"/>
      </rPr>
      <t>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10%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</si>
  <si>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 xml:space="preserve">RAT </t>
    </r>
    <r>
      <rPr>
        <sz val="11"/>
        <color theme="1"/>
        <rFont val="Arial"/>
      </rPr>
      <t>(Riscos Ambientais do Trabalho)  -   possui valores tabelados pelo Decreto 6.957/2009 (Anexo V):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</si>
  <si>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>1%</t>
    </r>
    <r>
      <rPr>
        <sz val="11"/>
        <color theme="1"/>
        <rFont val="Arial"/>
      </rPr>
      <t xml:space="preserve"> - </t>
    </r>
    <r>
      <rPr>
        <b/>
        <sz val="11"/>
        <color theme="1"/>
        <rFont val="Arial"/>
      </rPr>
      <t>Risco Leve</t>
    </r>
    <r>
      <rPr>
        <sz val="11"/>
        <color theme="1"/>
        <rFont val="Arial"/>
      </rPr>
      <t xml:space="preserve"> (ex.: Serviços de Informática, Consultoria,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</si>
  <si>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2%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Médio</t>
    </r>
    <r>
      <rPr>
        <sz val="11"/>
        <color theme="1"/>
        <rFont val="Arial"/>
      </rPr>
      <t xml:space="preserve"> (ex.:Limpeza e Conservação,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</si>
  <si>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3%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 Alto</t>
    </r>
    <r>
      <rPr>
        <sz val="11"/>
        <color theme="1"/>
        <rFont val="Arial"/>
      </rPr>
      <t xml:space="preserve"> (ex.: Serviços  de Engenharia, Vigilância, etc.)</t>
    </r>
  </si>
  <si>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 -   o </t>
    </r>
    <r>
      <rPr>
        <b/>
        <sz val="11"/>
        <color theme="1"/>
        <rFont val="Arial"/>
      </rPr>
      <t>Imposto Sobre Serviço</t>
    </r>
    <r>
      <rPr>
        <sz val="11"/>
        <color theme="1"/>
        <rFont val="Arial"/>
      </rPr>
      <t xml:space="preserve"> depende do </t>
    </r>
    <r>
      <rPr>
        <b/>
        <sz val="11"/>
        <color theme="1"/>
        <rFont val="Arial"/>
      </rPr>
      <t>Código Tributário do Município</t>
    </r>
    <r>
      <rPr>
        <sz val="11"/>
        <color theme="1"/>
        <rFont val="Arial"/>
      </rPr>
      <t xml:space="preserve"> onde o mesmo vai ser</t>
    </r>
  </si>
  <si>
    <r>
      <rPr>
        <sz val="11"/>
        <color theme="1"/>
        <rFont val="Arial"/>
      </rPr>
      <t xml:space="preserve">              realizado, variando entre</t>
    </r>
    <r>
      <rPr>
        <b/>
        <sz val="11"/>
        <color rgb="FFFF0000"/>
        <rFont val="Arial"/>
      </rPr>
      <t xml:space="preserve"> 2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5%</t>
    </r>
    <r>
      <rPr>
        <sz val="11"/>
        <color theme="1"/>
        <rFont val="Arial"/>
      </rPr>
      <t xml:space="preserve">. Existe uma </t>
    </r>
    <r>
      <rPr>
        <b/>
        <sz val="9"/>
        <color theme="1"/>
        <rFont val="Arial"/>
      </rPr>
      <t>TABELA DE ALÍQUOTAS DE ISS</t>
    </r>
    <r>
      <rPr>
        <sz val="11"/>
        <color theme="1"/>
        <rFont val="Arial"/>
      </rPr>
      <t xml:space="preserve"> elaborada pelo </t>
    </r>
    <r>
      <rPr>
        <b/>
        <sz val="10"/>
        <color theme="1"/>
        <rFont val="Arial"/>
      </rPr>
      <t>DTR</t>
    </r>
    <r>
      <rPr>
        <sz val="11"/>
        <color theme="1"/>
        <rFont val="Arial"/>
      </rPr>
      <t>.  Caso a</t>
    </r>
  </si>
  <si>
    <r>
      <rPr>
        <sz val="11"/>
        <color theme="1"/>
        <rFont val="Arial"/>
      </rPr>
      <t xml:space="preserve">             tabela do DTR não possua a alíquota de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procurada, o requisitante deve tentar obter a referida</t>
    </r>
  </si>
  <si>
    <t xml:space="preserve">             alíquota junto à Prefeitura do município. Na hipótese de também não conseguir, deve-se adotar 5%.</t>
  </si>
  <si>
    <r>
      <rPr>
        <sz val="11"/>
        <color theme="1"/>
        <rFont val="Arial"/>
      </rPr>
      <t xml:space="preserve">            Caso o serviço contratado vá ser realizado em mais de um município, e existam alíquotas de </t>
    </r>
    <r>
      <rPr>
        <b/>
        <sz val="11"/>
        <color theme="1"/>
        <rFont val="Arial"/>
      </rPr>
      <t>ISS</t>
    </r>
  </si>
  <si>
    <r>
      <rPr>
        <sz val="11"/>
        <color theme="1"/>
        <rFont val="Arial"/>
      </rPr>
      <t xml:space="preserve">             diferentes, os orçamentos básicos devem serem elaborados com as alíquotas do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de cada um dos</t>
    </r>
  </si>
  <si>
    <t xml:space="preserve">             municípios envolvidos. Só incide na sub-planilha de serviço de Operação de Veículo.</t>
  </si>
  <si>
    <t xml:space="preserve">             No caso de transporte de empregados com itinerários e horários definidos, entre municípios, verificar se</t>
  </si>
  <si>
    <r>
      <rPr>
        <sz val="11"/>
        <color theme="1"/>
        <rFont val="Arial"/>
      </rPr>
      <t xml:space="preserve">             a legislação do Estado prevê incidência de </t>
    </r>
    <r>
      <rPr>
        <b/>
        <sz val="11"/>
        <color theme="1"/>
        <rFont val="Arial"/>
      </rPr>
      <t>ICMS</t>
    </r>
    <r>
      <rPr>
        <sz val="11"/>
        <color theme="1"/>
        <rFont val="Arial"/>
      </rPr>
      <t xml:space="preserve"> para a parte de </t>
    </r>
    <r>
      <rPr>
        <b/>
        <sz val="11"/>
        <color theme="1"/>
        <rFont val="Arial"/>
      </rPr>
      <t>Operação</t>
    </r>
    <r>
      <rPr>
        <sz val="11"/>
        <color theme="1"/>
        <rFont val="Arial"/>
      </rPr>
      <t xml:space="preserve"> do veículo.</t>
    </r>
  </si>
  <si>
    <r>
      <rPr>
        <b/>
        <sz val="11"/>
        <color theme="1"/>
        <rFont val="Arial"/>
      </rPr>
      <t>PIS E COFINS</t>
    </r>
    <r>
      <rPr>
        <sz val="11"/>
        <color theme="1"/>
        <rFont val="Arial"/>
      </rPr>
      <t xml:space="preserve">  -   depende do </t>
    </r>
    <r>
      <rPr>
        <b/>
        <sz val="11"/>
        <color theme="1"/>
        <rFont val="Arial"/>
      </rPr>
      <t>Regime de Tributação</t>
    </r>
    <r>
      <rPr>
        <sz val="11"/>
        <color theme="1"/>
        <rFont val="Arial"/>
      </rPr>
      <t xml:space="preserve"> ao qual a empresa contratada está submetida, o qual</t>
    </r>
  </si>
  <si>
    <r>
      <rPr>
        <sz val="11"/>
        <color theme="1"/>
        <rFont val="Arial"/>
      </rPr>
      <t xml:space="preserve">                                  pode ser: </t>
    </r>
    <r>
      <rPr>
        <b/>
        <sz val="11"/>
        <color theme="1"/>
        <rFont val="Arial"/>
      </rPr>
      <t>Lucro Real</t>
    </r>
    <r>
      <rPr>
        <sz val="11"/>
        <color theme="1"/>
        <rFont val="Arial"/>
      </rPr>
      <t xml:space="preserve">, </t>
    </r>
    <r>
      <rPr>
        <b/>
        <sz val="11"/>
        <color theme="1"/>
        <rFont val="Arial"/>
      </rPr>
      <t>Lucro Presumido</t>
    </r>
    <r>
      <rPr>
        <sz val="11"/>
        <color theme="1"/>
        <rFont val="Arial"/>
      </rPr>
      <t xml:space="preserve"> ou </t>
    </r>
    <r>
      <rPr>
        <b/>
        <sz val="11"/>
        <color theme="1"/>
        <rFont val="Arial"/>
      </rPr>
      <t>Simples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</si>
  <si>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0,65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3,00</t>
    </r>
    <r>
      <rPr>
        <sz val="11"/>
        <color theme="1"/>
        <rFont val="Arial"/>
      </rPr>
      <t xml:space="preserve">: para empresas que podem optar pelo </t>
    </r>
    <r>
      <rPr>
        <b/>
        <sz val="10"/>
        <color theme="1"/>
        <rFont val="Arial"/>
      </rPr>
      <t>LUCRO PRESUMIDO</t>
    </r>
    <r>
      <rPr>
        <sz val="11"/>
        <color theme="1"/>
        <rFont val="Arial"/>
      </rPr>
      <t xml:space="preserve">  (faturamento de até </t>
    </r>
  </si>
  <si>
    <t xml:space="preserve">                                                      R$ 48.000.000/ano). São as que executam a maior parte dos serviços na </t>
  </si>
  <si>
    <t xml:space="preserve">                                                      CHESF. Para orçamento básico, considera-se este Regime de Tributação.</t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</si>
  <si>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1,65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7,60</t>
    </r>
    <r>
      <rPr>
        <sz val="11"/>
        <color theme="1"/>
        <rFont val="Arial"/>
      </rPr>
      <t xml:space="preserve">: Empresas de médio e grande porte. Apuram seus resultados pelo </t>
    </r>
    <r>
      <rPr>
        <b/>
        <sz val="10"/>
        <color theme="1"/>
        <rFont val="Arial"/>
      </rPr>
      <t>LUCRO REAL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</si>
  <si>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A </t>
    </r>
    <r>
      <rPr>
        <b/>
        <sz val="10"/>
        <color theme="1"/>
        <rFont val="Arial"/>
      </rPr>
      <t>ADMINISTRAÇÃO CENTRAL</t>
    </r>
    <r>
      <rPr>
        <sz val="11"/>
        <color theme="1"/>
        <rFont val="Arial"/>
      </rPr>
      <t xml:space="preserve"> e as </t>
    </r>
    <r>
      <rPr>
        <b/>
        <sz val="10"/>
        <color theme="1"/>
        <rFont val="Arial"/>
      </rPr>
      <t>DESPESAS FINANCEIRAS</t>
    </r>
    <r>
      <rPr>
        <sz val="11"/>
        <color theme="1"/>
        <rFont val="Arial"/>
      </rPr>
      <t xml:space="preserve"> se somam definindo as </t>
    </r>
    <r>
      <rPr>
        <b/>
        <sz val="10"/>
        <color theme="1"/>
        <rFont val="Arial"/>
      </rPr>
      <t>DESPESAS INDIRETAS</t>
    </r>
  </si>
  <si>
    <r>
      <rPr>
        <sz val="11"/>
        <color theme="1"/>
        <rFont val="Arial"/>
      </rPr>
      <t xml:space="preserve">do </t>
    </r>
    <r>
      <rPr>
        <b/>
        <sz val="11"/>
        <color theme="1"/>
        <rFont val="Arial"/>
      </rPr>
      <t>BDI.</t>
    </r>
  </si>
  <si>
    <t>A Planilha de Locação de Veículo na realidade possui duas subplanilhas distintas, que são:</t>
  </si>
  <si>
    <r>
      <rPr>
        <b/>
        <sz val="11"/>
        <color theme="1"/>
        <rFont val="Arial"/>
      </rPr>
      <t xml:space="preserve">LOCAÇÃO DE VEÍCULO </t>
    </r>
    <r>
      <rPr>
        <sz val="11"/>
        <color theme="1"/>
        <rFont val="Arial"/>
      </rPr>
      <t xml:space="preserve"> -   esta subplanilha calcula a diária de locação apenas do veículo, sem o serviço de</t>
    </r>
  </si>
  <si>
    <t xml:space="preserve">                                                 Operação do mesmo.</t>
  </si>
  <si>
    <r>
      <rPr>
        <b/>
        <sz val="11"/>
        <color theme="1"/>
        <rFont val="Arial"/>
      </rPr>
      <t>SERVIÇO DE OPERAÇÃO DE VEÍCULO</t>
    </r>
    <r>
      <rPr>
        <sz val="11"/>
        <color theme="1"/>
        <rFont val="Arial"/>
      </rPr>
      <t xml:space="preserve">  -   esta subplanilha tem a finalidade de calcular o valor do serviço</t>
    </r>
  </si>
  <si>
    <r>
      <rPr>
        <sz val="11"/>
        <color theme="1"/>
        <rFont val="Arial"/>
      </rPr>
      <t xml:space="preserve">                                                                               de Operação do Veículo, que pode ser </t>
    </r>
    <r>
      <rPr>
        <b/>
        <sz val="11"/>
        <color theme="1"/>
        <rFont val="Arial"/>
      </rPr>
      <t>DIÁRIA</t>
    </r>
    <r>
      <rPr>
        <sz val="11"/>
        <color theme="1"/>
        <rFont val="Arial"/>
      </rPr>
      <t xml:space="preserve"> ou </t>
    </r>
    <r>
      <rPr>
        <b/>
        <sz val="11"/>
        <color theme="1"/>
        <rFont val="Arial"/>
      </rPr>
      <t>MENSAL</t>
    </r>
    <r>
      <rPr>
        <sz val="11"/>
        <color theme="1"/>
        <rFont val="Arial"/>
      </rPr>
      <t>.</t>
    </r>
  </si>
  <si>
    <t xml:space="preserve">  (Locação de Veículo)</t>
  </si>
  <si>
    <r>
      <rPr>
        <sz val="11"/>
        <color theme="1"/>
        <rFont val="Arial"/>
      </rPr>
      <t xml:space="preserve">A </t>
    </r>
    <r>
      <rPr>
        <b/>
        <sz val="11"/>
        <color theme="1"/>
        <rFont val="Arial"/>
      </rPr>
      <t xml:space="preserve">Unidade do Item  </t>
    </r>
    <r>
      <rPr>
        <sz val="11"/>
        <color theme="1"/>
        <rFont val="Arial"/>
      </rPr>
      <t xml:space="preserve">define  como o </t>
    </r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 xml:space="preserve">  será  calculado. Nesta  planilha de  </t>
    </r>
    <r>
      <rPr>
        <b/>
        <sz val="11"/>
        <color theme="1"/>
        <rFont val="Arial"/>
      </rPr>
      <t>Locação de Veículo</t>
    </r>
    <r>
      <rPr>
        <sz val="11"/>
        <color theme="1"/>
        <rFont val="Arial"/>
      </rPr>
      <t>,</t>
    </r>
  </si>
  <si>
    <r>
      <rPr>
        <sz val="11"/>
        <color theme="1"/>
        <rFont val="Arial"/>
      </rPr>
      <t xml:space="preserve">não  existe  opção  de  escolha. A  </t>
    </r>
    <r>
      <rPr>
        <b/>
        <sz val="11"/>
        <color theme="1"/>
        <rFont val="Arial"/>
      </rPr>
      <t>Unidade  do  Item</t>
    </r>
    <r>
      <rPr>
        <sz val="11"/>
        <color theme="1"/>
        <rFont val="Arial"/>
      </rPr>
      <t xml:space="preserve">  é  fixa em  </t>
    </r>
    <r>
      <rPr>
        <b/>
        <sz val="11"/>
        <color theme="1"/>
        <rFont val="Arial"/>
      </rPr>
      <t>DIÁRIA</t>
    </r>
    <r>
      <rPr>
        <sz val="11"/>
        <color theme="1"/>
        <rFont val="Arial"/>
      </rPr>
      <t>. O total do item apurado pela planilha</t>
    </r>
  </si>
  <si>
    <r>
      <rPr>
        <sz val="11"/>
        <color theme="1"/>
        <rFont val="Arial"/>
      </rPr>
      <t xml:space="preserve">corresponde ao valor da </t>
    </r>
    <r>
      <rPr>
        <b/>
        <sz val="11"/>
        <color theme="1"/>
        <rFont val="Arial"/>
      </rPr>
      <t>DIÁRIA</t>
    </r>
    <r>
      <rPr>
        <sz val="11"/>
        <color theme="1"/>
        <rFont val="Arial"/>
      </rPr>
      <t>.</t>
    </r>
  </si>
  <si>
    <t xml:space="preserve">  DADOS DE ENTRADA</t>
  </si>
  <si>
    <t>Este tópico concentra todos os dados de entrada a serem fornecidos pelo usuário da planilha.</t>
  </si>
  <si>
    <t>O descritivo constante na planilha é autoexplicativo, não exigindo maiores detalhamentos.</t>
  </si>
  <si>
    <t>Caso a locação do veículo seja sem combustível (combustível por conta da CHESF), é só deixar o preço do</t>
  </si>
  <si>
    <r>
      <rPr>
        <sz val="11"/>
        <color theme="1"/>
        <rFont val="Arial"/>
      </rPr>
      <t>litro do combustível (</t>
    </r>
    <r>
      <rPr>
        <b/>
        <sz val="11"/>
        <color theme="1"/>
        <rFont val="Arial"/>
      </rPr>
      <t>T2</t>
    </r>
    <r>
      <rPr>
        <sz val="11"/>
        <color theme="1"/>
        <rFont val="Arial"/>
      </rPr>
      <t>) em branco.</t>
    </r>
  </si>
  <si>
    <t xml:space="preserve">  INSUMOS DO VEÍCULO</t>
  </si>
  <si>
    <r>
      <rPr>
        <sz val="11"/>
        <color theme="1"/>
        <rFont val="Arial"/>
      </rPr>
      <t>Os campos são calculados automaticamente com base nos valores fornecidos em "</t>
    </r>
    <r>
      <rPr>
        <b/>
        <sz val="11"/>
        <color theme="1"/>
        <rFont val="Arial"/>
      </rPr>
      <t>DADOS DE ENTRADA</t>
    </r>
    <r>
      <rPr>
        <sz val="11"/>
        <color theme="1"/>
        <rFont val="Arial"/>
      </rPr>
      <t>".</t>
    </r>
  </si>
  <si>
    <t xml:space="preserve">  KM EXCEDENTE</t>
  </si>
  <si>
    <r>
      <rPr>
        <sz val="11"/>
        <color theme="1"/>
        <rFont val="Arial"/>
      </rPr>
      <t>Valor também calculado automaticamente, com base nos valores fornecidos em "</t>
    </r>
    <r>
      <rPr>
        <b/>
        <sz val="11"/>
        <color theme="1"/>
        <rFont val="Arial"/>
      </rPr>
      <t>DADOS DE ENTRADA</t>
    </r>
    <r>
      <rPr>
        <sz val="11"/>
        <color theme="1"/>
        <rFont val="Arial"/>
      </rPr>
      <t>", e irá</t>
    </r>
  </si>
  <si>
    <r>
      <rPr>
        <sz val="11"/>
        <color theme="1"/>
        <rFont val="Arial"/>
      </rPr>
      <t>compor a '</t>
    </r>
    <r>
      <rPr>
        <b/>
        <sz val="11"/>
        <color theme="1"/>
        <rFont val="Arial"/>
      </rPr>
      <t>PLANILHA DE PREÇO</t>
    </r>
    <r>
      <rPr>
        <sz val="11"/>
        <color theme="1"/>
        <rFont val="Arial"/>
      </rPr>
      <t>"</t>
    </r>
  </si>
  <si>
    <t xml:space="preserve">  (Serviço de Operação de Veículo)</t>
  </si>
  <si>
    <r>
      <rPr>
        <sz val="11"/>
        <color theme="1"/>
        <rFont val="Arial"/>
      </rPr>
      <t xml:space="preserve">A escolha da </t>
    </r>
    <r>
      <rPr>
        <b/>
        <sz val="11"/>
        <color theme="1"/>
        <rFont val="Arial"/>
      </rPr>
      <t xml:space="preserve">Unidade do Item </t>
    </r>
    <r>
      <rPr>
        <sz val="11"/>
        <color theme="1"/>
        <rFont val="Arial"/>
      </rPr>
      <t xml:space="preserve">define como o </t>
    </r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 xml:space="preserve"> será calculado.</t>
    </r>
  </si>
  <si>
    <r>
      <rPr>
        <b/>
        <sz val="11"/>
        <color theme="1"/>
        <rFont val="Arial"/>
      </rPr>
      <t>DIÁRIA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sz val="11"/>
        <color rgb="FF000000"/>
        <rFont val="Arial"/>
      </rPr>
      <t>O total do item apurado pela planilha corresponde ao valor da DIÁRIA.</t>
    </r>
  </si>
  <si>
    <r>
      <rPr>
        <b/>
        <sz val="11"/>
        <color theme="1"/>
        <rFont val="Arial"/>
      </rPr>
      <t>MENSAL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sz val="11"/>
        <color rgb="FF000000"/>
        <rFont val="Arial"/>
      </rPr>
      <t>O total do item apurado pela planilha corresponde ao valor MENSAL</t>
    </r>
  </si>
  <si>
    <r>
      <rPr>
        <sz val="11"/>
        <color theme="1"/>
        <rFont val="Arial"/>
      </rPr>
      <t xml:space="preserve">Quando estamos lançando a </t>
    </r>
    <r>
      <rPr>
        <b/>
        <sz val="10"/>
        <color theme="1"/>
        <rFont val="Arial"/>
      </rPr>
      <t>MÃO DE OBRA</t>
    </r>
    <r>
      <rPr>
        <sz val="11"/>
        <color theme="1"/>
        <rFont val="Arial"/>
      </rPr>
      <t xml:space="preserve">, o campo  </t>
    </r>
    <r>
      <rPr>
        <b/>
        <sz val="10"/>
        <color theme="1"/>
        <rFont val="Arial"/>
      </rPr>
      <t>% ENCARGOS</t>
    </r>
    <r>
      <rPr>
        <sz val="11"/>
        <color theme="1"/>
        <rFont val="Arial"/>
      </rPr>
      <t xml:space="preserve">  é preenchido automaticamente, de</t>
    </r>
  </si>
  <si>
    <r>
      <rPr>
        <sz val="11"/>
        <color theme="1"/>
        <rFont val="Arial"/>
      </rPr>
      <t xml:space="preserve">acordo com a </t>
    </r>
    <r>
      <rPr>
        <b/>
        <sz val="11"/>
        <color theme="1"/>
        <rFont val="Arial"/>
      </rPr>
      <t>Tabela de Encargos</t>
    </r>
    <r>
      <rPr>
        <sz val="11"/>
        <color theme="1"/>
        <rFont val="Arial"/>
      </rPr>
      <t xml:space="preserve"> selecionada  (</t>
    </r>
    <r>
      <rPr>
        <b/>
        <sz val="10"/>
        <color theme="1"/>
        <rFont val="Arial"/>
      </rPr>
      <t xml:space="preserve">FGV </t>
    </r>
    <r>
      <rPr>
        <sz val="11"/>
        <color theme="1"/>
        <rFont val="Arial"/>
      </rPr>
      <t xml:space="preserve">ou </t>
    </r>
    <r>
      <rPr>
        <b/>
        <sz val="10"/>
        <color theme="1"/>
        <rFont val="Arial"/>
      </rPr>
      <t>ACT</t>
    </r>
    <r>
      <rPr>
        <sz val="11"/>
        <color theme="1"/>
        <rFont val="Arial"/>
      </rPr>
      <t xml:space="preserve">), bem como do campo </t>
    </r>
    <r>
      <rPr>
        <b/>
        <sz val="10"/>
        <color theme="1"/>
        <rFont val="Arial"/>
      </rPr>
      <t>UNIDADE</t>
    </r>
    <r>
      <rPr>
        <sz val="11"/>
        <color theme="1"/>
        <rFont val="Arial"/>
      </rPr>
      <t xml:space="preserve"> selecionado.</t>
    </r>
  </si>
  <si>
    <r>
      <rPr>
        <sz val="11"/>
        <color theme="1"/>
        <rFont val="Arial"/>
      </rPr>
      <t xml:space="preserve">O campo </t>
    </r>
    <r>
      <rPr>
        <b/>
        <sz val="10"/>
        <color theme="1"/>
        <rFont val="Arial"/>
      </rPr>
      <t>UNIDADE</t>
    </r>
    <r>
      <rPr>
        <sz val="11"/>
        <color theme="1"/>
        <rFont val="Arial"/>
      </rPr>
      <t xml:space="preserve"> possui as seguintes opções: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</si>
  <si>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>Homem-hora</t>
    </r>
    <r>
      <rPr>
        <b/>
        <sz val="11"/>
        <color theme="1"/>
        <rFont val="Arial"/>
      </rPr>
      <t xml:space="preserve"> 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Hora.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</si>
  <si>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Mensalista    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Mês.</t>
    </r>
  </si>
  <si>
    <t xml:space="preserve">  INSUMOS DE MÃO DE OBRA</t>
  </si>
  <si>
    <t>São considerados insumos padrões para mão de obra de Operação de Veículo:</t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</si>
  <si>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Fardamento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</si>
  <si>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Transporte diário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</si>
  <si>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Alimentação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</si>
  <si>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Seguro de Vida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</si>
  <si>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A S 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</si>
  <si>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Exames Médicos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</si>
  <si>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Diárias do Motorista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</si>
  <si>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Refeições do Motorista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</si>
  <si>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etc.</t>
    </r>
  </si>
  <si>
    <t>Caso seja necessário, a planilha permite que se insiram outros itens clicando-se no botão "+".</t>
  </si>
  <si>
    <t xml:space="preserve">  PLANILHA DE PREÇO</t>
  </si>
  <si>
    <t xml:space="preserve">As subplanilhas apresentadas acima calculam os valores diários da locação do veículo e do serviço de </t>
  </si>
  <si>
    <t>operação dos mesmos, respectivamente. Para montar o processo licitatório, é necessária a elaboração de uma</t>
  </si>
  <si>
    <t>planilha de preço, contendo o valor total a ser contratado.</t>
  </si>
  <si>
    <t>Apresentamos abaixo, como exemplificação, uma PLANILHA DE PREÇO elaborada pelo SSTR.</t>
  </si>
  <si>
    <t>A subplanilha "Locação de Veículo" fornecerá os valores unitários do item 1.1 (Diárias de Veículo) e do item 1.2</t>
  </si>
  <si>
    <t>(KM excedentes).</t>
  </si>
  <si>
    <t>Já a subplanilha "Serviço de Operação de Veículo"  fornecerá o valor unitário do item 2.1 (Salário de Motorista).</t>
  </si>
  <si>
    <t>Os valores unitários dos itens 2.2 a 2.5 são obtidos à parte, podendo-se utilizar a planilha de Serviço. Tem que</t>
  </si>
  <si>
    <t>se preencher 1 (uma) planilha para cada item.</t>
  </si>
  <si>
    <t>Encontra-se disponibilizada para preenchimento uma planilha de preços semelhante a apresentada, na aba</t>
  </si>
  <si>
    <t>"Plan.Preço"</t>
  </si>
  <si>
    <t>Como habilitar macro no Excel 2007</t>
  </si>
  <si>
    <r>
      <rPr>
        <sz val="11"/>
        <color theme="1"/>
        <rFont val="Arial"/>
      </rPr>
      <t>•  clica-se no botão                do   "</t>
    </r>
    <r>
      <rPr>
        <b/>
        <sz val="11"/>
        <color theme="1"/>
        <rFont val="Arial"/>
      </rPr>
      <t>Microsoft Office</t>
    </r>
    <r>
      <rPr>
        <sz val="11"/>
        <color theme="1"/>
        <rFont val="Arial"/>
      </rPr>
      <t>”, no canto superior esquerdo</t>
    </r>
  </si>
  <si>
    <r>
      <rPr>
        <sz val="11"/>
        <color theme="1"/>
        <rFont val="Arial"/>
      </rPr>
      <t>•   Na janela que se abre, clica-se no botão “</t>
    </r>
    <r>
      <rPr>
        <b/>
        <sz val="11"/>
        <color theme="1"/>
        <rFont val="Arial"/>
      </rPr>
      <t>Opções do Excel</t>
    </r>
    <r>
      <rPr>
        <sz val="11"/>
        <color theme="1"/>
        <rFont val="Arial"/>
      </rPr>
      <t>”, que fica no canto inferior</t>
    </r>
  </si>
  <si>
    <r>
      <rPr>
        <sz val="11"/>
        <color theme="1"/>
        <rFont val="Arial"/>
      </rPr>
      <t>•  Na  janela que se abre, em “</t>
    </r>
    <r>
      <rPr>
        <b/>
        <sz val="11"/>
        <color theme="1"/>
        <rFont val="Arial"/>
      </rPr>
      <t>Mais Usados</t>
    </r>
    <r>
      <rPr>
        <sz val="11"/>
        <color theme="1"/>
        <rFont val="Arial"/>
      </rPr>
      <t>”, marca-se a opção “</t>
    </r>
    <r>
      <rPr>
        <b/>
        <sz val="11"/>
        <color theme="1"/>
        <rFont val="Arial"/>
      </rPr>
      <t>Mostrar guia  Desenvolvedor na</t>
    </r>
  </si>
  <si>
    <r>
      <rPr>
        <sz val="11"/>
        <color theme="1"/>
        <rFont val="Arial"/>
      </rPr>
      <t xml:space="preserve">   </t>
    </r>
    <r>
      <rPr>
        <b/>
        <sz val="11"/>
        <color theme="1"/>
        <rFont val="Arial"/>
      </rPr>
      <t>Faixa de Opções</t>
    </r>
    <r>
      <rPr>
        <sz val="11"/>
        <color theme="1"/>
        <rFont val="Arial"/>
      </rPr>
      <t>”.</t>
    </r>
  </si>
  <si>
    <r>
      <rPr>
        <sz val="11"/>
        <color theme="1"/>
        <rFont val="Arial"/>
      </rPr>
      <t>•  Clica-se no botão “</t>
    </r>
    <r>
      <rPr>
        <b/>
        <sz val="11"/>
        <color theme="1"/>
        <rFont val="Arial"/>
      </rPr>
      <t>OK</t>
    </r>
    <r>
      <rPr>
        <sz val="11"/>
        <color theme="1"/>
        <rFont val="Arial"/>
      </rPr>
      <t>”</t>
    </r>
  </si>
  <si>
    <r>
      <rPr>
        <sz val="11"/>
        <color theme="1"/>
        <rFont val="Arial"/>
      </rPr>
      <t>•  Seleciona-se a aba “</t>
    </r>
    <r>
      <rPr>
        <b/>
        <sz val="11"/>
        <color theme="1"/>
        <rFont val="Arial"/>
      </rPr>
      <t>Desenvolvedor</t>
    </r>
    <r>
      <rPr>
        <sz val="11"/>
        <color theme="1"/>
        <rFont val="Arial"/>
      </rPr>
      <t>”</t>
    </r>
  </si>
  <si>
    <r>
      <rPr>
        <sz val="11"/>
        <color theme="1"/>
        <rFont val="Arial"/>
      </rPr>
      <t>•  No grupo “</t>
    </r>
    <r>
      <rPr>
        <b/>
        <sz val="11"/>
        <color theme="1"/>
        <rFont val="Arial"/>
      </rPr>
      <t>Código</t>
    </r>
    <r>
      <rPr>
        <sz val="11"/>
        <color theme="1"/>
        <rFont val="Arial"/>
      </rPr>
      <t>”, clica-se em “</t>
    </r>
    <r>
      <rPr>
        <b/>
        <sz val="11"/>
        <color theme="1"/>
        <rFont val="Arial"/>
      </rPr>
      <t>Segurança de Macro</t>
    </r>
    <r>
      <rPr>
        <sz val="11"/>
        <color theme="1"/>
        <rFont val="Arial"/>
      </rPr>
      <t>”.</t>
    </r>
  </si>
  <si>
    <r>
      <rPr>
        <sz val="11"/>
        <color theme="1"/>
        <rFont val="Arial"/>
      </rPr>
      <t>•  Na  janela que  aparece, em “</t>
    </r>
    <r>
      <rPr>
        <b/>
        <sz val="11"/>
        <color theme="1"/>
        <rFont val="Arial"/>
      </rPr>
      <t>Configurações de Macro</t>
    </r>
    <r>
      <rPr>
        <sz val="11"/>
        <color theme="1"/>
        <rFont val="Arial"/>
      </rPr>
      <t>”, marca-se a opção “</t>
    </r>
    <r>
      <rPr>
        <b/>
        <sz val="11"/>
        <color theme="1"/>
        <rFont val="Arial"/>
      </rPr>
      <t>Habilitar todas as</t>
    </r>
    <r>
      <rPr>
        <sz val="11"/>
        <color theme="1"/>
        <rFont val="Arial"/>
      </rPr>
      <t xml:space="preserve"> </t>
    </r>
  </si>
  <si>
    <r>
      <rPr>
        <b/>
        <sz val="11"/>
        <color theme="1"/>
        <rFont val="Arial"/>
      </rPr>
      <t xml:space="preserve">   macros</t>
    </r>
    <r>
      <rPr>
        <sz val="11"/>
        <color theme="1"/>
        <rFont val="Arial"/>
      </rPr>
      <t xml:space="preserve"> </t>
    </r>
    <r>
      <rPr>
        <b/>
        <sz val="11"/>
        <color theme="1"/>
        <rFont val="Arial"/>
      </rPr>
      <t>(não recomendável, códigos possivelmente perigosos podem ser executados)</t>
    </r>
    <r>
      <rPr>
        <sz val="11"/>
        <color theme="1"/>
        <rFont val="Arial"/>
      </rPr>
      <t>”.</t>
    </r>
  </si>
  <si>
    <r>
      <rPr>
        <sz val="11"/>
        <color theme="1"/>
        <rFont val="Arial"/>
      </rPr>
      <t>•  Clica-se no botão “</t>
    </r>
    <r>
      <rPr>
        <b/>
        <sz val="11"/>
        <color theme="1"/>
        <rFont val="Arial"/>
      </rPr>
      <t>OK</t>
    </r>
    <r>
      <rPr>
        <sz val="11"/>
        <color theme="1"/>
        <rFont val="Arial"/>
      </rPr>
      <t>”</t>
    </r>
  </si>
  <si>
    <r>
      <rPr>
        <b/>
        <u/>
        <sz val="11"/>
        <color theme="1"/>
        <rFont val="Arial"/>
      </rPr>
      <t>OBS</t>
    </r>
    <r>
      <rPr>
        <u/>
        <sz val="11"/>
        <color theme="1"/>
        <rFont val="Arial"/>
      </rPr>
      <t xml:space="preserve">:   </t>
    </r>
    <r>
      <rPr>
        <u/>
        <sz val="11"/>
        <color theme="1"/>
        <rFont val="Webdings"/>
      </rPr>
      <t>a</t>
    </r>
    <r>
      <rPr>
        <u/>
        <sz val="11"/>
        <color theme="1"/>
        <rFont val="Arial"/>
      </rPr>
      <t xml:space="preserve"> Ao se salvar  uma  planilha que contenha  macro no Excel 2007 deve-se  selecionar o </t>
    </r>
  </si>
  <si>
    <r>
      <rPr>
        <sz val="11"/>
        <color theme="1"/>
        <rFont val="Arial"/>
      </rPr>
      <t xml:space="preserve">                 arquivo como tipo “</t>
    </r>
    <r>
      <rPr>
        <b/>
        <sz val="11"/>
        <color theme="1"/>
        <rFont val="Arial"/>
      </rPr>
      <t>Pasta de trabalho habilitada para macro do Excel</t>
    </r>
    <r>
      <rPr>
        <sz val="11"/>
        <color theme="1"/>
        <rFont val="Arial"/>
      </rPr>
      <t xml:space="preserve">”. A extensão </t>
    </r>
  </si>
  <si>
    <r>
      <rPr>
        <sz val="11"/>
        <color theme="1"/>
        <rFont val="Arial"/>
      </rPr>
      <t xml:space="preserve">                 do arquivo é “</t>
    </r>
    <r>
      <rPr>
        <b/>
        <sz val="11"/>
        <color theme="1"/>
        <rFont val="Arial"/>
      </rPr>
      <t>.xlsm</t>
    </r>
    <r>
      <rPr>
        <sz val="11"/>
        <color theme="1"/>
        <rFont val="Arial"/>
      </rPr>
      <t xml:space="preserve">”. </t>
    </r>
  </si>
  <si>
    <r>
      <rPr>
        <sz val="11"/>
        <color theme="1"/>
        <rFont val="Arimo"/>
      </rPr>
      <t xml:space="preserve">     a </t>
    </r>
    <r>
      <rPr>
        <sz val="11"/>
        <color theme="1"/>
        <rFont val="Arial"/>
      </rPr>
      <t>As macros não funcionam em um arquivo com a extensão padrão do Excel 2007  “</t>
    </r>
    <r>
      <rPr>
        <b/>
        <sz val="11"/>
        <color theme="1"/>
        <rFont val="Arial"/>
      </rPr>
      <t>.xlsx</t>
    </r>
    <r>
      <rPr>
        <sz val="11"/>
        <color theme="1"/>
        <rFont val="Arial"/>
      </rPr>
      <t xml:space="preserve">” </t>
    </r>
  </si>
  <si>
    <t>Controle de versão da Planilha</t>
  </si>
  <si>
    <t xml:space="preserve">    Versão  10.0</t>
  </si>
  <si>
    <t xml:space="preserve">  adequação para funcionar com o Excel 2007</t>
  </si>
  <si>
    <t xml:space="preserve">    Versão  10.1</t>
  </si>
  <si>
    <t xml:space="preserve">  aumento da precisão  (retirada da função ARRED)</t>
  </si>
  <si>
    <t xml:space="preserve">    Versão  10.2</t>
  </si>
  <si>
    <t xml:space="preserve">  atualização do salário mínimo para R$ 622,00</t>
  </si>
  <si>
    <t xml:space="preserve">    Versão  10.3</t>
  </si>
  <si>
    <t xml:space="preserve">  exclusão das fórmulas da Tabela do ACT  (deixada apenas as do Grupo A)</t>
  </si>
  <si>
    <t xml:space="preserve">    Versão  10.4</t>
  </si>
  <si>
    <t xml:space="preserve">  eliminação de bug existente no botão "-"</t>
  </si>
  <si>
    <t xml:space="preserve">    Versão  11.0</t>
  </si>
  <si>
    <t xml:space="preserve">  inclusão da Planilha de "Locação de Veículo"</t>
  </si>
  <si>
    <t xml:space="preserve">  atualização do salário mínimo para  R$ 678,00</t>
  </si>
  <si>
    <t xml:space="preserve">    Versão  11.1</t>
  </si>
  <si>
    <t xml:space="preserve">  implantação de melhorias na Planilha de "Locação de Veículo"</t>
  </si>
  <si>
    <t xml:space="preserve">    Versão  11.2</t>
  </si>
  <si>
    <t xml:space="preserve">  atualização do salário mínimo para R$ 724,00</t>
  </si>
  <si>
    <t>Desconto Vale Transporte</t>
  </si>
  <si>
    <t>Desconto Vale alimentação</t>
  </si>
  <si>
    <t>Encargos:</t>
  </si>
  <si>
    <t>Homem-hora FGV</t>
  </si>
  <si>
    <t>Homem-hora PINI</t>
  </si>
  <si>
    <t>Homem-hora ACT-CCT-Outra</t>
  </si>
  <si>
    <t>ACT-CCT</t>
  </si>
  <si>
    <t>Mensalista FGV</t>
  </si>
  <si>
    <t>Mensalista PINI</t>
  </si>
  <si>
    <t>Mensalista ACT-CCT-Outra</t>
  </si>
  <si>
    <t>Tipo Planilha Ativa</t>
  </si>
  <si>
    <t>(Serviço ou Loc.Veic. 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</si>
</sst>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7" formatCode="&quot;R$&quot;\ #,##0.00;\-&quot;R$&quot;\ #,##0.00"/>
    <numFmt numFmtId="164" formatCode="0.0"/>
    <numFmt numFmtId="165" formatCode="&quot;R$ &quot;#,##0.000"/>
    <numFmt numFmtId="166" formatCode="#,##0.0"/>
    <numFmt numFmtId="167" formatCode="&quot;R$ &quot;#,##0.00"/>
    <numFmt numFmtId="168" formatCode="#,##0.000000"/>
    <numFmt numFmtId="169" formatCode="&quot;R$ &quot;#,##0.0000"/>
    <numFmt numFmtId="170" formatCode="_(* #,##0.00_);_(* \(#,##0.00\);_(* &quot;-&quot;??_);_(@_)"/>
    <numFmt numFmtId="171" formatCode="_(* #,##0_);_(* \(#,##0\);_(* &quot;-&quot;??_);_(@_)"/>
    <numFmt numFmtId="172" formatCode="_-&quot;R$&quot;\ * #,##0.00_-;\-&quot;R$&quot;\ * #,##0.00_-;_-&quot;R$&quot;\ * &quot;-&quot;??_-;_-@"/>
    <numFmt numFmtId="173" formatCode="&quot;R$ &quot;#,##0.00_);\(&quot;R$ &quot;#,##0.00\)"/>
    <numFmt numFmtId="174" formatCode="0.000%"/>
    <numFmt numFmtId="175" formatCode="#,##0.00;[Red]#,##0.00"/>
    <numFmt numFmtId="176" formatCode="&quot;R$&quot;#,##0.00_);\(&quot;R$&quot;#,##0.00\)"/>
    <numFmt numFmtId="177" formatCode="_(&quot;R$&quot;* #,##0.00_);_(&quot;R$&quot;* \(#,##0.00\);_(&quot;R$&quot;* &quot;-&quot;??_);_(@_)"/>
  </numFmts>
  <fonts count="44">
    <font>
      <sz val="10"/>
      <color rgb="FF000000"/>
      <name val="Arial"/>
      <scheme val="minor"/>
    </font>
    <font>
      <sz val="10"/>
      <color theme="1"/>
      <name val="Arial"/>
    </font>
    <font>
      <b/>
      <sz val="14"/>
      <color theme="1"/>
      <name val="Arial"/>
    </font>
    <font>
      <b/>
      <sz val="16"/>
      <color theme="1"/>
      <name val="Arial"/>
    </font>
    <font>
      <b/>
      <sz val="12"/>
      <color theme="1"/>
      <name val="Arial"/>
    </font>
    <font>
      <sz val="8"/>
      <color theme="1"/>
      <name val="Arial"/>
    </font>
    <font>
      <sz val="10"/>
      <name val="Arial"/>
    </font>
    <font>
      <b/>
      <sz val="11"/>
      <color theme="1"/>
      <name val="Arial"/>
    </font>
    <font>
      <sz val="11"/>
      <color theme="1"/>
      <name val="Arial"/>
    </font>
    <font>
      <b/>
      <sz val="8"/>
      <color theme="1"/>
      <name val="Arial"/>
    </font>
    <font>
      <b/>
      <sz val="10"/>
      <color theme="1"/>
      <name val="Arial"/>
    </font>
    <font>
      <b/>
      <sz val="9"/>
      <color theme="1"/>
      <name val="Arial"/>
    </font>
    <font>
      <b/>
      <sz val="7"/>
      <color theme="1"/>
      <name val="Arial"/>
    </font>
    <font>
      <b/>
      <sz val="1"/>
      <color rgb="FFCCFFFF"/>
      <name val="Arial"/>
    </font>
    <font>
      <sz val="7"/>
      <color theme="1"/>
      <name val="Arial"/>
    </font>
    <font>
      <sz val="9"/>
      <color theme="1"/>
      <name val="Arial"/>
    </font>
    <font>
      <sz val="1"/>
      <color rgb="FFFFFFFF"/>
      <name val="Arial"/>
    </font>
    <font>
      <b/>
      <sz val="10"/>
      <color rgb="FFFF0000"/>
      <name val="Arial"/>
    </font>
    <font>
      <b/>
      <sz val="11"/>
      <color rgb="FFFF0000"/>
      <name val="Arial"/>
    </font>
    <font>
      <sz val="10"/>
      <color rgb="FFFF0000"/>
      <name val="Arial"/>
    </font>
    <font>
      <sz val="10"/>
      <color rgb="FFFFFFFF"/>
      <name val="Arial"/>
    </font>
    <font>
      <b/>
      <sz val="10"/>
      <color rgb="FF000000"/>
      <name val="Arial"/>
    </font>
    <font>
      <sz val="10"/>
      <color rgb="FF000000"/>
      <name val="Arial"/>
    </font>
    <font>
      <sz val="1"/>
      <color theme="1"/>
      <name val="Arial"/>
    </font>
    <font>
      <b/>
      <sz val="13"/>
      <color theme="1"/>
      <name val="Arial"/>
    </font>
    <font>
      <sz val="16"/>
      <color theme="1"/>
      <name val="Arial Black"/>
    </font>
    <font>
      <sz val="10"/>
      <color theme="1"/>
      <name val="Verdana"/>
    </font>
    <font>
      <sz val="16"/>
      <color rgb="FFFFFF00"/>
      <name val="Arial Black"/>
    </font>
    <font>
      <b/>
      <sz val="20"/>
      <color theme="1"/>
      <name val="Dancing Script"/>
    </font>
    <font>
      <b/>
      <sz val="18"/>
      <color theme="1"/>
      <name val="Arial"/>
    </font>
    <font>
      <b/>
      <i/>
      <sz val="11"/>
      <color theme="1"/>
      <name val="Arial"/>
    </font>
    <font>
      <b/>
      <sz val="11"/>
      <color theme="1"/>
      <name val="Arimo"/>
    </font>
    <font>
      <sz val="11"/>
      <color theme="1"/>
      <name val="Noto Sans Symbols"/>
    </font>
    <font>
      <b/>
      <u/>
      <sz val="11"/>
      <color theme="1"/>
      <name val="Arial"/>
    </font>
    <font>
      <sz val="11"/>
      <color theme="1"/>
      <name val="Arimo"/>
    </font>
    <font>
      <sz val="10"/>
      <color theme="1"/>
      <name val="Arial"/>
      <scheme val="minor"/>
    </font>
    <font>
      <b/>
      <sz val="11"/>
      <color theme="1"/>
      <name val="Webdings"/>
    </font>
    <font>
      <sz val="11"/>
      <color theme="1"/>
      <name val="Wingdings"/>
    </font>
    <font>
      <b/>
      <sz val="11"/>
      <color rgb="FF0000FF"/>
      <name val="Arial"/>
    </font>
    <font>
      <b/>
      <sz val="11"/>
      <color theme="1"/>
      <name val="Wingdings"/>
    </font>
    <font>
      <sz val="11"/>
      <color theme="1"/>
      <name val="Times New Roman"/>
    </font>
    <font>
      <sz val="11"/>
      <color rgb="FF000000"/>
      <name val="Arial"/>
    </font>
    <font>
      <u/>
      <sz val="11"/>
      <color theme="1"/>
      <name val="Arial"/>
    </font>
    <font>
      <u/>
      <sz val="11"/>
      <color theme="1"/>
      <name val="Webdings"/>
    </font>
  </fonts>
  <fills count="12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00CCFF"/>
        <bgColor rgb="FF00CCFF"/>
      </patternFill>
    </fill>
    <fill>
      <patternFill patternType="solid">
        <fgColor rgb="FFCCFFFF"/>
        <bgColor rgb="FFCCFFFF"/>
      </patternFill>
    </fill>
    <fill>
      <patternFill patternType="solid">
        <fgColor rgb="FF99CCFF"/>
        <bgColor rgb="FF99CCFF"/>
      </patternFill>
    </fill>
    <fill>
      <patternFill patternType="solid">
        <fgColor rgb="FFFFCC00"/>
        <bgColor rgb="FFFFCC0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  <fill>
      <patternFill patternType="solid">
        <fgColor rgb="FF000080"/>
        <bgColor rgb="FF000080"/>
      </patternFill>
    </fill>
  </fills>
  <borders count="7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</borders>
  <cellStyleXfs count="1">
    <xf numFmtId="0" fontId="0" fillId="0" borderId="0"/>
  </cellStyleXfs>
  <cellXfs count="377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0" fontId="1" fillId="3" borderId="1" xfId="0" applyFont="1" applyFill="1" applyBorder="1"/>
    <xf numFmtId="9" fontId="1" fillId="3" borderId="2" xfId="0" applyNumberFormat="1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8" fillId="0" borderId="3" xfId="0" applyFont="1" applyBorder="1" applyAlignment="1">
      <alignment vertical="top"/>
    </xf>
    <xf numFmtId="0" fontId="1" fillId="3" borderId="1" xfId="0" applyFont="1" applyFill="1" applyBorder="1" applyAlignment="1">
      <alignment horizontal="right" wrapText="1"/>
    </xf>
    <xf numFmtId="0" fontId="1" fillId="0" borderId="3" xfId="0" applyFont="1" applyBorder="1" applyAlignment="1">
      <alignment wrapText="1"/>
    </xf>
    <xf numFmtId="0" fontId="1" fillId="3" borderId="3" xfId="0" applyFont="1" applyFill="1" applyBorder="1" applyAlignment="1">
      <alignment horizontal="right" wrapText="1"/>
    </xf>
    <xf numFmtId="0" fontId="1" fillId="3" borderId="3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wrapText="1"/>
    </xf>
    <xf numFmtId="49" fontId="8" fillId="0" borderId="3" xfId="0" applyNumberFormat="1" applyFont="1" applyBorder="1" applyAlignment="1">
      <alignment horizontal="center" vertical="top"/>
    </xf>
    <xf numFmtId="0" fontId="9" fillId="2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8" fillId="0" borderId="10" xfId="0" applyFont="1" applyBorder="1" applyAlignment="1">
      <alignment vertical="top"/>
    </xf>
    <xf numFmtId="0" fontId="1" fillId="3" borderId="3" xfId="0" applyFont="1" applyFill="1" applyBorder="1" applyAlignment="1">
      <alignment horizontal="right"/>
    </xf>
    <xf numFmtId="10" fontId="10" fillId="0" borderId="3" xfId="0" applyNumberFormat="1" applyFont="1" applyBorder="1" applyAlignment="1">
      <alignment horizontal="center"/>
    </xf>
    <xf numFmtId="1" fontId="10" fillId="0" borderId="3" xfId="0" applyNumberFormat="1" applyFont="1" applyBorder="1" applyAlignment="1">
      <alignment horizontal="center" vertical="center"/>
    </xf>
    <xf numFmtId="10" fontId="1" fillId="3" borderId="3" xfId="0" applyNumberFormat="1" applyFont="1" applyFill="1" applyBorder="1"/>
    <xf numFmtId="10" fontId="1" fillId="3" borderId="3" xfId="0" applyNumberFormat="1" applyFont="1" applyFill="1" applyBorder="1" applyAlignment="1">
      <alignment wrapText="1"/>
    </xf>
    <xf numFmtId="0" fontId="1" fillId="3" borderId="3" xfId="0" applyFont="1" applyFill="1" applyBorder="1" applyAlignment="1">
      <alignment horizontal="left"/>
    </xf>
    <xf numFmtId="0" fontId="10" fillId="4" borderId="3" xfId="0" applyFont="1" applyFill="1" applyBorder="1" applyAlignment="1">
      <alignment wrapText="1"/>
    </xf>
    <xf numFmtId="0" fontId="10" fillId="0" borderId="8" xfId="0" applyFont="1" applyBorder="1" applyAlignment="1">
      <alignment horizontal="center"/>
    </xf>
    <xf numFmtId="0" fontId="11" fillId="2" borderId="19" xfId="0" applyFont="1" applyFill="1" applyBorder="1" applyAlignment="1">
      <alignment horizontal="center"/>
    </xf>
    <xf numFmtId="10" fontId="1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0" fontId="1" fillId="0" borderId="3" xfId="0" applyFont="1" applyBorder="1"/>
    <xf numFmtId="0" fontId="12" fillId="2" borderId="1" xfId="0" applyFont="1" applyFill="1" applyBorder="1" applyAlignment="1">
      <alignment vertical="center"/>
    </xf>
    <xf numFmtId="10" fontId="13" fillId="6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/>
    </xf>
    <xf numFmtId="10" fontId="10" fillId="0" borderId="10" xfId="0" applyNumberFormat="1" applyFont="1" applyBorder="1" applyAlignment="1">
      <alignment horizontal="center"/>
    </xf>
    <xf numFmtId="0" fontId="10" fillId="2" borderId="1" xfId="0" applyFont="1" applyFill="1" applyBorder="1"/>
    <xf numFmtId="0" fontId="1" fillId="2" borderId="1" xfId="0" applyFont="1" applyFill="1" applyBorder="1" applyAlignment="1">
      <alignment horizontal="left" vertical="center"/>
    </xf>
    <xf numFmtId="4" fontId="5" fillId="4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left" vertical="center"/>
    </xf>
    <xf numFmtId="164" fontId="5" fillId="4" borderId="3" xfId="0" applyNumberFormat="1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/>
    </xf>
    <xf numFmtId="165" fontId="5" fillId="4" borderId="3" xfId="0" applyNumberFormat="1" applyFont="1" applyFill="1" applyBorder="1" applyAlignment="1">
      <alignment horizontal="center"/>
    </xf>
    <xf numFmtId="3" fontId="5" fillId="4" borderId="3" xfId="0" applyNumberFormat="1" applyFont="1" applyFill="1" applyBorder="1" applyAlignment="1">
      <alignment horizontal="center"/>
    </xf>
    <xf numFmtId="2" fontId="15" fillId="4" borderId="3" xfId="0" applyNumberFormat="1" applyFont="1" applyFill="1" applyBorder="1" applyAlignment="1">
      <alignment horizontal="center"/>
    </xf>
    <xf numFmtId="166" fontId="5" fillId="4" borderId="3" xfId="0" applyNumberFormat="1" applyFont="1" applyFill="1" applyBorder="1" applyAlignment="1">
      <alignment horizontal="center"/>
    </xf>
    <xf numFmtId="10" fontId="5" fillId="4" borderId="3" xfId="0" applyNumberFormat="1" applyFont="1" applyFill="1" applyBorder="1" applyAlignment="1">
      <alignment horizontal="center"/>
    </xf>
    <xf numFmtId="167" fontId="5" fillId="4" borderId="3" xfId="0" applyNumberFormat="1" applyFont="1" applyFill="1" applyBorder="1" applyAlignment="1">
      <alignment horizontal="center"/>
    </xf>
    <xf numFmtId="2" fontId="11" fillId="4" borderId="3" xfId="0" applyNumberFormat="1" applyFont="1" applyFill="1" applyBorder="1" applyAlignment="1">
      <alignment horizontal="center"/>
    </xf>
    <xf numFmtId="0" fontId="1" fillId="2" borderId="22" xfId="0" applyFont="1" applyFill="1" applyBorder="1" applyAlignment="1">
      <alignment horizontal="left"/>
    </xf>
    <xf numFmtId="167" fontId="5" fillId="2" borderId="3" xfId="0" applyNumberFormat="1" applyFont="1" applyFill="1" applyBorder="1" applyAlignment="1">
      <alignment horizontal="center"/>
    </xf>
    <xf numFmtId="1" fontId="5" fillId="4" borderId="3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6" fillId="2" borderId="1" xfId="0" applyFont="1" applyFill="1" applyBorder="1"/>
    <xf numFmtId="0" fontId="10" fillId="5" borderId="2" xfId="0" applyFont="1" applyFill="1" applyBorder="1"/>
    <xf numFmtId="0" fontId="11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9" fontId="1" fillId="3" borderId="1" xfId="0" applyNumberFormat="1" applyFont="1" applyFill="1" applyBorder="1"/>
    <xf numFmtId="1" fontId="1" fillId="3" borderId="1" xfId="0" applyNumberFormat="1" applyFont="1" applyFill="1" applyBorder="1"/>
    <xf numFmtId="0" fontId="15" fillId="4" borderId="2" xfId="0" applyFont="1" applyFill="1" applyBorder="1" applyAlignment="1">
      <alignment horizontal="left" vertical="top" wrapText="1"/>
    </xf>
    <xf numFmtId="0" fontId="1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68" fontId="15" fillId="0" borderId="3" xfId="0" applyNumberFormat="1" applyFont="1" applyBorder="1" applyAlignment="1">
      <alignment horizontal="center" vertical="center"/>
    </xf>
    <xf numFmtId="169" fontId="15" fillId="0" borderId="3" xfId="0" applyNumberFormat="1" applyFont="1" applyBorder="1" applyAlignment="1">
      <alignment horizontal="right" vertical="center"/>
    </xf>
    <xf numFmtId="167" fontId="5" fillId="0" borderId="3" xfId="0" applyNumberFormat="1" applyFont="1" applyBorder="1" applyAlignment="1">
      <alignment horizontal="right" vertical="center"/>
    </xf>
    <xf numFmtId="167" fontId="15" fillId="6" borderId="3" xfId="0" applyNumberFormat="1" applyFont="1" applyFill="1" applyBorder="1" applyAlignment="1">
      <alignment horizontal="right" vertical="center"/>
    </xf>
    <xf numFmtId="10" fontId="15" fillId="6" borderId="3" xfId="0" applyNumberFormat="1" applyFont="1" applyFill="1" applyBorder="1" applyAlignment="1">
      <alignment horizontal="right" vertical="center"/>
    </xf>
    <xf numFmtId="170" fontId="1" fillId="3" borderId="3" xfId="0" applyNumberFormat="1" applyFont="1" applyFill="1" applyBorder="1"/>
    <xf numFmtId="170" fontId="1" fillId="3" borderId="1" xfId="0" applyNumberFormat="1" applyFont="1" applyFill="1" applyBorder="1"/>
    <xf numFmtId="10" fontId="15" fillId="6" borderId="23" xfId="0" applyNumberFormat="1" applyFont="1" applyFill="1" applyBorder="1" applyAlignment="1">
      <alignment horizontal="right" vertical="center"/>
    </xf>
    <xf numFmtId="0" fontId="15" fillId="0" borderId="8" xfId="0" applyFont="1" applyBorder="1" applyAlignment="1">
      <alignment horizontal="left" vertical="top" wrapText="1"/>
    </xf>
    <xf numFmtId="0" fontId="7" fillId="2" borderId="1" xfId="0" applyFont="1" applyFill="1" applyBorder="1"/>
    <xf numFmtId="167" fontId="15" fillId="0" borderId="8" xfId="0" applyNumberFormat="1" applyFont="1" applyBorder="1" applyAlignment="1">
      <alignment horizontal="right" vertic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8" fillId="2" borderId="1" xfId="0" applyFont="1" applyFill="1" applyBorder="1"/>
    <xf numFmtId="0" fontId="10" fillId="5" borderId="19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24" xfId="0" applyFont="1" applyFill="1" applyBorder="1" applyAlignment="1">
      <alignment horizontal="center"/>
    </xf>
    <xf numFmtId="0" fontId="17" fillId="2" borderId="1" xfId="0" applyFont="1" applyFill="1" applyBorder="1"/>
    <xf numFmtId="0" fontId="8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10" fontId="20" fillId="2" borderId="1" xfId="0" applyNumberFormat="1" applyFont="1" applyFill="1" applyBorder="1"/>
    <xf numFmtId="167" fontId="1" fillId="2" borderId="1" xfId="0" applyNumberFormat="1" applyFont="1" applyFill="1" applyBorder="1"/>
    <xf numFmtId="167" fontId="1" fillId="2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 vertical="top"/>
    </xf>
    <xf numFmtId="17" fontId="15" fillId="6" borderId="2" xfId="0" applyNumberFormat="1" applyFont="1" applyFill="1" applyBorder="1" applyAlignment="1">
      <alignment vertical="top"/>
    </xf>
    <xf numFmtId="0" fontId="10" fillId="5" borderId="2" xfId="0" applyFont="1" applyFill="1" applyBorder="1" applyAlignment="1">
      <alignment horizontal="left" vertical="center"/>
    </xf>
    <xf numFmtId="0" fontId="10" fillId="5" borderId="24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left"/>
    </xf>
    <xf numFmtId="10" fontId="1" fillId="6" borderId="1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0" fontId="1" fillId="3" borderId="3" xfId="0" applyNumberFormat="1" applyFont="1" applyFill="1" applyBorder="1" applyAlignment="1">
      <alignment horizontal="center"/>
    </xf>
    <xf numFmtId="0" fontId="5" fillId="2" borderId="1" xfId="0" applyFont="1" applyFill="1" applyBorder="1"/>
    <xf numFmtId="0" fontId="15" fillId="2" borderId="1" xfId="0" applyFont="1" applyFill="1" applyBorder="1" applyAlignment="1">
      <alignment horizontal="right"/>
    </xf>
    <xf numFmtId="167" fontId="15" fillId="2" borderId="1" xfId="0" applyNumberFormat="1" applyFont="1" applyFill="1" applyBorder="1" applyAlignment="1">
      <alignment horizontal="left"/>
    </xf>
    <xf numFmtId="172" fontId="7" fillId="9" borderId="3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 wrapText="1"/>
    </xf>
    <xf numFmtId="170" fontId="1" fillId="0" borderId="3" xfId="0" applyNumberFormat="1" applyFont="1" applyBorder="1" applyAlignment="1">
      <alignment horizontal="right" vertical="center"/>
    </xf>
    <xf numFmtId="173" fontId="1" fillId="0" borderId="3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horizontal="left" vertical="center" wrapText="1"/>
    </xf>
    <xf numFmtId="7" fontId="1" fillId="0" borderId="3" xfId="0" applyNumberFormat="1" applyFont="1" applyBorder="1" applyAlignment="1">
      <alignment horizontal="center" vertical="center"/>
    </xf>
    <xf numFmtId="173" fontId="10" fillId="9" borderId="23" xfId="0" applyNumberFormat="1" applyFont="1" applyFill="1" applyBorder="1" applyAlignment="1">
      <alignment horizontal="right" vertical="center"/>
    </xf>
    <xf numFmtId="7" fontId="10" fillId="9" borderId="3" xfId="0" applyNumberFormat="1" applyFont="1" applyFill="1" applyBorder="1" applyAlignment="1">
      <alignment horizontal="center" vertical="center"/>
    </xf>
    <xf numFmtId="0" fontId="5" fillId="0" borderId="0" xfId="0" applyFont="1"/>
    <xf numFmtId="3" fontId="5" fillId="0" borderId="0" xfId="0" applyNumberFormat="1" applyFont="1"/>
    <xf numFmtId="172" fontId="5" fillId="0" borderId="0" xfId="0" applyNumberFormat="1" applyFont="1"/>
    <xf numFmtId="0" fontId="1" fillId="0" borderId="32" xfId="0" applyFont="1" applyBorder="1"/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left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left"/>
    </xf>
    <xf numFmtId="4" fontId="1" fillId="0" borderId="39" xfId="0" applyNumberFormat="1" applyFont="1" applyBorder="1" applyAlignment="1">
      <alignment horizontal="right"/>
    </xf>
    <xf numFmtId="0" fontId="1" fillId="0" borderId="0" xfId="0" applyFont="1" applyAlignment="1">
      <alignment horizontal="center"/>
    </xf>
    <xf numFmtId="0" fontId="1" fillId="0" borderId="39" xfId="0" applyFont="1" applyBorder="1" applyAlignment="1">
      <alignment horizontal="right"/>
    </xf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38" xfId="0" applyFont="1" applyBorder="1"/>
    <xf numFmtId="10" fontId="1" fillId="0" borderId="39" xfId="0" applyNumberFormat="1" applyFont="1" applyBorder="1" applyAlignment="1">
      <alignment horizontal="right"/>
    </xf>
    <xf numFmtId="0" fontId="1" fillId="0" borderId="40" xfId="0" applyFont="1" applyBorder="1"/>
    <xf numFmtId="4" fontId="10" fillId="0" borderId="39" xfId="0" applyNumberFormat="1" applyFont="1" applyBorder="1" applyAlignment="1">
      <alignment horizontal="right"/>
    </xf>
    <xf numFmtId="0" fontId="1" fillId="0" borderId="41" xfId="0" applyFont="1" applyBorder="1"/>
    <xf numFmtId="0" fontId="1" fillId="0" borderId="42" xfId="0" applyFont="1" applyBorder="1"/>
    <xf numFmtId="174" fontId="1" fillId="0" borderId="39" xfId="0" applyNumberFormat="1" applyFont="1" applyBorder="1" applyAlignment="1">
      <alignment horizontal="right"/>
    </xf>
    <xf numFmtId="2" fontId="10" fillId="0" borderId="39" xfId="0" applyNumberFormat="1" applyFont="1" applyBorder="1" applyAlignment="1">
      <alignment horizontal="right"/>
    </xf>
    <xf numFmtId="9" fontId="1" fillId="0" borderId="39" xfId="0" applyNumberFormat="1" applyFont="1" applyBorder="1" applyAlignment="1">
      <alignment horizontal="right"/>
    </xf>
    <xf numFmtId="3" fontId="1" fillId="0" borderId="39" xfId="0" applyNumberFormat="1" applyFont="1" applyBorder="1" applyAlignment="1">
      <alignment horizontal="right"/>
    </xf>
    <xf numFmtId="2" fontId="1" fillId="0" borderId="39" xfId="0" applyNumberFormat="1" applyFont="1" applyBorder="1" applyAlignment="1">
      <alignment horizontal="right"/>
    </xf>
    <xf numFmtId="175" fontId="10" fillId="0" borderId="39" xfId="0" applyNumberFormat="1" applyFont="1" applyBorder="1" applyAlignment="1">
      <alignment horizontal="right"/>
    </xf>
    <xf numFmtId="3" fontId="10" fillId="0" borderId="39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10" fillId="0" borderId="39" xfId="0" applyFont="1" applyBorder="1" applyAlignment="1">
      <alignment horizontal="right"/>
    </xf>
    <xf numFmtId="2" fontId="22" fillId="0" borderId="39" xfId="0" applyNumberFormat="1" applyFont="1" applyBorder="1" applyAlignment="1">
      <alignment horizontal="right"/>
    </xf>
    <xf numFmtId="0" fontId="10" fillId="0" borderId="43" xfId="0" applyFont="1" applyBorder="1"/>
    <xf numFmtId="0" fontId="10" fillId="0" borderId="44" xfId="0" applyFont="1" applyBorder="1"/>
    <xf numFmtId="0" fontId="1" fillId="0" borderId="45" xfId="0" applyFont="1" applyBorder="1" applyAlignment="1">
      <alignment horizontal="left"/>
    </xf>
    <xf numFmtId="4" fontId="10" fillId="0" borderId="46" xfId="0" applyNumberFormat="1" applyFont="1" applyBorder="1" applyAlignment="1">
      <alignment horizontal="right"/>
    </xf>
    <xf numFmtId="0" fontId="10" fillId="0" borderId="45" xfId="0" applyFont="1" applyBorder="1" applyAlignment="1">
      <alignment horizontal="left"/>
    </xf>
    <xf numFmtId="0" fontId="1" fillId="0" borderId="47" xfId="0" applyFont="1" applyBorder="1"/>
    <xf numFmtId="0" fontId="10" fillId="0" borderId="48" xfId="0" applyFont="1" applyBorder="1"/>
    <xf numFmtId="0" fontId="10" fillId="0" borderId="49" xfId="0" applyFont="1" applyBorder="1"/>
    <xf numFmtId="0" fontId="11" fillId="10" borderId="19" xfId="0" applyFont="1" applyFill="1" applyBorder="1" applyAlignment="1">
      <alignment horizontal="left"/>
    </xf>
    <xf numFmtId="1" fontId="1" fillId="3" borderId="3" xfId="0" applyNumberFormat="1" applyFont="1" applyFill="1" applyBorder="1"/>
    <xf numFmtId="0" fontId="5" fillId="0" borderId="3" xfId="0" applyFont="1" applyBorder="1" applyAlignment="1">
      <alignment horizontal="center" vertical="center"/>
    </xf>
    <xf numFmtId="4" fontId="15" fillId="0" borderId="3" xfId="0" applyNumberFormat="1" applyFont="1" applyBorder="1" applyAlignment="1">
      <alignment horizontal="center" vertical="center"/>
    </xf>
    <xf numFmtId="170" fontId="1" fillId="3" borderId="2" xfId="0" applyNumberFormat="1" applyFont="1" applyFill="1" applyBorder="1"/>
    <xf numFmtId="0" fontId="1" fillId="3" borderId="19" xfId="0" applyFont="1" applyFill="1" applyBorder="1"/>
    <xf numFmtId="167" fontId="10" fillId="7" borderId="3" xfId="0" applyNumberFormat="1" applyFont="1" applyFill="1" applyBorder="1" applyAlignment="1">
      <alignment horizontal="right" vertical="center"/>
    </xf>
    <xf numFmtId="167" fontId="10" fillId="6" borderId="3" xfId="0" applyNumberFormat="1" applyFont="1" applyFill="1" applyBorder="1" applyAlignment="1">
      <alignment horizontal="right"/>
    </xf>
    <xf numFmtId="167" fontId="7" fillId="7" borderId="3" xfId="0" applyNumberFormat="1" applyFont="1" applyFill="1" applyBorder="1" applyAlignment="1">
      <alignment horizontal="right"/>
    </xf>
    <xf numFmtId="0" fontId="15" fillId="0" borderId="8" xfId="0" applyFont="1" applyBorder="1" applyAlignment="1">
      <alignment horizontal="center" vertical="top"/>
    </xf>
    <xf numFmtId="0" fontId="10" fillId="5" borderId="3" xfId="0" applyFont="1" applyFill="1" applyBorder="1"/>
    <xf numFmtId="171" fontId="15" fillId="0" borderId="3" xfId="0" applyNumberFormat="1" applyFont="1" applyBorder="1" applyAlignment="1">
      <alignment horizontal="center" vertical="center"/>
    </xf>
    <xf numFmtId="10" fontId="15" fillId="6" borderId="3" xfId="0" applyNumberFormat="1" applyFont="1" applyFill="1" applyBorder="1" applyAlignment="1">
      <alignment horizontal="center" vertical="center"/>
    </xf>
    <xf numFmtId="0" fontId="23" fillId="2" borderId="1" xfId="0" applyFont="1" applyFill="1" applyBorder="1"/>
    <xf numFmtId="0" fontId="1" fillId="6" borderId="3" xfId="0" applyFont="1" applyFill="1" applyBorder="1"/>
    <xf numFmtId="0" fontId="1" fillId="6" borderId="3" xfId="0" applyFont="1" applyFill="1" applyBorder="1" applyAlignment="1">
      <alignment horizontal="center"/>
    </xf>
    <xf numFmtId="10" fontId="1" fillId="6" borderId="3" xfId="0" applyNumberFormat="1" applyFont="1" applyFill="1" applyBorder="1" applyAlignment="1">
      <alignment horizontal="right"/>
    </xf>
    <xf numFmtId="10" fontId="10" fillId="5" borderId="3" xfId="0" applyNumberFormat="1" applyFont="1" applyFill="1" applyBorder="1" applyAlignment="1">
      <alignment horizontal="right"/>
    </xf>
    <xf numFmtId="0" fontId="16" fillId="2" borderId="57" xfId="0" applyFont="1" applyFill="1" applyBorder="1"/>
    <xf numFmtId="0" fontId="16" fillId="2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/>
    <xf numFmtId="0" fontId="1" fillId="3" borderId="1" xfId="0" applyFont="1" applyFill="1" applyBorder="1" applyAlignment="1">
      <alignment horizontal="right"/>
    </xf>
    <xf numFmtId="0" fontId="23" fillId="3" borderId="1" xfId="0" applyFont="1" applyFill="1" applyBorder="1"/>
    <xf numFmtId="10" fontId="1" fillId="3" borderId="1" xfId="0" applyNumberFormat="1" applyFont="1" applyFill="1" applyBorder="1"/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right"/>
    </xf>
    <xf numFmtId="0" fontId="1" fillId="0" borderId="3" xfId="0" applyFont="1" applyBorder="1" applyAlignment="1">
      <alignment horizontal="left"/>
    </xf>
    <xf numFmtId="0" fontId="20" fillId="2" borderId="1" xfId="0" applyFont="1" applyFill="1" applyBorder="1"/>
    <xf numFmtId="0" fontId="1" fillId="3" borderId="24" xfId="0" applyFont="1" applyFill="1" applyBorder="1"/>
    <xf numFmtId="10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/>
    <xf numFmtId="0" fontId="10" fillId="4" borderId="1" xfId="0" applyFont="1" applyFill="1" applyBorder="1"/>
    <xf numFmtId="0" fontId="25" fillId="4" borderId="1" xfId="0" applyFont="1" applyFill="1" applyBorder="1" applyAlignment="1">
      <alignment horizontal="right"/>
    </xf>
    <xf numFmtId="0" fontId="10" fillId="4" borderId="1" xfId="0" applyFont="1" applyFill="1" applyBorder="1" applyAlignment="1">
      <alignment vertical="top"/>
    </xf>
    <xf numFmtId="0" fontId="10" fillId="4" borderId="58" xfId="0" applyFont="1" applyFill="1" applyBorder="1" applyAlignment="1">
      <alignment horizontal="center" vertical="center"/>
    </xf>
    <xf numFmtId="0" fontId="10" fillId="4" borderId="58" xfId="0" applyFont="1" applyFill="1" applyBorder="1" applyAlignment="1">
      <alignment horizontal="center" vertical="center" wrapText="1"/>
    </xf>
    <xf numFmtId="0" fontId="1" fillId="4" borderId="59" xfId="0" applyFont="1" applyFill="1" applyBorder="1" applyAlignment="1">
      <alignment horizontal="center" vertical="center"/>
    </xf>
    <xf numFmtId="0" fontId="1" fillId="4" borderId="6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3" fontId="1" fillId="4" borderId="3" xfId="0" applyNumberFormat="1" applyFont="1" applyFill="1" applyBorder="1" applyAlignment="1">
      <alignment horizontal="center" vertical="center"/>
    </xf>
    <xf numFmtId="4" fontId="1" fillId="4" borderId="64" xfId="0" applyNumberFormat="1" applyFont="1" applyFill="1" applyBorder="1" applyAlignment="1">
      <alignment vertical="center"/>
    </xf>
    <xf numFmtId="0" fontId="1" fillId="4" borderId="65" xfId="0" applyFont="1" applyFill="1" applyBorder="1" applyAlignment="1">
      <alignment horizontal="center" vertical="center"/>
    </xf>
    <xf numFmtId="0" fontId="1" fillId="4" borderId="66" xfId="0" applyFont="1" applyFill="1" applyBorder="1" applyAlignment="1">
      <alignment vertical="center"/>
    </xf>
    <xf numFmtId="0" fontId="1" fillId="4" borderId="66" xfId="0" applyFont="1" applyFill="1" applyBorder="1" applyAlignment="1">
      <alignment horizontal="center" vertical="center"/>
    </xf>
    <xf numFmtId="3" fontId="1" fillId="4" borderId="66" xfId="0" applyNumberFormat="1" applyFont="1" applyFill="1" applyBorder="1" applyAlignment="1">
      <alignment horizontal="center" vertical="center"/>
    </xf>
    <xf numFmtId="4" fontId="1" fillId="4" borderId="67" xfId="0" applyNumberFormat="1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68" xfId="0" applyFont="1" applyFill="1" applyBorder="1" applyAlignment="1">
      <alignment vertical="center"/>
    </xf>
    <xf numFmtId="0" fontId="1" fillId="4" borderId="69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/>
    </xf>
    <xf numFmtId="4" fontId="1" fillId="4" borderId="70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vertical="center" wrapText="1"/>
    </xf>
    <xf numFmtId="4" fontId="1" fillId="4" borderId="3" xfId="0" applyNumberFormat="1" applyFont="1" applyFill="1" applyBorder="1" applyAlignment="1">
      <alignment vertical="center"/>
    </xf>
    <xf numFmtId="0" fontId="1" fillId="4" borderId="71" xfId="0" applyFont="1" applyFill="1" applyBorder="1" applyAlignment="1">
      <alignment horizontal="center" vertical="center"/>
    </xf>
    <xf numFmtId="0" fontId="1" fillId="4" borderId="72" xfId="0" applyFont="1" applyFill="1" applyBorder="1" applyAlignment="1">
      <alignment vertical="center"/>
    </xf>
    <xf numFmtId="0" fontId="1" fillId="4" borderId="72" xfId="0" applyFont="1" applyFill="1" applyBorder="1" applyAlignment="1">
      <alignment horizontal="center" vertical="center"/>
    </xf>
    <xf numFmtId="3" fontId="1" fillId="4" borderId="72" xfId="0" applyNumberFormat="1" applyFont="1" applyFill="1" applyBorder="1" applyAlignment="1">
      <alignment horizontal="center" vertical="center"/>
    </xf>
    <xf numFmtId="4" fontId="1" fillId="4" borderId="73" xfId="0" applyNumberFormat="1" applyFont="1" applyFill="1" applyBorder="1" applyAlignment="1">
      <alignment vertical="center"/>
    </xf>
    <xf numFmtId="49" fontId="1" fillId="4" borderId="66" xfId="0" applyNumberFormat="1" applyFont="1" applyFill="1" applyBorder="1" applyAlignment="1">
      <alignment horizontal="center" vertical="center"/>
    </xf>
    <xf numFmtId="0" fontId="1" fillId="4" borderId="74" xfId="0" applyFont="1" applyFill="1" applyBorder="1"/>
    <xf numFmtId="0" fontId="1" fillId="4" borderId="69" xfId="0" applyFont="1" applyFill="1" applyBorder="1"/>
    <xf numFmtId="0" fontId="10" fillId="4" borderId="75" xfId="0" applyFont="1" applyFill="1" applyBorder="1" applyAlignment="1">
      <alignment horizontal="right" vertical="center"/>
    </xf>
    <xf numFmtId="4" fontId="10" fillId="4" borderId="70" xfId="0" applyNumberFormat="1" applyFont="1" applyFill="1" applyBorder="1" applyAlignment="1">
      <alignment vertical="center"/>
    </xf>
    <xf numFmtId="0" fontId="26" fillId="4" borderId="1" xfId="0" applyFont="1" applyFill="1" applyBorder="1"/>
    <xf numFmtId="0" fontId="7" fillId="10" borderId="76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wrapText="1"/>
    </xf>
    <xf numFmtId="0" fontId="26" fillId="4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left" wrapText="1"/>
    </xf>
    <xf numFmtId="49" fontId="26" fillId="4" borderId="1" xfId="0" applyNumberFormat="1" applyFont="1" applyFill="1" applyBorder="1" applyAlignment="1">
      <alignment horizontal="right" wrapText="1"/>
    </xf>
    <xf numFmtId="0" fontId="26" fillId="0" borderId="0" xfId="0" applyFont="1" applyAlignment="1">
      <alignment horizontal="right" wrapText="1"/>
    </xf>
    <xf numFmtId="49" fontId="26" fillId="4" borderId="1" xfId="0" applyNumberFormat="1" applyFont="1" applyFill="1" applyBorder="1" applyAlignment="1">
      <alignment horizontal="right" vertical="top"/>
    </xf>
    <xf numFmtId="0" fontId="8" fillId="4" borderId="1" xfId="0" applyFont="1" applyFill="1" applyBorder="1" applyAlignment="1">
      <alignment wrapText="1"/>
    </xf>
    <xf numFmtId="0" fontId="7" fillId="4" borderId="77" xfId="0" applyFont="1" applyFill="1" applyBorder="1" applyAlignment="1">
      <alignment wrapText="1"/>
    </xf>
    <xf numFmtId="0" fontId="7" fillId="4" borderId="1" xfId="0" applyFont="1" applyFill="1" applyBorder="1" applyAlignment="1">
      <alignment horizontal="center" wrapText="1"/>
    </xf>
    <xf numFmtId="0" fontId="8" fillId="4" borderId="3" xfId="0" applyFont="1" applyFill="1" applyBorder="1" applyAlignment="1">
      <alignment vertical="center"/>
    </xf>
    <xf numFmtId="0" fontId="8" fillId="4" borderId="3" xfId="0" applyFont="1" applyFill="1" applyBorder="1" applyAlignment="1">
      <alignment vertical="center" wrapText="1"/>
    </xf>
    <xf numFmtId="0" fontId="26" fillId="3" borderId="1" xfId="0" applyFont="1" applyFill="1" applyBorder="1"/>
    <xf numFmtId="0" fontId="26" fillId="0" borderId="0" xfId="0" applyFont="1"/>
    <xf numFmtId="177" fontId="1" fillId="0" borderId="3" xfId="0" applyNumberFormat="1" applyFont="1" applyBorder="1"/>
    <xf numFmtId="9" fontId="1" fillId="0" borderId="3" xfId="0" applyNumberFormat="1" applyFont="1" applyBorder="1" applyAlignment="1">
      <alignment horizontal="left"/>
    </xf>
    <xf numFmtId="9" fontId="1" fillId="0" borderId="3" xfId="0" applyNumberFormat="1" applyFont="1" applyBorder="1"/>
    <xf numFmtId="0" fontId="35" fillId="0" borderId="0" xfId="0" applyFont="1"/>
    <xf numFmtId="167" fontId="10" fillId="6" borderId="8" xfId="0" applyNumberFormat="1" applyFont="1" applyFill="1" applyBorder="1" applyAlignment="1">
      <alignment horizontal="right"/>
    </xf>
    <xf numFmtId="0" fontId="6" fillId="0" borderId="10" xfId="0" applyFont="1" applyBorder="1"/>
    <xf numFmtId="167" fontId="7" fillId="7" borderId="8" xfId="0" applyNumberFormat="1" applyFont="1" applyFill="1" applyBorder="1" applyAlignment="1">
      <alignment horizontal="right"/>
    </xf>
    <xf numFmtId="0" fontId="9" fillId="5" borderId="11" xfId="0" applyFont="1" applyFill="1" applyBorder="1" applyAlignment="1">
      <alignment horizontal="center" wrapText="1"/>
    </xf>
    <xf numFmtId="0" fontId="6" fillId="0" borderId="12" xfId="0" applyFont="1" applyBorder="1"/>
    <xf numFmtId="0" fontId="10" fillId="5" borderId="8" xfId="0" applyFont="1" applyFill="1" applyBorder="1" applyAlignment="1">
      <alignment horizontal="center"/>
    </xf>
    <xf numFmtId="0" fontId="6" fillId="0" borderId="9" xfId="0" applyFont="1" applyBorder="1"/>
    <xf numFmtId="167" fontId="15" fillId="6" borderId="8" xfId="0" applyNumberFormat="1" applyFont="1" applyFill="1" applyBorder="1" applyAlignment="1">
      <alignment horizontal="right" vertical="center"/>
    </xf>
    <xf numFmtId="167" fontId="10" fillId="7" borderId="8" xfId="0" applyNumberFormat="1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center"/>
    </xf>
    <xf numFmtId="0" fontId="6" fillId="0" borderId="5" xfId="0" applyFont="1" applyBorder="1"/>
    <xf numFmtId="0" fontId="6" fillId="0" borderId="6" xfId="0" applyFont="1" applyBorder="1"/>
    <xf numFmtId="0" fontId="7" fillId="2" borderId="4" xfId="0" applyFont="1" applyFill="1" applyBorder="1" applyAlignment="1">
      <alignment horizontal="right"/>
    </xf>
    <xf numFmtId="0" fontId="6" fillId="0" borderId="7" xfId="0" applyFont="1" applyBorder="1"/>
    <xf numFmtId="0" fontId="8" fillId="0" borderId="8" xfId="0" applyFont="1" applyBorder="1" applyAlignment="1">
      <alignment horizontal="center" vertical="top"/>
    </xf>
    <xf numFmtId="0" fontId="1" fillId="3" borderId="11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17" xfId="0" applyFont="1" applyBorder="1"/>
    <xf numFmtId="0" fontId="6" fillId="0" borderId="18" xfId="0" applyFont="1" applyBorder="1"/>
    <xf numFmtId="14" fontId="1" fillId="4" borderId="8" xfId="0" applyNumberFormat="1" applyFont="1" applyFill="1" applyBorder="1" applyAlignment="1">
      <alignment horizontal="center"/>
    </xf>
    <xf numFmtId="0" fontId="1" fillId="5" borderId="8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0" fontId="6" fillId="0" borderId="21" xfId="0" applyFont="1" applyBorder="1"/>
    <xf numFmtId="0" fontId="14" fillId="5" borderId="11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/>
    </xf>
    <xf numFmtId="169" fontId="15" fillId="0" borderId="8" xfId="0" applyNumberFormat="1" applyFont="1" applyBorder="1" applyAlignment="1">
      <alignment horizontal="right" vertical="center"/>
    </xf>
    <xf numFmtId="0" fontId="15" fillId="0" borderId="8" xfId="0" applyFont="1" applyBorder="1" applyAlignment="1">
      <alignment vertical="top" wrapText="1"/>
    </xf>
    <xf numFmtId="0" fontId="15" fillId="6" borderId="8" xfId="0" applyFont="1" applyFill="1" applyBorder="1" applyAlignment="1">
      <alignment horizontal="center" vertical="center"/>
    </xf>
    <xf numFmtId="167" fontId="7" fillId="5" borderId="8" xfId="0" applyNumberFormat="1" applyFont="1" applyFill="1" applyBorder="1" applyAlignment="1">
      <alignment horizontal="right"/>
    </xf>
    <xf numFmtId="0" fontId="10" fillId="5" borderId="25" xfId="0" applyFont="1" applyFill="1" applyBorder="1" applyAlignment="1">
      <alignment horizontal="center"/>
    </xf>
    <xf numFmtId="17" fontId="15" fillId="6" borderId="8" xfId="0" applyNumberFormat="1" applyFont="1" applyFill="1" applyBorder="1" applyAlignment="1">
      <alignment vertical="top"/>
    </xf>
    <xf numFmtId="0" fontId="15" fillId="6" borderId="8" xfId="0" applyFont="1" applyFill="1" applyBorder="1" applyAlignment="1">
      <alignment vertical="top"/>
    </xf>
    <xf numFmtId="171" fontId="15" fillId="4" borderId="8" xfId="0" applyNumberFormat="1" applyFont="1" applyFill="1" applyBorder="1" applyAlignment="1">
      <alignment vertical="top" wrapText="1"/>
    </xf>
    <xf numFmtId="167" fontId="15" fillId="4" borderId="8" xfId="0" applyNumberFormat="1" applyFont="1" applyFill="1" applyBorder="1" applyAlignment="1">
      <alignment horizontal="right" vertical="center"/>
    </xf>
    <xf numFmtId="0" fontId="6" fillId="0" borderId="26" xfId="0" applyFont="1" applyBorder="1"/>
    <xf numFmtId="0" fontId="1" fillId="5" borderId="8" xfId="0" applyFont="1" applyFill="1" applyBorder="1" applyAlignment="1">
      <alignment horizontal="right"/>
    </xf>
    <xf numFmtId="167" fontId="1" fillId="6" borderId="8" xfId="0" applyNumberFormat="1" applyFont="1" applyFill="1" applyBorder="1" applyAlignment="1">
      <alignment horizontal="right"/>
    </xf>
    <xf numFmtId="0" fontId="18" fillId="5" borderId="8" xfId="0" applyFont="1" applyFill="1" applyBorder="1" applyAlignment="1">
      <alignment horizontal="right"/>
    </xf>
    <xf numFmtId="10" fontId="10" fillId="6" borderId="8" xfId="0" applyNumberFormat="1" applyFont="1" applyFill="1" applyBorder="1" applyAlignment="1">
      <alignment horizontal="right"/>
    </xf>
    <xf numFmtId="0" fontId="10" fillId="5" borderId="8" xfId="0" applyFont="1" applyFill="1" applyBorder="1" applyAlignment="1">
      <alignment horizontal="right"/>
    </xf>
    <xf numFmtId="0" fontId="2" fillId="5" borderId="8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right" vertical="center"/>
    </xf>
    <xf numFmtId="167" fontId="2" fillId="7" borderId="8" xfId="0" applyNumberFormat="1" applyFont="1" applyFill="1" applyBorder="1" applyAlignment="1">
      <alignment horizontal="right" vertical="center"/>
    </xf>
    <xf numFmtId="169" fontId="1" fillId="6" borderId="8" xfId="0" applyNumberFormat="1" applyFont="1" applyFill="1" applyBorder="1" applyAlignment="1">
      <alignment vertical="center"/>
    </xf>
    <xf numFmtId="167" fontId="10" fillId="6" borderId="8" xfId="0" applyNumberFormat="1" applyFont="1" applyFill="1" applyBorder="1" applyAlignment="1">
      <alignment horizontal="right" vertical="center"/>
    </xf>
    <xf numFmtId="169" fontId="7" fillId="7" borderId="8" xfId="0" applyNumberFormat="1" applyFont="1" applyFill="1" applyBorder="1" applyAlignment="1">
      <alignment horizontal="right"/>
    </xf>
    <xf numFmtId="0" fontId="1" fillId="6" borderId="8" xfId="0" applyFont="1" applyFill="1" applyBorder="1" applyAlignment="1">
      <alignment horizontal="left"/>
    </xf>
    <xf numFmtId="10" fontId="1" fillId="6" borderId="8" xfId="0" applyNumberFormat="1" applyFont="1" applyFill="1" applyBorder="1" applyAlignment="1">
      <alignment horizontal="center"/>
    </xf>
    <xf numFmtId="10" fontId="1" fillId="6" borderId="30" xfId="0" applyNumberFormat="1" applyFont="1" applyFill="1" applyBorder="1" applyAlignment="1">
      <alignment horizontal="center"/>
    </xf>
    <xf numFmtId="0" fontId="6" fillId="0" borderId="31" xfId="0" applyFont="1" applyBorder="1"/>
    <xf numFmtId="0" fontId="7" fillId="5" borderId="8" xfId="0" applyFont="1" applyFill="1" applyBorder="1" applyAlignment="1">
      <alignment horizontal="right"/>
    </xf>
    <xf numFmtId="0" fontId="2" fillId="2" borderId="4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left"/>
    </xf>
    <xf numFmtId="10" fontId="10" fillId="6" borderId="8" xfId="0" applyNumberFormat="1" applyFont="1" applyFill="1" applyBorder="1" applyAlignment="1">
      <alignment horizontal="center"/>
    </xf>
    <xf numFmtId="0" fontId="15" fillId="5" borderId="8" xfId="0" applyFont="1" applyFill="1" applyBorder="1" applyAlignment="1">
      <alignment horizontal="right" vertical="center"/>
    </xf>
    <xf numFmtId="0" fontId="15" fillId="5" borderId="8" xfId="0" applyFont="1" applyFill="1" applyBorder="1" applyAlignment="1">
      <alignment horizontal="right"/>
    </xf>
    <xf numFmtId="0" fontId="10" fillId="5" borderId="8" xfId="0" applyFont="1" applyFill="1" applyBorder="1"/>
    <xf numFmtId="0" fontId="15" fillId="4" borderId="8" xfId="0" applyFont="1" applyFill="1" applyBorder="1" applyAlignment="1">
      <alignment vertical="top"/>
    </xf>
    <xf numFmtId="17" fontId="15" fillId="4" borderId="8" xfId="0" applyNumberFormat="1" applyFont="1" applyFill="1" applyBorder="1" applyAlignment="1">
      <alignment vertical="top"/>
    </xf>
    <xf numFmtId="0" fontId="10" fillId="2" borderId="27" xfId="0" applyFont="1" applyFill="1" applyBorder="1"/>
    <xf numFmtId="0" fontId="6" fillId="0" borderId="28" xfId="0" applyFont="1" applyBorder="1"/>
    <xf numFmtId="0" fontId="6" fillId="0" borderId="29" xfId="0" applyFont="1" applyBorder="1"/>
    <xf numFmtId="0" fontId="7" fillId="9" borderId="11" xfId="0" applyFont="1" applyFill="1" applyBorder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3" fontId="7" fillId="9" borderId="11" xfId="0" applyNumberFormat="1" applyFont="1" applyFill="1" applyBorder="1" applyAlignment="1">
      <alignment horizontal="center" vertical="center"/>
    </xf>
    <xf numFmtId="172" fontId="7" fillId="9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17" xfId="0" applyFont="1" applyBorder="1" applyAlignment="1">
      <alignment horizontal="left" vertical="center"/>
    </xf>
    <xf numFmtId="0" fontId="10" fillId="0" borderId="36" xfId="0" applyFont="1" applyBorder="1" applyAlignment="1">
      <alignment horizontal="left"/>
    </xf>
    <xf numFmtId="0" fontId="6" fillId="0" borderId="36" xfId="0" applyFont="1" applyBorder="1"/>
    <xf numFmtId="0" fontId="6" fillId="0" borderId="39" xfId="0" applyFont="1" applyBorder="1"/>
    <xf numFmtId="49" fontId="1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0" fillId="0" borderId="33" xfId="0" applyFont="1" applyBorder="1" applyAlignment="1">
      <alignment horizontal="left"/>
    </xf>
    <xf numFmtId="0" fontId="6" fillId="0" borderId="33" xfId="0" applyFont="1" applyBorder="1"/>
    <xf numFmtId="0" fontId="6" fillId="0" borderId="34" xfId="0" applyFont="1" applyBorder="1"/>
    <xf numFmtId="176" fontId="15" fillId="6" borderId="8" xfId="0" applyNumberFormat="1" applyFont="1" applyFill="1" applyBorder="1" applyAlignment="1">
      <alignment horizontal="right" vertical="center"/>
    </xf>
    <xf numFmtId="167" fontId="2" fillId="7" borderId="8" xfId="0" applyNumberFormat="1" applyFont="1" applyFill="1" applyBorder="1" applyAlignment="1">
      <alignment horizontal="right"/>
    </xf>
    <xf numFmtId="49" fontId="1" fillId="0" borderId="8" xfId="0" applyNumberFormat="1" applyFont="1" applyBorder="1" applyAlignment="1">
      <alignment horizontal="left" vertical="top"/>
    </xf>
    <xf numFmtId="17" fontId="15" fillId="0" borderId="8" xfId="0" applyNumberFormat="1" applyFont="1" applyBorder="1" applyAlignment="1">
      <alignment vertical="top" wrapText="1"/>
    </xf>
    <xf numFmtId="171" fontId="15" fillId="0" borderId="8" xfId="0" applyNumberFormat="1" applyFont="1" applyBorder="1" applyAlignment="1">
      <alignment vertical="top" wrapText="1"/>
    </xf>
    <xf numFmtId="0" fontId="1" fillId="2" borderId="4" xfId="0" applyFont="1" applyFill="1" applyBorder="1" applyAlignment="1">
      <alignment horizontal="right"/>
    </xf>
    <xf numFmtId="167" fontId="15" fillId="0" borderId="8" xfId="0" applyNumberFormat="1" applyFont="1" applyBorder="1" applyAlignment="1">
      <alignment vertical="top"/>
    </xf>
    <xf numFmtId="0" fontId="2" fillId="5" borderId="51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 vertical="top"/>
    </xf>
    <xf numFmtId="0" fontId="7" fillId="5" borderId="20" xfId="0" applyFont="1" applyFill="1" applyBorder="1" applyAlignment="1">
      <alignment horizontal="right"/>
    </xf>
    <xf numFmtId="0" fontId="6" fillId="0" borderId="50" xfId="0" applyFont="1" applyBorder="1"/>
    <xf numFmtId="0" fontId="1" fillId="2" borderId="55" xfId="0" applyFont="1" applyFill="1" applyBorder="1" applyAlignment="1">
      <alignment horizontal="center"/>
    </xf>
    <xf numFmtId="0" fontId="6" fillId="0" borderId="56" xfId="0" applyFont="1" applyBorder="1"/>
    <xf numFmtId="0" fontId="1" fillId="2" borderId="25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6" fillId="0" borderId="52" xfId="0" applyFont="1" applyBorder="1"/>
    <xf numFmtId="0" fontId="6" fillId="0" borderId="53" xfId="0" applyFont="1" applyBorder="1"/>
    <xf numFmtId="0" fontId="6" fillId="0" borderId="54" xfId="0" applyFont="1" applyBorder="1"/>
    <xf numFmtId="0" fontId="24" fillId="2" borderId="4" xfId="0" applyFont="1" applyFill="1" applyBorder="1" applyAlignment="1">
      <alignment horizontal="right"/>
    </xf>
    <xf numFmtId="0" fontId="1" fillId="4" borderId="60" xfId="0" applyFont="1" applyFill="1" applyBorder="1" applyAlignment="1">
      <alignment vertical="center" wrapText="1"/>
    </xf>
    <xf numFmtId="0" fontId="6" fillId="0" borderId="61" xfId="0" applyFont="1" applyBorder="1"/>
    <xf numFmtId="0" fontId="6" fillId="0" borderId="62" xfId="0" applyFont="1" applyBorder="1"/>
    <xf numFmtId="0" fontId="26" fillId="3" borderId="4" xfId="0" applyFont="1" applyFill="1" applyBorder="1"/>
    <xf numFmtId="0" fontId="27" fillId="11" borderId="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wrapText="1"/>
    </xf>
    <xf numFmtId="0" fontId="28" fillId="4" borderId="4" xfId="0" applyFont="1" applyFill="1" applyBorder="1" applyAlignment="1">
      <alignment horizontal="center" wrapText="1"/>
    </xf>
    <xf numFmtId="0" fontId="29" fillId="3" borderId="8" xfId="0" applyFont="1" applyFill="1" applyBorder="1" applyAlignment="1">
      <alignment horizontal="center" vertical="center" wrapText="1"/>
    </xf>
    <xf numFmtId="0" fontId="8" fillId="4" borderId="4" xfId="0" applyFont="1" applyFill="1" applyBorder="1"/>
    <xf numFmtId="0" fontId="8" fillId="4" borderId="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wrapText="1"/>
    </xf>
    <xf numFmtId="0" fontId="30" fillId="4" borderId="4" xfId="0" applyFont="1" applyFill="1" applyBorder="1" applyAlignment="1">
      <alignment wrapText="1"/>
    </xf>
    <xf numFmtId="0" fontId="30" fillId="4" borderId="4" xfId="0" applyFont="1" applyFill="1" applyBorder="1" applyAlignment="1">
      <alignment horizontal="left" wrapText="1"/>
    </xf>
    <xf numFmtId="0" fontId="31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49" fontId="26" fillId="4" borderId="4" xfId="0" applyNumberFormat="1" applyFont="1" applyFill="1" applyBorder="1" applyAlignment="1">
      <alignment horizontal="right" wrapText="1"/>
    </xf>
    <xf numFmtId="0" fontId="8" fillId="4" borderId="4" xfId="0" applyFont="1" applyFill="1" applyBorder="1" applyAlignment="1">
      <alignment horizontal="center" wrapText="1"/>
    </xf>
    <xf numFmtId="0" fontId="7" fillId="4" borderId="4" xfId="0" applyFont="1" applyFill="1" applyBorder="1" applyAlignment="1">
      <alignment horizontal="left" wrapText="1"/>
    </xf>
    <xf numFmtId="0" fontId="7" fillId="4" borderId="4" xfId="0" applyFont="1" applyFill="1" applyBorder="1" applyAlignment="1">
      <alignment horizontal="center" wrapText="1"/>
    </xf>
    <xf numFmtId="0" fontId="8" fillId="4" borderId="4" xfId="0" applyFont="1" applyFill="1" applyBorder="1" applyAlignment="1">
      <alignment horizontal="center" vertical="top" wrapText="1"/>
    </xf>
    <xf numFmtId="0" fontId="8" fillId="4" borderId="4" xfId="0" applyFont="1" applyFill="1" applyBorder="1" applyAlignment="1">
      <alignment horizontal="left" vertical="top" wrapText="1"/>
    </xf>
    <xf numFmtId="49" fontId="8" fillId="4" borderId="4" xfId="0" applyNumberFormat="1" applyFont="1" applyFill="1" applyBorder="1" applyAlignment="1">
      <alignment horizontal="right" wrapText="1"/>
    </xf>
    <xf numFmtId="0" fontId="8" fillId="4" borderId="4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 wrapText="1"/>
    </xf>
    <xf numFmtId="0" fontId="8" fillId="4" borderId="4" xfId="0" applyFont="1" applyFill="1" applyBorder="1" applyAlignment="1">
      <alignment horizontal="right" wrapText="1"/>
    </xf>
    <xf numFmtId="0" fontId="32" fillId="4" borderId="4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left"/>
    </xf>
    <xf numFmtId="0" fontId="8" fillId="4" borderId="4" xfId="0" applyFont="1" applyFill="1" applyBorder="1" applyAlignment="1">
      <alignment vertical="top" wrapText="1"/>
    </xf>
    <xf numFmtId="0" fontId="8" fillId="4" borderId="4" xfId="0" applyFont="1" applyFill="1" applyBorder="1" applyAlignment="1">
      <alignment vertical="center" wrapText="1"/>
    </xf>
    <xf numFmtId="0" fontId="33" fillId="4" borderId="4" xfId="0" applyFont="1" applyFill="1" applyBorder="1" applyAlignment="1">
      <alignment horizontal="left"/>
    </xf>
    <xf numFmtId="0" fontId="34" fillId="4" borderId="4" xfId="0" applyFont="1" applyFill="1" applyBorder="1" applyAlignment="1">
      <alignment horizontal="left"/>
    </xf>
    <xf numFmtId="0" fontId="8" fillId="4" borderId="27" xfId="0" applyFont="1" applyFill="1" applyBorder="1" applyAlignment="1">
      <alignment horizontal="left"/>
    </xf>
    <xf numFmtId="0" fontId="8" fillId="4" borderId="55" xfId="0" applyFont="1" applyFill="1" applyBorder="1" applyAlignment="1">
      <alignment horizontal="left"/>
    </xf>
    <xf numFmtId="0" fontId="8" fillId="4" borderId="11" xfId="0" applyFont="1" applyFill="1" applyBorder="1" applyAlignment="1">
      <alignment vertical="center"/>
    </xf>
  </cellXfs>
  <cellStyles count="1">
    <cellStyle name="Normal" xfId="0" builtinId="0"/>
  </cellStyles>
  <dxfs count="55"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comments5.xml.rels><?xml version="1.0" encoding="UTF-8" standalone="yes"?>
<Relationships xmlns="http://schemas.openxmlformats.org/package/2006/relationships"><Relationship Id="rId1" Type="http://customschemas.google.com/relationships/workbookmetadata" Target="commentsmeta4"/></Relationships>
</file>

<file path=xl/_rels/comments6.xml.rels><?xml version="1.0" encoding="UTF-8" standalone="yes"?>
<Relationships xmlns="http://schemas.openxmlformats.org/package/2006/relationships"><Relationship Id="rId1" Type="http://customschemas.google.com/relationships/workbookmetadata" Target="commentsmeta5"/></Relationships>
</file>

<file path=xl/_rels/comments7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comments8.xml.rels><?xml version="1.0" encoding="UTF-8" standalone="yes"?>
<Relationships xmlns="http://schemas.openxmlformats.org/package/2006/relationships"><Relationship Id="rId1" Type="http://customschemas.google.com/relationships/workbookmetadata" Target="commentsmeta7"/></Relationships>
</file>

<file path=xl/_rels/comments9.xml.rels><?xml version="1.0" encoding="UTF-8" standalone="yes"?>
<Relationships xmlns="http://schemas.openxmlformats.org/package/2006/relationships"><Relationship Id="rId1" Type="http://customschemas.google.com/relationships/workbookmetadata" Target="commentsmeta8"/></Relationships>
</file>

<file path=xl/_rels/comments10.xml.rels><?xml version="1.0" encoding="UTF-8" standalone="yes"?>
<Relationships xmlns="http://schemas.openxmlformats.org/package/2006/relationships"><Relationship Id="rId1" Type="http://customschemas.google.com/relationships/workbookmetadata" Target="commentsmeta9"/></Relationships>
</file>

<file path=xl/_rels/comments11.xml.rels><?xml version="1.0" encoding="UTF-8" standalone="yes"?>
<Relationships xmlns="http://schemas.openxmlformats.org/package/2006/relationships"><Relationship Id="rId1" Type="http://customschemas.google.com/relationships/workbookmetadata" Target="commentsmeta10"/></Relationships>
</file>

<file path=xl/_rels/comments12.xml.rels><?xml version="1.0" encoding="UTF-8" standalone="yes"?>
<Relationships xmlns="http://schemas.openxmlformats.org/package/2006/relationships"><Relationship Id="rId1" Type="http://customschemas.google.com/relationships/workbookmetadata" Target="commentsmeta11"/></Relationships>
</file>

<file path=xl/_rels/comments13.xml.rels><?xml version="1.0" encoding="UTF-8" standalone="yes"?>
<Relationships xmlns="http://schemas.openxmlformats.org/package/2006/relationships"><Relationship Id="rId1" Type="http://customschemas.google.com/relationships/workbookmetadata" Target="commentsmeta12"/></Relationships>
</file>

<file path=xl/_rels/comments14.xml.rels><?xml version="1.0" encoding="UTF-8" standalone="yes"?>
<Relationships xmlns="http://schemas.openxmlformats.org/package/2006/relationships"><Relationship Id="rId1" Type="http://customschemas.google.com/relationships/workbookmetadata" Target="commentsmeta13"/></Relationships>
</file>

<file path=xl/_rels/comments15.xml.rels><?xml version="1.0" encoding="UTF-8" standalone="yes"?>
<Relationships xmlns="http://schemas.openxmlformats.org/package/2006/relationships"><Relationship Id="rId1" Type="http://customschemas.google.com/relationships/workbookmetadata" Target="commentsmeta14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5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194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9525</xdr:colOff>
      <xdr:row>0</xdr:row>
      <xdr:rowOff>9525</xdr:rowOff>
    </xdr:from>
    <xdr:ext cx="1304925" cy="485775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9525</xdr:rowOff>
    </xdr:from>
    <xdr:ext cx="1304925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9525</xdr:rowOff>
    </xdr:from>
    <xdr:ext cx="1314450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-19050</xdr:colOff>
      <xdr:row>42</xdr:row>
      <xdr:rowOff>0</xdr:rowOff>
    </xdr:from>
    <xdr:ext cx="38100" cy="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5346000" y="3780000"/>
          <a:ext cx="0" cy="0"/>
        </a:xfrm>
        <a:prstGeom prst="rect">
          <a:avLst/>
        </a:prstGeom>
      </xdr:spPr>
      <xdr:txBody>
        <a:bodyPr>
          <a:prstTxWarp prst="textPlain">
            <a:avLst/>
          </a:prstTxWarp>
        </a:bodyPr>
        <a:lstStyle/>
        <a:p>
          <a:pPr lvl="0" algn="ctr"/>
          <a:r>
            <a:rPr b="0" i="0">
              <a:ln>
                <a:noFill/>
              </a:ln>
              <a:gradFill>
                <a:gsLst>
                  <a:gs pos="0">
                    <a:srgbClr val="FFFF00"/>
                  </a:gs>
                  <a:gs pos="100000">
                    <a:srgbClr val="FF9933"/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Impact"/>
            </a:rPr>
            <a:t>modelo </a:t>
          </a:r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1304925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9525</xdr:rowOff>
    </xdr:from>
    <xdr:ext cx="1304925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0</xdr:row>
      <xdr:rowOff>76200</xdr:rowOff>
    </xdr:from>
    <xdr:ext cx="1295400" cy="4953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28575</xdr:colOff>
      <xdr:row>62</xdr:row>
      <xdr:rowOff>0</xdr:rowOff>
    </xdr:from>
    <xdr:ext cx="809625" cy="23812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2419350</xdr:colOff>
      <xdr:row>388</xdr:row>
      <xdr:rowOff>76200</xdr:rowOff>
    </xdr:from>
    <xdr:ext cx="381000" cy="361950"/>
    <xdr:pic>
      <xdr:nvPicPr>
        <xdr:cNvPr id="3" name="image4.png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28575</xdr:colOff>
      <xdr:row>215</xdr:row>
      <xdr:rowOff>0</xdr:rowOff>
    </xdr:from>
    <xdr:ext cx="809625" cy="247650"/>
    <xdr:pic>
      <xdr:nvPicPr>
        <xdr:cNvPr id="4" name="image3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346</xdr:row>
      <xdr:rowOff>152400</xdr:rowOff>
    </xdr:from>
    <xdr:ext cx="7924800" cy="4705350"/>
    <xdr:pic>
      <xdr:nvPicPr>
        <xdr:cNvPr id="5" name="image5.png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0">
    <tabColor rgb="FFCCCCFF"/>
  </sheetPr>
  <dimension ref="A1:AH1000"/>
  <sheetViews>
    <sheetView showGridLines="0" topLeftCell="A15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2.77734375" customWidth="1"/>
    <col min="7" max="7" width="9.88671875" customWidth="1"/>
    <col min="8" max="8" width="13" customWidth="1"/>
    <col min="9" max="10" width="11.88671875" customWidth="1"/>
    <col min="11" max="11" width="7.33203125" customWidth="1"/>
    <col min="12" max="12" width="0.77734375" customWidth="1"/>
    <col min="13" max="13" width="16" hidden="1" customWidth="1"/>
    <col min="14" max="14" width="14.88671875" hidden="1" customWidth="1"/>
    <col min="15" max="16" width="9.109375" hidden="1" customWidth="1"/>
    <col min="17" max="17" width="14" hidden="1" customWidth="1"/>
    <col min="18" max="18" width="9.21875" hidden="1" customWidth="1"/>
    <col min="19" max="21" width="9.109375" hidden="1" customWidth="1"/>
    <col min="22" max="26" width="9.109375" customWidth="1"/>
    <col min="27" max="30" width="8.88671875" customWidth="1"/>
    <col min="31" max="34" width="9.109375" customWidth="1"/>
  </cols>
  <sheetData>
    <row r="1" spans="1:34" ht="22.5" customHeight="1">
      <c r="A1" s="1"/>
      <c r="B1" s="1"/>
      <c r="C1" s="1"/>
      <c r="D1" s="2"/>
      <c r="E1" s="2"/>
      <c r="F1" s="3"/>
      <c r="G1" s="4" t="s">
        <v>0</v>
      </c>
      <c r="H1" s="2"/>
      <c r="I1" s="2"/>
      <c r="J1" s="5"/>
      <c r="K1" s="6" t="s">
        <v>1</v>
      </c>
      <c r="L1" s="1"/>
      <c r="M1" s="7" t="s">
        <v>2</v>
      </c>
      <c r="N1" s="8" t="s">
        <v>3</v>
      </c>
      <c r="O1" s="8" t="s">
        <v>4</v>
      </c>
      <c r="P1" s="9"/>
      <c r="Q1" s="8" t="s">
        <v>5</v>
      </c>
      <c r="R1" s="8" t="s">
        <v>6</v>
      </c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</row>
    <row r="2" spans="1:34" ht="15.75" customHeight="1">
      <c r="A2" s="1"/>
      <c r="B2" s="1"/>
      <c r="C2" s="249" t="str">
        <f>IF(P13=1,"--- Locação de Veículo ---","--- Serviço de Operação de Veículo ---")</f>
        <v>--- Locação de Veículo ---</v>
      </c>
      <c r="D2" s="250"/>
      <c r="E2" s="250"/>
      <c r="F2" s="250"/>
      <c r="G2" s="250"/>
      <c r="H2" s="250"/>
      <c r="I2" s="250"/>
      <c r="J2" s="251"/>
      <c r="K2" s="5"/>
      <c r="L2" s="1"/>
      <c r="M2" s="10">
        <v>0.01</v>
      </c>
      <c r="N2" s="11" t="s">
        <v>7</v>
      </c>
      <c r="O2" s="8" t="s">
        <v>8</v>
      </c>
      <c r="P2" s="9" t="s">
        <v>9</v>
      </c>
      <c r="Q2" s="8" t="s">
        <v>10</v>
      </c>
      <c r="R2" s="12">
        <v>1</v>
      </c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</row>
    <row r="3" spans="1:34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3"/>
      <c r="L3" s="1"/>
      <c r="M3" s="10">
        <v>0.02</v>
      </c>
      <c r="N3" s="11" t="s">
        <v>11</v>
      </c>
      <c r="O3" s="8" t="s">
        <v>12</v>
      </c>
      <c r="P3" s="9"/>
      <c r="Q3" s="8" t="s">
        <v>13</v>
      </c>
      <c r="R3" s="12">
        <v>2</v>
      </c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</row>
    <row r="4" spans="1:34" ht="15" customHeight="1">
      <c r="A4" s="1"/>
      <c r="B4" s="14"/>
      <c r="C4" s="252" t="s">
        <v>14</v>
      </c>
      <c r="D4" s="253"/>
      <c r="E4" s="254"/>
      <c r="F4" s="246"/>
      <c r="G4" s="246"/>
      <c r="H4" s="246"/>
      <c r="I4" s="246"/>
      <c r="J4" s="246"/>
      <c r="K4" s="241"/>
      <c r="L4" s="1"/>
      <c r="M4" s="10">
        <v>0.03</v>
      </c>
      <c r="N4" s="11" t="s">
        <v>15</v>
      </c>
      <c r="O4" s="8" t="s">
        <v>16</v>
      </c>
      <c r="P4" s="9"/>
      <c r="Q4" s="8" t="s">
        <v>17</v>
      </c>
      <c r="R4" s="12">
        <v>3</v>
      </c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</row>
    <row r="5" spans="1:34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3"/>
      <c r="L5" s="15"/>
      <c r="M5" s="16"/>
      <c r="N5" s="11" t="s">
        <v>18</v>
      </c>
      <c r="O5" s="8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</row>
    <row r="6" spans="1:34" ht="15" customHeight="1">
      <c r="A6" s="17"/>
      <c r="B6" s="14"/>
      <c r="C6" s="252" t="s">
        <v>19</v>
      </c>
      <c r="D6" s="253"/>
      <c r="E6" s="254"/>
      <c r="F6" s="246"/>
      <c r="G6" s="246"/>
      <c r="H6" s="246"/>
      <c r="I6" s="246"/>
      <c r="J6" s="246"/>
      <c r="K6" s="241"/>
      <c r="L6" s="17"/>
      <c r="M6" s="255" t="s">
        <v>20</v>
      </c>
      <c r="N6" s="9"/>
      <c r="O6" s="18">
        <v>1</v>
      </c>
      <c r="P6" s="19" t="s">
        <v>9</v>
      </c>
      <c r="Q6" s="20" t="s">
        <v>10</v>
      </c>
      <c r="R6" s="21" t="s">
        <v>13</v>
      </c>
      <c r="S6" s="22">
        <f>CHOOSE(VLOOKUP(F12,Q2:R4,2,FALSE),E12/30,E12,E12*12)</f>
        <v>0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</row>
    <row r="7" spans="1:34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3"/>
      <c r="L7" s="15"/>
      <c r="M7" s="244"/>
      <c r="N7" s="9"/>
      <c r="O7" s="8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</row>
    <row r="8" spans="1:34" ht="18" customHeight="1">
      <c r="A8" s="1"/>
      <c r="B8" s="14"/>
      <c r="C8" s="252" t="s">
        <v>21</v>
      </c>
      <c r="D8" s="253"/>
      <c r="E8" s="24"/>
      <c r="F8" s="14"/>
      <c r="G8" s="13"/>
      <c r="H8" s="256" t="s">
        <v>22</v>
      </c>
      <c r="I8" s="257"/>
      <c r="J8" s="258"/>
      <c r="K8" s="25"/>
      <c r="L8" s="1">
        <v>1</v>
      </c>
      <c r="M8" s="26">
        <f>M24+1</f>
        <v>2</v>
      </c>
      <c r="N8" s="8" t="s">
        <v>23</v>
      </c>
      <c r="O8" s="27" t="str">
        <f>CHOOSE(O6,O2,O3,O4)</f>
        <v>Global</v>
      </c>
      <c r="P8" s="9"/>
      <c r="Q8" s="9"/>
      <c r="R8" s="8" t="s">
        <v>24</v>
      </c>
      <c r="S8" s="8" t="s">
        <v>25</v>
      </c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</row>
    <row r="9" spans="1:34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25"/>
      <c r="L9" s="15"/>
      <c r="M9" s="28">
        <v>1</v>
      </c>
      <c r="N9" s="8" t="s">
        <v>26</v>
      </c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</row>
    <row r="10" spans="1:34" ht="13.5" customHeight="1">
      <c r="A10" s="1"/>
      <c r="B10" s="13"/>
      <c r="C10" s="252" t="s">
        <v>27</v>
      </c>
      <c r="D10" s="253"/>
      <c r="E10" s="262"/>
      <c r="F10" s="241"/>
      <c r="G10" s="13"/>
      <c r="H10" s="263" t="s">
        <v>28</v>
      </c>
      <c r="I10" s="241"/>
      <c r="J10" s="29"/>
      <c r="K10" s="1"/>
      <c r="L10" s="1"/>
      <c r="M10" s="21">
        <v>2</v>
      </c>
      <c r="N10" s="8" t="s">
        <v>29</v>
      </c>
      <c r="O10" s="9"/>
      <c r="P10" s="30">
        <v>1</v>
      </c>
      <c r="Q10" s="8">
        <v>1</v>
      </c>
      <c r="R10" s="31">
        <v>6.4999999999999997E-3</v>
      </c>
      <c r="S10" s="32">
        <v>0.03</v>
      </c>
      <c r="T10" s="33" t="s">
        <v>30</v>
      </c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</row>
    <row r="11" spans="1:34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/>
      <c r="K11" s="1"/>
      <c r="L11" s="15"/>
      <c r="M11" s="21">
        <v>3</v>
      </c>
      <c r="N11" s="8" t="s">
        <v>32</v>
      </c>
      <c r="O11" s="34">
        <v>1</v>
      </c>
      <c r="P11" s="9"/>
      <c r="Q11" s="8">
        <v>2</v>
      </c>
      <c r="R11" s="31">
        <v>1.6500000000000001E-2</v>
      </c>
      <c r="S11" s="31">
        <v>7.5999999999999998E-2</v>
      </c>
      <c r="T11" s="33" t="s">
        <v>33</v>
      </c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</row>
    <row r="12" spans="1:34" ht="13.5" customHeight="1">
      <c r="A12" s="1"/>
      <c r="B12" s="13"/>
      <c r="C12" s="13"/>
      <c r="D12" s="14" t="s">
        <v>34</v>
      </c>
      <c r="E12" s="35"/>
      <c r="F12" s="36" t="s">
        <v>10</v>
      </c>
      <c r="G12" s="13"/>
      <c r="H12" s="263" t="s">
        <v>35</v>
      </c>
      <c r="I12" s="241"/>
      <c r="J12" s="29"/>
      <c r="K12" s="1"/>
      <c r="L12" s="1"/>
      <c r="M12" s="28">
        <v>4</v>
      </c>
      <c r="N12" s="8" t="s">
        <v>36</v>
      </c>
      <c r="O12" s="9"/>
      <c r="P12" s="9"/>
      <c r="Q12" s="8">
        <v>3</v>
      </c>
      <c r="R12" s="37">
        <v>0</v>
      </c>
      <c r="S12" s="37">
        <v>0</v>
      </c>
      <c r="T12" s="33" t="s">
        <v>37</v>
      </c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</row>
    <row r="13" spans="1:34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/>
      <c r="K13" s="1"/>
      <c r="L13" s="1"/>
      <c r="M13" s="16"/>
      <c r="N13" s="16" t="s">
        <v>9</v>
      </c>
      <c r="O13" s="9"/>
      <c r="P13" s="38">
        <v>1</v>
      </c>
      <c r="Q13" s="39" t="b">
        <v>0</v>
      </c>
      <c r="R13" s="9" t="s">
        <v>38</v>
      </c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</row>
    <row r="14" spans="1:34" ht="13.5" customHeight="1">
      <c r="A14" s="1"/>
      <c r="B14" s="13"/>
      <c r="C14" s="13"/>
      <c r="D14" s="13"/>
      <c r="E14" s="13"/>
      <c r="F14" s="13"/>
      <c r="G14" s="40"/>
      <c r="H14" s="264" t="s">
        <v>39</v>
      </c>
      <c r="I14" s="265"/>
      <c r="J14" s="41"/>
      <c r="K14" s="1"/>
      <c r="L14" s="1"/>
      <c r="M14" s="28">
        <v>1</v>
      </c>
      <c r="N14" s="12" t="s">
        <v>40</v>
      </c>
      <c r="O14" s="9" t="s">
        <v>41</v>
      </c>
      <c r="P14" s="38" t="str">
        <f>IF(Q13,IF(Q14,"X",""),"")</f>
        <v/>
      </c>
      <c r="Q14" s="20" t="b">
        <v>0</v>
      </c>
      <c r="R14" s="9" t="s">
        <v>41</v>
      </c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</row>
    <row r="15" spans="1:34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VLOOKUP($P$10,$Q$10:$T$12,4,FALSE)</f>
        <v>1- Lucro Presumido</v>
      </c>
      <c r="J15" s="44">
        <v>6.4999999999999997E-3</v>
      </c>
      <c r="K15" s="1"/>
      <c r="L15" s="1"/>
      <c r="M15" s="28">
        <v>2</v>
      </c>
      <c r="N15" s="12" t="s">
        <v>42</v>
      </c>
      <c r="O15" s="8" t="s">
        <v>43</v>
      </c>
      <c r="P15" s="38" t="str">
        <f>IF(I162&gt;0,"X",IF(Q15,"X",""))</f>
        <v>X</v>
      </c>
      <c r="Q15" s="39" t="b">
        <v>1</v>
      </c>
      <c r="R15" s="9" t="s">
        <v>44</v>
      </c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</row>
    <row r="16" spans="1:34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1"/>
      <c r="M16" s="28">
        <v>3</v>
      </c>
      <c r="N16" s="12" t="s">
        <v>45</v>
      </c>
      <c r="O16" s="8" t="s">
        <v>46</v>
      </c>
      <c r="P16" s="38" t="str">
        <f>IF(Q16,"X","")</f>
        <v>X</v>
      </c>
      <c r="Q16" s="39" t="b">
        <v>1</v>
      </c>
      <c r="R16" s="9" t="s">
        <v>47</v>
      </c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</row>
    <row r="17" spans="1:34" ht="10.5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"/>
      <c r="M17" s="16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</row>
    <row r="18" spans="1:34" ht="6" customHeight="1">
      <c r="A18" s="1"/>
      <c r="B18" s="45"/>
      <c r="C18" s="1"/>
      <c r="D18" s="42"/>
      <c r="E18" s="42"/>
      <c r="F18" s="1"/>
      <c r="G18" s="13"/>
      <c r="H18" s="1"/>
      <c r="I18" s="1"/>
      <c r="J18" s="1"/>
      <c r="K18" s="1"/>
      <c r="L18" s="1"/>
      <c r="M18" s="16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</row>
    <row r="19" spans="1:34" ht="12" customHeight="1">
      <c r="A19" s="1"/>
      <c r="B19" s="46" t="s">
        <v>48</v>
      </c>
      <c r="C19" s="46"/>
      <c r="D19" s="42"/>
      <c r="E19" s="47"/>
      <c r="F19" s="40"/>
      <c r="G19" s="48" t="s">
        <v>49</v>
      </c>
      <c r="H19" s="1"/>
      <c r="I19" s="1"/>
      <c r="J19" s="49"/>
      <c r="K19" s="1"/>
      <c r="L19" s="1"/>
      <c r="M19" s="16" t="s">
        <v>50</v>
      </c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</row>
    <row r="20" spans="1:34" ht="12" customHeight="1">
      <c r="A20" s="1"/>
      <c r="B20" s="46" t="s">
        <v>51</v>
      </c>
      <c r="C20" s="50"/>
      <c r="D20" s="51" t="s">
        <v>52</v>
      </c>
      <c r="E20" s="52"/>
      <c r="F20" s="40"/>
      <c r="G20" s="48" t="s">
        <v>53</v>
      </c>
      <c r="H20" s="1"/>
      <c r="I20" s="1"/>
      <c r="J20" s="53"/>
      <c r="K20" s="1"/>
      <c r="L20" s="1"/>
      <c r="M20" s="16" t="s">
        <v>54</v>
      </c>
      <c r="N20" s="9"/>
      <c r="O20" s="8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</row>
    <row r="21" spans="1:34" ht="12" customHeight="1">
      <c r="A21" s="1"/>
      <c r="B21" s="45" t="s">
        <v>56</v>
      </c>
      <c r="C21" s="54"/>
      <c r="D21" s="51" t="s">
        <v>57</v>
      </c>
      <c r="E21" s="42"/>
      <c r="F21" s="40"/>
      <c r="G21" s="45" t="s">
        <v>58</v>
      </c>
      <c r="H21" s="1"/>
      <c r="I21" s="1"/>
      <c r="J21" s="55"/>
      <c r="K21" s="1"/>
      <c r="L21" s="1"/>
      <c r="M21" s="16" t="s">
        <v>59</v>
      </c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</row>
    <row r="22" spans="1:34" ht="12" customHeight="1">
      <c r="A22" s="1"/>
      <c r="B22" s="45" t="s">
        <v>60</v>
      </c>
      <c r="C22" s="46"/>
      <c r="D22" s="42"/>
      <c r="E22" s="1"/>
      <c r="F22" s="56"/>
      <c r="G22" s="45" t="s">
        <v>61</v>
      </c>
      <c r="H22" s="1"/>
      <c r="I22" s="1"/>
      <c r="J22" s="57"/>
      <c r="K22" s="1"/>
      <c r="L22" s="1"/>
      <c r="M22" s="16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</row>
    <row r="23" spans="1:34" ht="12" customHeight="1">
      <c r="A23" s="1"/>
      <c r="B23" s="45" t="s">
        <v>62</v>
      </c>
      <c r="C23" s="46"/>
      <c r="D23" s="58"/>
      <c r="E23" s="59" t="s">
        <v>63</v>
      </c>
      <c r="F23" s="60">
        <f>(D23/100)*E19</f>
        <v>0</v>
      </c>
      <c r="G23" s="45" t="s">
        <v>64</v>
      </c>
      <c r="H23" s="1"/>
      <c r="I23" s="1"/>
      <c r="J23" s="61"/>
      <c r="K23" s="1"/>
      <c r="L23" s="1"/>
      <c r="M23" s="16" t="s">
        <v>65</v>
      </c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</row>
    <row r="24" spans="1:34" ht="12" customHeight="1">
      <c r="A24" s="1"/>
      <c r="B24" s="45" t="s">
        <v>66</v>
      </c>
      <c r="C24" s="46"/>
      <c r="D24" s="58"/>
      <c r="E24" s="59" t="s">
        <v>67</v>
      </c>
      <c r="F24" s="60">
        <f>(D24/100)*E19</f>
        <v>0</v>
      </c>
      <c r="G24" s="45" t="s">
        <v>68</v>
      </c>
      <c r="H24" s="1"/>
      <c r="I24" s="1"/>
      <c r="J24" s="53"/>
      <c r="K24" s="1"/>
      <c r="L24" s="1"/>
      <c r="M24" s="62">
        <v>1</v>
      </c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</row>
    <row r="25" spans="1:34" ht="12" customHeight="1">
      <c r="A25" s="1"/>
      <c r="B25" s="45"/>
      <c r="C25" s="45"/>
      <c r="D25" s="45"/>
      <c r="E25" s="45"/>
      <c r="F25" s="45"/>
      <c r="G25" s="17"/>
      <c r="H25" s="1"/>
      <c r="I25" s="1"/>
      <c r="J25" s="1"/>
      <c r="K25" s="1"/>
      <c r="L25" s="1"/>
      <c r="M25" s="16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</row>
    <row r="26" spans="1:34" ht="9" customHeight="1">
      <c r="A26" s="1"/>
      <c r="B26" s="45"/>
      <c r="C26" s="1"/>
      <c r="D26" s="42"/>
      <c r="E26" s="42"/>
      <c r="F26" s="1"/>
      <c r="G26" s="1"/>
      <c r="H26" s="1"/>
      <c r="I26" s="1"/>
      <c r="J26" s="1"/>
      <c r="K26" s="1"/>
      <c r="L26" s="1"/>
      <c r="M26" s="16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</row>
    <row r="27" spans="1:34" ht="12.75" hidden="1" customHeight="1">
      <c r="A27" s="1"/>
      <c r="B27" s="45" t="s">
        <v>69</v>
      </c>
      <c r="C27" s="1"/>
      <c r="D27" s="63"/>
      <c r="E27" s="1"/>
      <c r="F27" s="2"/>
      <c r="G27" s="2"/>
      <c r="H27" s="2"/>
      <c r="I27" s="2"/>
      <c r="J27" s="2"/>
      <c r="K27" s="2"/>
      <c r="L27" s="1"/>
      <c r="M27" s="16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</row>
    <row r="28" spans="1:34" ht="12.75" hidden="1" customHeight="1">
      <c r="A28" s="1"/>
      <c r="B28" s="64" t="s">
        <v>70</v>
      </c>
      <c r="C28" s="65" t="s">
        <v>71</v>
      </c>
      <c r="D28" s="66" t="s">
        <v>72</v>
      </c>
      <c r="E28" s="66" t="s">
        <v>73</v>
      </c>
      <c r="F28" s="67" t="s">
        <v>74</v>
      </c>
      <c r="G28" s="67" t="s">
        <v>75</v>
      </c>
      <c r="H28" s="66" t="s">
        <v>76</v>
      </c>
      <c r="I28" s="66" t="s">
        <v>77</v>
      </c>
      <c r="J28" s="267" t="s">
        <v>78</v>
      </c>
      <c r="K28" s="241"/>
      <c r="L28" s="1"/>
      <c r="M28" s="12" t="s">
        <v>79</v>
      </c>
      <c r="N28" s="8" t="s">
        <v>80</v>
      </c>
      <c r="O28" s="68"/>
      <c r="P28" s="6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</row>
    <row r="29" spans="1:34" ht="12.75" hidden="1" customHeight="1">
      <c r="A29" s="1"/>
      <c r="B29" s="70" t="s">
        <v>81</v>
      </c>
      <c r="C29" s="71"/>
      <c r="D29" s="72"/>
      <c r="E29" s="73"/>
      <c r="F29" s="74"/>
      <c r="G29" s="75"/>
      <c r="H29" s="76" t="str">
        <f>IF(G29="","",IF(G29=$N$9,F29*Listas!$B$6,IF(D29=$N$2,VLOOKUP(G29,Listas!$A$3:$C$5,3,FALSE),VLOOKUP(G29,Listas!$A$3:$B$5,2,FALSE))))</f>
        <v/>
      </c>
      <c r="I29" s="77" t="str">
        <f>IF(D29="","",VLOOKUP(M29,Listas!$A$12:$B$19,2,FALSE))</f>
        <v/>
      </c>
      <c r="J29" s="247" t="str">
        <f t="shared" ref="J29:J59" si="0">IF(E29="","",IF(G29="",((C29*E29)*(F29)),(C29*E29)*(F29+H29)))</f>
        <v/>
      </c>
      <c r="K29" s="241"/>
      <c r="L29" s="1" t="s">
        <v>82</v>
      </c>
      <c r="M29" s="28" t="str">
        <f t="shared" ref="M29:M59" si="1">D29&amp;IF(OR(D29=$N$2,D29=$N$3),CHOOSE($M$8," "&amp;$N$14," "&amp;$N$15," "&amp;$N$16),"")</f>
        <v/>
      </c>
      <c r="N29" s="78" t="str">
        <f t="shared" ref="N29:N59" si="2">IF(I29="","",ROUND(I29*J29,2))</f>
        <v/>
      </c>
      <c r="O29" s="79"/>
      <c r="P29" s="7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</row>
    <row r="30" spans="1:34" ht="12.75" hidden="1" customHeight="1">
      <c r="A30" s="1"/>
      <c r="B30" s="70"/>
      <c r="C30" s="71"/>
      <c r="D30" s="72"/>
      <c r="E30" s="73"/>
      <c r="F30" s="74"/>
      <c r="G30" s="75"/>
      <c r="H30" s="76" t="str">
        <f>IF(G30="","",IF(G30=$N$9,F30*Listas!$B$6,IF(D30=$N$2,VLOOKUP(G30,Listas!$A$3:$C$5,3,FALSE),VLOOKUP(G30,Listas!$A$3:$B$5,2,FALSE))))</f>
        <v/>
      </c>
      <c r="I30" s="77" t="str">
        <f>IF(D30="","",VLOOKUP(M30,Listas!$A$12:$B$19,2,FALSE))</f>
        <v/>
      </c>
      <c r="J30" s="247" t="str">
        <f t="shared" si="0"/>
        <v/>
      </c>
      <c r="K30" s="241"/>
      <c r="L30" s="1" t="s">
        <v>82</v>
      </c>
      <c r="M30" s="28" t="str">
        <f t="shared" si="1"/>
        <v/>
      </c>
      <c r="N30" s="78" t="str">
        <f t="shared" si="2"/>
        <v/>
      </c>
      <c r="O30" s="79"/>
      <c r="P30" s="7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</row>
    <row r="31" spans="1:34" ht="12.75" hidden="1" customHeight="1">
      <c r="A31" s="1"/>
      <c r="B31" s="70"/>
      <c r="C31" s="71"/>
      <c r="D31" s="72"/>
      <c r="E31" s="73"/>
      <c r="F31" s="74"/>
      <c r="G31" s="75"/>
      <c r="H31" s="76" t="str">
        <f>IF(G31="","",IF(G31=$N$9,F31*Listas!$B$6,IF(D31=$N$2,VLOOKUP(G31,Listas!$A$3:$C$5,3,FALSE),VLOOKUP(G31,Listas!$A$3:$B$5,2,FALSE))))</f>
        <v/>
      </c>
      <c r="I31" s="80" t="str">
        <f>IF(D31="","",VLOOKUP(M31,Listas!$A$12:$B$19,2,FALSE))</f>
        <v/>
      </c>
      <c r="J31" s="247" t="str">
        <f t="shared" si="0"/>
        <v/>
      </c>
      <c r="K31" s="241"/>
      <c r="L31" s="1" t="s">
        <v>82</v>
      </c>
      <c r="M31" s="28" t="str">
        <f t="shared" si="1"/>
        <v/>
      </c>
      <c r="N31" s="78" t="str">
        <f t="shared" si="2"/>
        <v/>
      </c>
      <c r="O31" s="79"/>
      <c r="P31" s="7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</row>
    <row r="32" spans="1:34" ht="12.75" hidden="1" customHeight="1">
      <c r="A32" s="1"/>
      <c r="B32" s="70"/>
      <c r="C32" s="71"/>
      <c r="D32" s="72"/>
      <c r="E32" s="73"/>
      <c r="F32" s="74"/>
      <c r="G32" s="75"/>
      <c r="H32" s="76" t="str">
        <f>IF(G32="","",IF(G32=$N$9,F32*Listas!$B$6,IF(D32=$N$2,VLOOKUP(G32,Listas!$A$3:$C$5,3,FALSE),VLOOKUP(G32,Listas!$A$3:$B$5,2,FALSE))))</f>
        <v/>
      </c>
      <c r="I32" s="77" t="str">
        <f>IF(D32="","",VLOOKUP(M32,Listas!$A$12:$B$19,2,FALSE))</f>
        <v/>
      </c>
      <c r="J32" s="247" t="str">
        <f t="shared" si="0"/>
        <v/>
      </c>
      <c r="K32" s="241"/>
      <c r="L32" s="1" t="s">
        <v>82</v>
      </c>
      <c r="M32" s="28" t="str">
        <f t="shared" si="1"/>
        <v/>
      </c>
      <c r="N32" s="78" t="str">
        <f t="shared" si="2"/>
        <v/>
      </c>
      <c r="O32" s="79"/>
      <c r="P32" s="7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</row>
    <row r="33" spans="1:34" ht="12.75" hidden="1" customHeight="1">
      <c r="A33" s="1"/>
      <c r="B33" s="81"/>
      <c r="C33" s="71"/>
      <c r="D33" s="72"/>
      <c r="E33" s="73"/>
      <c r="F33" s="74"/>
      <c r="G33" s="75"/>
      <c r="H33" s="76" t="str">
        <f>IF(G33="","",IF(G33=$N$9,F33*Listas!$B$6,IF(D33=$N$2,VLOOKUP(G33,Listas!$A$3:$C$5,3,FALSE),VLOOKUP(G33,Listas!$A$3:$B$5,2,FALSE))))</f>
        <v/>
      </c>
      <c r="I33" s="77" t="str">
        <f>IF(D33="","",VLOOKUP(M33,Listas!$A$12:$B$19,2,FALSE))</f>
        <v/>
      </c>
      <c r="J33" s="247" t="str">
        <f t="shared" si="0"/>
        <v/>
      </c>
      <c r="K33" s="241"/>
      <c r="L33" s="1" t="s">
        <v>82</v>
      </c>
      <c r="M33" s="28" t="str">
        <f t="shared" si="1"/>
        <v/>
      </c>
      <c r="N33" s="78" t="str">
        <f t="shared" si="2"/>
        <v/>
      </c>
      <c r="O33" s="79"/>
      <c r="P33" s="7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</row>
    <row r="34" spans="1:34" ht="12.75" hidden="1" customHeight="1">
      <c r="A34" s="1"/>
      <c r="B34" s="81"/>
      <c r="C34" s="71"/>
      <c r="D34" s="72"/>
      <c r="E34" s="73"/>
      <c r="F34" s="74"/>
      <c r="G34" s="75"/>
      <c r="H34" s="76" t="str">
        <f>IF(G34="","",IF(G34=$N$9,F34*Listas!$B$6,IF(D34=$N$2,VLOOKUP(G34,Listas!$A$3:$C$5,3,FALSE),VLOOKUP(G34,Listas!$A$3:$B$5,2,FALSE))))</f>
        <v/>
      </c>
      <c r="I34" s="77" t="str">
        <f>IF(D34="","",VLOOKUP(M34,Listas!$A$12:$B$19,2,FALSE))</f>
        <v/>
      </c>
      <c r="J34" s="247" t="str">
        <f t="shared" si="0"/>
        <v/>
      </c>
      <c r="K34" s="241"/>
      <c r="L34" s="1" t="s">
        <v>82</v>
      </c>
      <c r="M34" s="28" t="str">
        <f t="shared" si="1"/>
        <v/>
      </c>
      <c r="N34" s="78" t="str">
        <f t="shared" si="2"/>
        <v/>
      </c>
      <c r="O34" s="79"/>
      <c r="P34" s="7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</row>
    <row r="35" spans="1:34" ht="12.75" hidden="1" customHeight="1">
      <c r="A35" s="1"/>
      <c r="B35" s="81"/>
      <c r="C35" s="71"/>
      <c r="D35" s="72"/>
      <c r="E35" s="73"/>
      <c r="F35" s="74"/>
      <c r="G35" s="75"/>
      <c r="H35" s="76" t="str">
        <f>IF(G35="","",IF(G35=$N$9,F35*Listas!$B$6,IF(D35=$N$2,VLOOKUP(G35,Listas!$A$3:$C$5,3,FALSE),VLOOKUP(G35,Listas!$A$3:$B$5,2,FALSE))))</f>
        <v/>
      </c>
      <c r="I35" s="77" t="str">
        <f>IF(D35="","",VLOOKUP(M35,Listas!$A$12:$B$19,2,FALSE))</f>
        <v/>
      </c>
      <c r="J35" s="247" t="str">
        <f t="shared" si="0"/>
        <v/>
      </c>
      <c r="K35" s="241"/>
      <c r="L35" s="1" t="s">
        <v>82</v>
      </c>
      <c r="M35" s="28" t="str">
        <f t="shared" si="1"/>
        <v/>
      </c>
      <c r="N35" s="78" t="str">
        <f t="shared" si="2"/>
        <v/>
      </c>
      <c r="O35" s="79"/>
      <c r="P35" s="7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</row>
    <row r="36" spans="1:34" ht="12.75" hidden="1" customHeight="1">
      <c r="A36" s="1"/>
      <c r="B36" s="81"/>
      <c r="C36" s="71"/>
      <c r="D36" s="72"/>
      <c r="E36" s="73"/>
      <c r="F36" s="74"/>
      <c r="G36" s="75"/>
      <c r="H36" s="76" t="str">
        <f>IF(G36="","",IF(G36=$N$9,F36*Listas!$B$6,IF(D36=$N$2,VLOOKUP(G36,Listas!$A$3:$C$5,3,FALSE),VLOOKUP(G36,Listas!$A$3:$B$5,2,FALSE))))</f>
        <v/>
      </c>
      <c r="I36" s="77" t="str">
        <f>IF(D36="","",VLOOKUP(M36,Listas!$A$12:$B$19,2,FALSE))</f>
        <v/>
      </c>
      <c r="J36" s="247" t="str">
        <f t="shared" si="0"/>
        <v/>
      </c>
      <c r="K36" s="241"/>
      <c r="L36" s="1" t="s">
        <v>82</v>
      </c>
      <c r="M36" s="28" t="str">
        <f t="shared" si="1"/>
        <v/>
      </c>
      <c r="N36" s="78" t="str">
        <f t="shared" si="2"/>
        <v/>
      </c>
      <c r="O36" s="79"/>
      <c r="P36" s="7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</row>
    <row r="37" spans="1:34" ht="12.75" hidden="1" customHeight="1">
      <c r="A37" s="1"/>
      <c r="B37" s="81"/>
      <c r="C37" s="71"/>
      <c r="D37" s="72"/>
      <c r="E37" s="73"/>
      <c r="F37" s="74"/>
      <c r="G37" s="75"/>
      <c r="H37" s="76" t="str">
        <f>IF(G37="","",IF(G37=$N$9,F37*Listas!$B$6,IF(D37=$N$2,VLOOKUP(G37,Listas!$A$3:$C$5,3,FALSE),VLOOKUP(G37,Listas!$A$3:$B$5,2,FALSE))))</f>
        <v/>
      </c>
      <c r="I37" s="77" t="str">
        <f>IF(D37="","",VLOOKUP(M37,Listas!$A$12:$B$19,2,FALSE))</f>
        <v/>
      </c>
      <c r="J37" s="247" t="str">
        <f t="shared" si="0"/>
        <v/>
      </c>
      <c r="K37" s="241"/>
      <c r="L37" s="1" t="s">
        <v>82</v>
      </c>
      <c r="M37" s="28" t="str">
        <f t="shared" si="1"/>
        <v/>
      </c>
      <c r="N37" s="78" t="str">
        <f t="shared" si="2"/>
        <v/>
      </c>
      <c r="O37" s="79"/>
      <c r="P37" s="7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</row>
    <row r="38" spans="1:34" ht="12.75" hidden="1" customHeight="1">
      <c r="A38" s="1"/>
      <c r="B38" s="81"/>
      <c r="C38" s="71"/>
      <c r="D38" s="72"/>
      <c r="E38" s="73"/>
      <c r="F38" s="74"/>
      <c r="G38" s="75"/>
      <c r="H38" s="76" t="str">
        <f>IF(G38="","",IF(G38=$N$9,F38*Listas!$B$6,IF(D38=$N$2,VLOOKUP(G38,Listas!$A$3:$C$5,3,FALSE),VLOOKUP(G38,Listas!$A$3:$B$5,2,FALSE))))</f>
        <v/>
      </c>
      <c r="I38" s="77" t="str">
        <f>IF(D38="","",VLOOKUP(M38,Listas!$A$12:$B$19,2,FALSE))</f>
        <v/>
      </c>
      <c r="J38" s="247" t="str">
        <f t="shared" si="0"/>
        <v/>
      </c>
      <c r="K38" s="241"/>
      <c r="L38" s="1" t="s">
        <v>82</v>
      </c>
      <c r="M38" s="28" t="str">
        <f t="shared" si="1"/>
        <v/>
      </c>
      <c r="N38" s="78" t="str">
        <f t="shared" si="2"/>
        <v/>
      </c>
      <c r="O38" s="79"/>
      <c r="P38" s="7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</row>
    <row r="39" spans="1:34" ht="12.75" hidden="1" customHeight="1">
      <c r="A39" s="1"/>
      <c r="B39" s="81"/>
      <c r="C39" s="71"/>
      <c r="D39" s="72"/>
      <c r="E39" s="73"/>
      <c r="F39" s="74"/>
      <c r="G39" s="75"/>
      <c r="H39" s="76" t="str">
        <f>IF(G39="","",IF(G39=$N$9,F39*Listas!$B$6,IF(D39=$N$2,VLOOKUP(G39,Listas!$A$3:$C$5,3,FALSE),VLOOKUP(G39,Listas!$A$3:$B$5,2,FALSE))))</f>
        <v/>
      </c>
      <c r="I39" s="77" t="str">
        <f>IF(D39="","",VLOOKUP(M39,Listas!$A$12:$B$19,2,FALSE))</f>
        <v/>
      </c>
      <c r="J39" s="247" t="str">
        <f t="shared" si="0"/>
        <v/>
      </c>
      <c r="K39" s="241"/>
      <c r="L39" s="1" t="s">
        <v>82</v>
      </c>
      <c r="M39" s="28" t="str">
        <f t="shared" si="1"/>
        <v/>
      </c>
      <c r="N39" s="78" t="str">
        <f t="shared" si="2"/>
        <v/>
      </c>
      <c r="O39" s="79"/>
      <c r="P39" s="7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</row>
    <row r="40" spans="1:34" ht="12.75" hidden="1" customHeight="1">
      <c r="A40" s="1"/>
      <c r="B40" s="81"/>
      <c r="C40" s="71"/>
      <c r="D40" s="72"/>
      <c r="E40" s="73"/>
      <c r="F40" s="74"/>
      <c r="G40" s="75"/>
      <c r="H40" s="76" t="str">
        <f>IF(G40="","",IF(G40=$N$9,F40*Listas!$B$6,IF(D40=$N$2,VLOOKUP(G40,Listas!$A$3:$C$5,3,FALSE),VLOOKUP(G40,Listas!$A$3:$B$5,2,FALSE))))</f>
        <v/>
      </c>
      <c r="I40" s="77" t="str">
        <f>IF(D40="","",VLOOKUP(M40,Listas!$A$12:$B$19,2,FALSE))</f>
        <v/>
      </c>
      <c r="J40" s="247" t="str">
        <f t="shared" si="0"/>
        <v/>
      </c>
      <c r="K40" s="241"/>
      <c r="L40" s="1" t="s">
        <v>82</v>
      </c>
      <c r="M40" s="28" t="str">
        <f t="shared" si="1"/>
        <v/>
      </c>
      <c r="N40" s="78" t="str">
        <f t="shared" si="2"/>
        <v/>
      </c>
      <c r="O40" s="79"/>
      <c r="P40" s="7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</row>
    <row r="41" spans="1:34" ht="12.75" hidden="1" customHeight="1">
      <c r="A41" s="1"/>
      <c r="B41" s="81"/>
      <c r="C41" s="71"/>
      <c r="D41" s="72"/>
      <c r="E41" s="73"/>
      <c r="F41" s="74"/>
      <c r="G41" s="75"/>
      <c r="H41" s="76" t="str">
        <f>IF(G41="","",IF(G41=$N$9,F41*Listas!$B$6,IF(D41=$N$2,VLOOKUP(G41,Listas!$A$3:$C$5,3,FALSE),VLOOKUP(G41,Listas!$A$3:$B$5,2,FALSE))))</f>
        <v/>
      </c>
      <c r="I41" s="77" t="str">
        <f>IF(D41="","",VLOOKUP(M41,Listas!$A$12:$B$19,2,FALSE))</f>
        <v/>
      </c>
      <c r="J41" s="247" t="str">
        <f t="shared" si="0"/>
        <v/>
      </c>
      <c r="K41" s="241"/>
      <c r="L41" s="1" t="s">
        <v>82</v>
      </c>
      <c r="M41" s="28" t="str">
        <f t="shared" si="1"/>
        <v/>
      </c>
      <c r="N41" s="78" t="str">
        <f t="shared" si="2"/>
        <v/>
      </c>
      <c r="O41" s="79"/>
      <c r="P41" s="7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</row>
    <row r="42" spans="1:34" ht="12.75" hidden="1" customHeight="1">
      <c r="A42" s="1"/>
      <c r="B42" s="81"/>
      <c r="C42" s="71"/>
      <c r="D42" s="72"/>
      <c r="E42" s="73"/>
      <c r="F42" s="74"/>
      <c r="G42" s="75"/>
      <c r="H42" s="76" t="str">
        <f>IF(G42="","",IF(G42=$N$9,F42*Listas!$B$6,IF(D42=$N$2,VLOOKUP(G42,Listas!$A$3:$C$5,3,FALSE),VLOOKUP(G42,Listas!$A$3:$B$5,2,FALSE))))</f>
        <v/>
      </c>
      <c r="I42" s="77" t="str">
        <f>IF(D42="","",VLOOKUP(M42,Listas!$A$12:$B$19,2,FALSE))</f>
        <v/>
      </c>
      <c r="J42" s="247" t="str">
        <f t="shared" si="0"/>
        <v/>
      </c>
      <c r="K42" s="241"/>
      <c r="L42" s="1" t="s">
        <v>82</v>
      </c>
      <c r="M42" s="28" t="str">
        <f t="shared" si="1"/>
        <v/>
      </c>
      <c r="N42" s="78" t="str">
        <f t="shared" si="2"/>
        <v/>
      </c>
      <c r="O42" s="79"/>
      <c r="P42" s="7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</row>
    <row r="43" spans="1:34" ht="12.75" hidden="1" customHeight="1">
      <c r="A43" s="1"/>
      <c r="B43" s="81"/>
      <c r="C43" s="71"/>
      <c r="D43" s="72"/>
      <c r="E43" s="73"/>
      <c r="F43" s="74"/>
      <c r="G43" s="75"/>
      <c r="H43" s="76" t="str">
        <f>IF(G43="","",IF(G43=$N$9,F43*Listas!$B$6,IF(D43=$N$2,VLOOKUP(G43,Listas!$A$3:$C$5,3,FALSE),VLOOKUP(G43,Listas!$A$3:$B$5,2,FALSE))))</f>
        <v/>
      </c>
      <c r="I43" s="77" t="str">
        <f>IF(D43="","",VLOOKUP(M43,Listas!$A$12:$B$19,2,FALSE))</f>
        <v/>
      </c>
      <c r="J43" s="247" t="str">
        <f t="shared" si="0"/>
        <v/>
      </c>
      <c r="K43" s="241"/>
      <c r="L43" s="1" t="s">
        <v>82</v>
      </c>
      <c r="M43" s="28" t="str">
        <f t="shared" si="1"/>
        <v/>
      </c>
      <c r="N43" s="78" t="str">
        <f t="shared" si="2"/>
        <v/>
      </c>
      <c r="O43" s="79"/>
      <c r="P43" s="7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</row>
    <row r="44" spans="1:34" ht="12.75" hidden="1" customHeight="1">
      <c r="A44" s="1"/>
      <c r="B44" s="81"/>
      <c r="C44" s="71"/>
      <c r="D44" s="72"/>
      <c r="E44" s="73"/>
      <c r="F44" s="74"/>
      <c r="G44" s="75"/>
      <c r="H44" s="76" t="str">
        <f>IF(G44="","",IF(G44=$N$9,F44*Listas!$B$6,IF(D44=$N$2,VLOOKUP(G44,Listas!$A$3:$C$5,3,FALSE),VLOOKUP(G44,Listas!$A$3:$B$5,2,FALSE))))</f>
        <v/>
      </c>
      <c r="I44" s="77" t="str">
        <f>IF(D44="","",VLOOKUP(M44,Listas!$A$12:$B$19,2,FALSE))</f>
        <v/>
      </c>
      <c r="J44" s="247" t="str">
        <f t="shared" si="0"/>
        <v/>
      </c>
      <c r="K44" s="241"/>
      <c r="L44" s="1" t="s">
        <v>82</v>
      </c>
      <c r="M44" s="28" t="str">
        <f t="shared" si="1"/>
        <v/>
      </c>
      <c r="N44" s="78" t="str">
        <f t="shared" si="2"/>
        <v/>
      </c>
      <c r="O44" s="79"/>
      <c r="P44" s="7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</row>
    <row r="45" spans="1:34" ht="12.75" hidden="1" customHeight="1">
      <c r="A45" s="1"/>
      <c r="B45" s="81"/>
      <c r="C45" s="71"/>
      <c r="D45" s="72"/>
      <c r="E45" s="73"/>
      <c r="F45" s="74"/>
      <c r="G45" s="75"/>
      <c r="H45" s="76" t="str">
        <f>IF(G45="","",IF(G45=$N$9,F45*Listas!$B$6,IF(D45=$N$2,VLOOKUP(G45,Listas!$A$3:$C$5,3,FALSE),VLOOKUP(G45,Listas!$A$3:$B$5,2,FALSE))))</f>
        <v/>
      </c>
      <c r="I45" s="77" t="str">
        <f>IF(D45="","",VLOOKUP(M45,Listas!$A$12:$B$19,2,FALSE))</f>
        <v/>
      </c>
      <c r="J45" s="247" t="str">
        <f t="shared" si="0"/>
        <v/>
      </c>
      <c r="K45" s="241"/>
      <c r="L45" s="1" t="s">
        <v>82</v>
      </c>
      <c r="M45" s="28" t="str">
        <f t="shared" si="1"/>
        <v/>
      </c>
      <c r="N45" s="78" t="str">
        <f t="shared" si="2"/>
        <v/>
      </c>
      <c r="O45" s="79"/>
      <c r="P45" s="7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</row>
    <row r="46" spans="1:34" ht="12.75" hidden="1" customHeight="1">
      <c r="A46" s="1"/>
      <c r="B46" s="81"/>
      <c r="C46" s="71"/>
      <c r="D46" s="72"/>
      <c r="E46" s="73"/>
      <c r="F46" s="74"/>
      <c r="G46" s="75"/>
      <c r="H46" s="76" t="str">
        <f>IF(G46="","",IF(G46=$N$9,F46*Listas!$B$6,IF(D46=$N$2,VLOOKUP(G46,Listas!$A$3:$C$5,3,FALSE),VLOOKUP(G46,Listas!$A$3:$B$5,2,FALSE))))</f>
        <v/>
      </c>
      <c r="I46" s="77" t="str">
        <f>IF(D46="","",VLOOKUP(M46,Listas!$A$12:$B$19,2,FALSE))</f>
        <v/>
      </c>
      <c r="J46" s="247" t="str">
        <f t="shared" si="0"/>
        <v/>
      </c>
      <c r="K46" s="241"/>
      <c r="L46" s="1" t="s">
        <v>82</v>
      </c>
      <c r="M46" s="28" t="str">
        <f t="shared" si="1"/>
        <v/>
      </c>
      <c r="N46" s="78" t="str">
        <f t="shared" si="2"/>
        <v/>
      </c>
      <c r="O46" s="79"/>
      <c r="P46" s="7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</row>
    <row r="47" spans="1:34" ht="12.75" hidden="1" customHeight="1">
      <c r="A47" s="1"/>
      <c r="B47" s="81"/>
      <c r="C47" s="71"/>
      <c r="D47" s="72"/>
      <c r="E47" s="73"/>
      <c r="F47" s="74"/>
      <c r="G47" s="75"/>
      <c r="H47" s="76" t="str">
        <f>IF(G47="","",IF(G47=$N$9,F47*Listas!$B$6,IF(D47=$N$2,VLOOKUP(G47,Listas!$A$3:$C$5,3,FALSE),VLOOKUP(G47,Listas!$A$3:$B$5,2,FALSE))))</f>
        <v/>
      </c>
      <c r="I47" s="77" t="str">
        <f>IF(D47="","",VLOOKUP(M47,Listas!$A$12:$B$19,2,FALSE))</f>
        <v/>
      </c>
      <c r="J47" s="247" t="str">
        <f t="shared" si="0"/>
        <v/>
      </c>
      <c r="K47" s="241"/>
      <c r="L47" s="1" t="s">
        <v>82</v>
      </c>
      <c r="M47" s="28" t="str">
        <f t="shared" si="1"/>
        <v/>
      </c>
      <c r="N47" s="78" t="str">
        <f t="shared" si="2"/>
        <v/>
      </c>
      <c r="O47" s="79"/>
      <c r="P47" s="7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</row>
    <row r="48" spans="1:34" ht="12.75" hidden="1" customHeight="1">
      <c r="A48" s="1"/>
      <c r="B48" s="81"/>
      <c r="C48" s="71"/>
      <c r="D48" s="72"/>
      <c r="E48" s="73"/>
      <c r="F48" s="74"/>
      <c r="G48" s="75"/>
      <c r="H48" s="76" t="str">
        <f>IF(G48="","",IF(G48=$N$9,F48*Listas!$B$6,IF(D48=$N$2,VLOOKUP(G48,Listas!$A$3:$C$5,3,FALSE),VLOOKUP(G48,Listas!$A$3:$B$5,2,FALSE))))</f>
        <v/>
      </c>
      <c r="I48" s="77" t="str">
        <f>IF(D48="","",VLOOKUP(M48,Listas!$A$12:$B$19,2,FALSE))</f>
        <v/>
      </c>
      <c r="J48" s="247" t="str">
        <f t="shared" si="0"/>
        <v/>
      </c>
      <c r="K48" s="241"/>
      <c r="L48" s="1" t="s">
        <v>82</v>
      </c>
      <c r="M48" s="28" t="str">
        <f t="shared" si="1"/>
        <v/>
      </c>
      <c r="N48" s="78" t="str">
        <f t="shared" si="2"/>
        <v/>
      </c>
      <c r="O48" s="79"/>
      <c r="P48" s="7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</row>
    <row r="49" spans="1:34" ht="12.75" hidden="1" customHeight="1">
      <c r="A49" s="1"/>
      <c r="B49" s="81"/>
      <c r="C49" s="71"/>
      <c r="D49" s="72"/>
      <c r="E49" s="73"/>
      <c r="F49" s="74"/>
      <c r="G49" s="75"/>
      <c r="H49" s="76" t="str">
        <f>IF(G49="","",IF(G49=$N$9,F49*Listas!$B$6,IF(D49=$N$2,VLOOKUP(G49,Listas!$A$3:$C$5,3,FALSE),VLOOKUP(G49,Listas!$A$3:$B$5,2,FALSE))))</f>
        <v/>
      </c>
      <c r="I49" s="77" t="str">
        <f>IF(D49="","",VLOOKUP(M49,Listas!$A$12:$B$19,2,FALSE))</f>
        <v/>
      </c>
      <c r="J49" s="247" t="str">
        <f t="shared" si="0"/>
        <v/>
      </c>
      <c r="K49" s="241"/>
      <c r="L49" s="1" t="s">
        <v>82</v>
      </c>
      <c r="M49" s="28" t="str">
        <f t="shared" si="1"/>
        <v/>
      </c>
      <c r="N49" s="78" t="str">
        <f t="shared" si="2"/>
        <v/>
      </c>
      <c r="O49" s="79"/>
      <c r="P49" s="7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</row>
    <row r="50" spans="1:34" ht="12.75" hidden="1" customHeight="1">
      <c r="A50" s="1"/>
      <c r="B50" s="81"/>
      <c r="C50" s="71"/>
      <c r="D50" s="72"/>
      <c r="E50" s="73"/>
      <c r="F50" s="74"/>
      <c r="G50" s="75"/>
      <c r="H50" s="76" t="str">
        <f>IF(G50="","",IF(G50=$N$9,F50*Listas!$B$6,IF(D50=$N$2,VLOOKUP(G50,Listas!$A$3:$C$5,3,FALSE),VLOOKUP(G50,Listas!$A$3:$B$5,2,FALSE))))</f>
        <v/>
      </c>
      <c r="I50" s="77" t="str">
        <f>IF(D50="","",VLOOKUP(M50,Listas!$A$12:$B$19,2,FALSE))</f>
        <v/>
      </c>
      <c r="J50" s="247" t="str">
        <f t="shared" si="0"/>
        <v/>
      </c>
      <c r="K50" s="241"/>
      <c r="L50" s="1" t="s">
        <v>82</v>
      </c>
      <c r="M50" s="28" t="str">
        <f t="shared" si="1"/>
        <v/>
      </c>
      <c r="N50" s="78" t="str">
        <f t="shared" si="2"/>
        <v/>
      </c>
      <c r="O50" s="79"/>
      <c r="P50" s="7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</row>
    <row r="51" spans="1:34" ht="12.75" hidden="1" customHeight="1">
      <c r="A51" s="1"/>
      <c r="B51" s="81"/>
      <c r="C51" s="71"/>
      <c r="D51" s="72"/>
      <c r="E51" s="73"/>
      <c r="F51" s="74"/>
      <c r="G51" s="75"/>
      <c r="H51" s="76" t="str">
        <f>IF(G51="","",IF(G51=$N$9,F51*Listas!$B$6,IF(D51=$N$2,VLOOKUP(G51,Listas!$A$3:$C$5,3,FALSE),VLOOKUP(G51,Listas!$A$3:$B$5,2,FALSE))))</f>
        <v/>
      </c>
      <c r="I51" s="77" t="str">
        <f>IF(D51="","",VLOOKUP(M51,Listas!$A$12:$B$19,2,FALSE))</f>
        <v/>
      </c>
      <c r="J51" s="247" t="str">
        <f t="shared" si="0"/>
        <v/>
      </c>
      <c r="K51" s="241"/>
      <c r="L51" s="1" t="s">
        <v>82</v>
      </c>
      <c r="M51" s="28" t="str">
        <f t="shared" si="1"/>
        <v/>
      </c>
      <c r="N51" s="78" t="str">
        <f t="shared" si="2"/>
        <v/>
      </c>
      <c r="O51" s="79"/>
      <c r="P51" s="7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</row>
    <row r="52" spans="1:34" ht="12.75" hidden="1" customHeight="1">
      <c r="A52" s="1"/>
      <c r="B52" s="81"/>
      <c r="C52" s="71"/>
      <c r="D52" s="72"/>
      <c r="E52" s="73"/>
      <c r="F52" s="74"/>
      <c r="G52" s="75"/>
      <c r="H52" s="76" t="str">
        <f>IF(G52="","",IF(G52=$N$9,F52*Listas!$B$6,IF(D52=$N$2,VLOOKUP(G52,Listas!$A$3:$C$5,3,FALSE),VLOOKUP(G52,Listas!$A$3:$B$5,2,FALSE))))</f>
        <v/>
      </c>
      <c r="I52" s="77" t="str">
        <f>IF(D52="","",VLOOKUP(M52,Listas!$A$12:$B$19,2,FALSE))</f>
        <v/>
      </c>
      <c r="J52" s="247" t="str">
        <f t="shared" si="0"/>
        <v/>
      </c>
      <c r="K52" s="241"/>
      <c r="L52" s="1" t="s">
        <v>82</v>
      </c>
      <c r="M52" s="28" t="str">
        <f t="shared" si="1"/>
        <v/>
      </c>
      <c r="N52" s="78" t="str">
        <f t="shared" si="2"/>
        <v/>
      </c>
      <c r="O52" s="79"/>
      <c r="P52" s="7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</row>
    <row r="53" spans="1:34" ht="12.75" hidden="1" customHeight="1">
      <c r="A53" s="1"/>
      <c r="B53" s="81"/>
      <c r="C53" s="71"/>
      <c r="D53" s="72"/>
      <c r="E53" s="73"/>
      <c r="F53" s="74"/>
      <c r="G53" s="75"/>
      <c r="H53" s="76" t="str">
        <f>IF(G53="","",IF(G53=$N$9,F53*Listas!$B$6,IF(D53=$N$2,VLOOKUP(G53,Listas!$A$3:$C$5,3,FALSE),VLOOKUP(G53,Listas!$A$3:$B$5,2,FALSE))))</f>
        <v/>
      </c>
      <c r="I53" s="77" t="str">
        <f>IF(D53="","",VLOOKUP(M53,Listas!$A$12:$B$19,2,FALSE))</f>
        <v/>
      </c>
      <c r="J53" s="247" t="str">
        <f t="shared" si="0"/>
        <v/>
      </c>
      <c r="K53" s="241"/>
      <c r="L53" s="1" t="s">
        <v>82</v>
      </c>
      <c r="M53" s="28" t="str">
        <f t="shared" si="1"/>
        <v/>
      </c>
      <c r="N53" s="78" t="str">
        <f t="shared" si="2"/>
        <v/>
      </c>
      <c r="O53" s="79"/>
      <c r="P53" s="7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</row>
    <row r="54" spans="1:34" ht="12.75" hidden="1" customHeight="1">
      <c r="A54" s="1"/>
      <c r="B54" s="81"/>
      <c r="C54" s="71"/>
      <c r="D54" s="72"/>
      <c r="E54" s="73"/>
      <c r="F54" s="74"/>
      <c r="G54" s="75"/>
      <c r="H54" s="76" t="str">
        <f>IF(G54="","",IF(G54=$N$9,F54*Listas!$B$6,IF(D54=$N$2,VLOOKUP(G54,Listas!$A$3:$C$5,3,FALSE),VLOOKUP(G54,Listas!$A$3:$B$5,2,FALSE))))</f>
        <v/>
      </c>
      <c r="I54" s="77" t="str">
        <f>IF(D54="","",VLOOKUP(M54,Listas!$A$12:$B$19,2,FALSE))</f>
        <v/>
      </c>
      <c r="J54" s="247" t="str">
        <f t="shared" si="0"/>
        <v/>
      </c>
      <c r="K54" s="241"/>
      <c r="L54" s="1" t="s">
        <v>82</v>
      </c>
      <c r="M54" s="28" t="str">
        <f t="shared" si="1"/>
        <v/>
      </c>
      <c r="N54" s="78" t="str">
        <f t="shared" si="2"/>
        <v/>
      </c>
      <c r="O54" s="79"/>
      <c r="P54" s="7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</row>
    <row r="55" spans="1:34" ht="12.75" hidden="1" customHeight="1">
      <c r="A55" s="1"/>
      <c r="B55" s="81"/>
      <c r="C55" s="71"/>
      <c r="D55" s="72"/>
      <c r="E55" s="73"/>
      <c r="F55" s="74"/>
      <c r="G55" s="75"/>
      <c r="H55" s="76" t="str">
        <f>IF(G55="","",IF(G55=$N$9,F55*Listas!$B$6,IF(D55=$N$2,VLOOKUP(G55,Listas!$A$3:$C$5,3,FALSE),VLOOKUP(G55,Listas!$A$3:$B$5,2,FALSE))))</f>
        <v/>
      </c>
      <c r="I55" s="77" t="str">
        <f>IF(D55="","",VLOOKUP(M55,Listas!$A$12:$B$19,2,FALSE))</f>
        <v/>
      </c>
      <c r="J55" s="247" t="str">
        <f t="shared" si="0"/>
        <v/>
      </c>
      <c r="K55" s="241"/>
      <c r="L55" s="1" t="s">
        <v>82</v>
      </c>
      <c r="M55" s="28" t="str">
        <f t="shared" si="1"/>
        <v/>
      </c>
      <c r="N55" s="78" t="str">
        <f t="shared" si="2"/>
        <v/>
      </c>
      <c r="O55" s="79"/>
      <c r="P55" s="7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</row>
    <row r="56" spans="1:34" ht="12.75" hidden="1" customHeight="1">
      <c r="A56" s="1"/>
      <c r="B56" s="81"/>
      <c r="C56" s="71"/>
      <c r="D56" s="72"/>
      <c r="E56" s="73"/>
      <c r="F56" s="74"/>
      <c r="G56" s="75"/>
      <c r="H56" s="76" t="str">
        <f>IF(G56="","",IF(G56=$N$9,F56*Listas!$B$6,IF(D56=$N$2,VLOOKUP(G56,Listas!$A$3:$C$5,3,FALSE),VLOOKUP(G56,Listas!$A$3:$B$5,2,FALSE))))</f>
        <v/>
      </c>
      <c r="I56" s="77" t="str">
        <f>IF(D56="","",VLOOKUP(M56,Listas!$A$12:$B$19,2,FALSE))</f>
        <v/>
      </c>
      <c r="J56" s="247" t="str">
        <f t="shared" si="0"/>
        <v/>
      </c>
      <c r="K56" s="241"/>
      <c r="L56" s="1" t="s">
        <v>82</v>
      </c>
      <c r="M56" s="28" t="str">
        <f t="shared" si="1"/>
        <v/>
      </c>
      <c r="N56" s="78" t="str">
        <f t="shared" si="2"/>
        <v/>
      </c>
      <c r="O56" s="79"/>
      <c r="P56" s="7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</row>
    <row r="57" spans="1:34" ht="12.75" hidden="1" customHeight="1">
      <c r="A57" s="1"/>
      <c r="B57" s="81"/>
      <c r="C57" s="71"/>
      <c r="D57" s="72"/>
      <c r="E57" s="73"/>
      <c r="F57" s="74"/>
      <c r="G57" s="75"/>
      <c r="H57" s="76" t="str">
        <f>IF(G57="","",IF(G57=$N$9,F57*Listas!$B$6,IF(D57=$N$2,VLOOKUP(G57,Listas!$A$3:$C$5,3,FALSE),VLOOKUP(G57,Listas!$A$3:$B$5,2,FALSE))))</f>
        <v/>
      </c>
      <c r="I57" s="77" t="str">
        <f>IF(D57="","",VLOOKUP(M57,Listas!$A$12:$B$19,2,FALSE))</f>
        <v/>
      </c>
      <c r="J57" s="247" t="str">
        <f t="shared" si="0"/>
        <v/>
      </c>
      <c r="K57" s="241"/>
      <c r="L57" s="1" t="s">
        <v>82</v>
      </c>
      <c r="M57" s="28" t="str">
        <f t="shared" si="1"/>
        <v/>
      </c>
      <c r="N57" s="78" t="str">
        <f t="shared" si="2"/>
        <v/>
      </c>
      <c r="O57" s="79"/>
      <c r="P57" s="7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</row>
    <row r="58" spans="1:34" ht="12.75" hidden="1" customHeight="1">
      <c r="A58" s="1"/>
      <c r="B58" s="81"/>
      <c r="C58" s="71"/>
      <c r="D58" s="72"/>
      <c r="E58" s="73"/>
      <c r="F58" s="74"/>
      <c r="G58" s="75"/>
      <c r="H58" s="76" t="str">
        <f>IF(G58="","",IF(G58=$N$9,F58*Listas!$B$6,IF(D58=$N$2,VLOOKUP(G58,Listas!$A$3:$C$5,3,FALSE),VLOOKUP(G58,Listas!$A$3:$B$5,2,FALSE))))</f>
        <v/>
      </c>
      <c r="I58" s="77" t="str">
        <f>IF(D58="","",VLOOKUP(M58,Listas!$A$12:$B$19,2,FALSE))</f>
        <v/>
      </c>
      <c r="J58" s="247" t="str">
        <f t="shared" si="0"/>
        <v/>
      </c>
      <c r="K58" s="241"/>
      <c r="L58" s="1" t="s">
        <v>82</v>
      </c>
      <c r="M58" s="28" t="str">
        <f t="shared" si="1"/>
        <v/>
      </c>
      <c r="N58" s="78" t="str">
        <f t="shared" si="2"/>
        <v/>
      </c>
      <c r="O58" s="79"/>
      <c r="P58" s="7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</row>
    <row r="59" spans="1:34" ht="12.75" hidden="1" customHeight="1">
      <c r="A59" s="1"/>
      <c r="B59" s="81"/>
      <c r="C59" s="71"/>
      <c r="D59" s="72"/>
      <c r="E59" s="73"/>
      <c r="F59" s="74"/>
      <c r="G59" s="75"/>
      <c r="H59" s="76" t="str">
        <f>IF(G59="","",IF(G59=$N$9,F59*Listas!$B$6,IF(D59=$N$2,VLOOKUP(G59,Listas!$A$3:$C$5,3,FALSE),VLOOKUP(G59,Listas!$A$3:$B$5,2,FALSE))))</f>
        <v/>
      </c>
      <c r="I59" s="77" t="str">
        <f>IF(D59="","",VLOOKUP(M59,Listas!$A$12:$B$19,2,FALSE))</f>
        <v/>
      </c>
      <c r="J59" s="247" t="str">
        <f t="shared" si="0"/>
        <v/>
      </c>
      <c r="K59" s="241"/>
      <c r="L59" s="1" t="s">
        <v>82</v>
      </c>
      <c r="M59" s="28" t="str">
        <f t="shared" si="1"/>
        <v/>
      </c>
      <c r="N59" s="78" t="str">
        <f t="shared" si="2"/>
        <v/>
      </c>
      <c r="O59" s="79"/>
      <c r="P59" s="7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</row>
    <row r="60" spans="1:34" ht="15" hidden="1" customHeight="1">
      <c r="A60" s="1"/>
      <c r="B60" s="297" t="s">
        <v>83</v>
      </c>
      <c r="C60" s="246"/>
      <c r="D60" s="246"/>
      <c r="E60" s="246"/>
      <c r="F60" s="246"/>
      <c r="G60" s="246"/>
      <c r="H60" s="246"/>
      <c r="I60" s="241"/>
      <c r="J60" s="248">
        <f>SUM(J29:J59)</f>
        <v>0</v>
      </c>
      <c r="K60" s="241"/>
      <c r="L60" s="1"/>
      <c r="M60" s="16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</row>
    <row r="61" spans="1:34" ht="12.75" hidden="1" customHeight="1">
      <c r="A61" s="1"/>
      <c r="B61" s="298" t="s">
        <v>84</v>
      </c>
      <c r="C61" s="246"/>
      <c r="D61" s="246"/>
      <c r="E61" s="246"/>
      <c r="F61" s="246"/>
      <c r="G61" s="246"/>
      <c r="H61" s="246"/>
      <c r="I61" s="241"/>
      <c r="J61" s="240">
        <f>SUM(N29:N63)</f>
        <v>0</v>
      </c>
      <c r="K61" s="241"/>
      <c r="L61" s="1"/>
      <c r="M61" s="16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</row>
    <row r="62" spans="1:34" ht="15" hidden="1" customHeight="1">
      <c r="A62" s="45"/>
      <c r="B62" s="282" t="s">
        <v>85</v>
      </c>
      <c r="C62" s="246"/>
      <c r="D62" s="246"/>
      <c r="E62" s="246"/>
      <c r="F62" s="246"/>
      <c r="G62" s="246"/>
      <c r="H62" s="246"/>
      <c r="I62" s="241"/>
      <c r="J62" s="242">
        <f>SUM(J60:J61)</f>
        <v>0</v>
      </c>
      <c r="K62" s="241"/>
      <c r="L62" s="1"/>
      <c r="M62" s="16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</row>
    <row r="63" spans="1:34" ht="12.75" hidden="1" customHeight="1">
      <c r="A63" s="1"/>
      <c r="B63" s="1"/>
      <c r="C63" s="1"/>
      <c r="D63" s="1"/>
      <c r="E63" s="1"/>
      <c r="F63" s="2"/>
      <c r="G63" s="2"/>
      <c r="H63" s="2"/>
      <c r="I63" s="2"/>
      <c r="J63" s="2"/>
      <c r="K63" s="2"/>
      <c r="L63" s="1"/>
      <c r="M63" s="16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</row>
    <row r="64" spans="1:34" ht="13.5" hidden="1" customHeight="1">
      <c r="A64" s="1"/>
      <c r="B64" s="45" t="s">
        <v>86</v>
      </c>
      <c r="C64" s="1"/>
      <c r="D64" s="1"/>
      <c r="E64" s="1"/>
      <c r="F64" s="2"/>
      <c r="G64" s="2"/>
      <c r="H64" s="243" t="s">
        <v>87</v>
      </c>
      <c r="I64" s="2"/>
      <c r="J64" s="2"/>
      <c r="K64" s="2"/>
      <c r="L64" s="82"/>
      <c r="M64" s="16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</row>
    <row r="65" spans="1:34" ht="12.75" hidden="1" customHeight="1">
      <c r="A65" s="1"/>
      <c r="B65" s="299" t="s">
        <v>70</v>
      </c>
      <c r="C65" s="241"/>
      <c r="D65" s="66" t="s">
        <v>88</v>
      </c>
      <c r="E65" s="66" t="s">
        <v>73</v>
      </c>
      <c r="F65" s="245" t="s">
        <v>74</v>
      </c>
      <c r="G65" s="241"/>
      <c r="H65" s="244"/>
      <c r="I65" s="245" t="s">
        <v>89</v>
      </c>
      <c r="J65" s="246"/>
      <c r="K65" s="241"/>
      <c r="L65" s="1"/>
      <c r="M65" s="16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</row>
    <row r="66" spans="1:34" ht="15" hidden="1" customHeight="1">
      <c r="A66" s="1"/>
      <c r="B66" s="300" t="s">
        <v>90</v>
      </c>
      <c r="C66" s="241"/>
      <c r="D66" s="72"/>
      <c r="E66" s="73"/>
      <c r="F66" s="268"/>
      <c r="G66" s="241"/>
      <c r="H66" s="83"/>
      <c r="I66" s="247" t="str">
        <f t="shared" ref="I66:I126" si="3">IF(F66="","",(E66*F66)-(H66))</f>
        <v/>
      </c>
      <c r="J66" s="246"/>
      <c r="K66" s="241"/>
      <c r="L66" s="1"/>
      <c r="M66" s="16"/>
      <c r="N66" s="9"/>
      <c r="O66" s="9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</row>
    <row r="67" spans="1:34" ht="15" hidden="1" customHeight="1">
      <c r="A67" s="1"/>
      <c r="B67" s="300" t="s">
        <v>91</v>
      </c>
      <c r="C67" s="241"/>
      <c r="D67" s="72"/>
      <c r="E67" s="73"/>
      <c r="F67" s="268"/>
      <c r="G67" s="241"/>
      <c r="H67" s="83"/>
      <c r="I67" s="247" t="str">
        <f t="shared" si="3"/>
        <v/>
      </c>
      <c r="J67" s="246"/>
      <c r="K67" s="241"/>
      <c r="L67" s="1"/>
      <c r="M67" s="85"/>
      <c r="N67" s="84"/>
      <c r="O67" s="8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</row>
    <row r="68" spans="1:34" ht="15" hidden="1" customHeight="1">
      <c r="A68" s="1"/>
      <c r="B68" s="300" t="s">
        <v>92</v>
      </c>
      <c r="C68" s="241"/>
      <c r="D68" s="72"/>
      <c r="E68" s="73"/>
      <c r="F68" s="268"/>
      <c r="G68" s="241"/>
      <c r="H68" s="83"/>
      <c r="I68" s="247" t="str">
        <f t="shared" si="3"/>
        <v/>
      </c>
      <c r="J68" s="246"/>
      <c r="K68" s="241"/>
      <c r="L68" s="1"/>
      <c r="M68" s="85"/>
      <c r="N68" s="84"/>
      <c r="O68" s="8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</row>
    <row r="69" spans="1:34" ht="15" hidden="1" customHeight="1">
      <c r="A69" s="1"/>
      <c r="B69" s="300" t="s">
        <v>93</v>
      </c>
      <c r="C69" s="241"/>
      <c r="D69" s="72"/>
      <c r="E69" s="73"/>
      <c r="F69" s="268"/>
      <c r="G69" s="241"/>
      <c r="H69" s="83"/>
      <c r="I69" s="247" t="str">
        <f t="shared" si="3"/>
        <v/>
      </c>
      <c r="J69" s="246"/>
      <c r="K69" s="241"/>
      <c r="L69" s="1"/>
      <c r="M69" s="85"/>
      <c r="N69" s="84"/>
      <c r="O69" s="8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</row>
    <row r="70" spans="1:34" ht="15" hidden="1" customHeight="1">
      <c r="A70" s="1"/>
      <c r="B70" s="300" t="s">
        <v>94</v>
      </c>
      <c r="C70" s="241"/>
      <c r="D70" s="72"/>
      <c r="E70" s="73"/>
      <c r="F70" s="268"/>
      <c r="G70" s="241"/>
      <c r="H70" s="83"/>
      <c r="I70" s="247" t="str">
        <f t="shared" si="3"/>
        <v/>
      </c>
      <c r="J70" s="246"/>
      <c r="K70" s="241"/>
      <c r="L70" s="1"/>
      <c r="M70" s="85"/>
      <c r="N70" s="84"/>
      <c r="O70" s="8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</row>
    <row r="71" spans="1:34" ht="15" hidden="1" customHeight="1">
      <c r="A71" s="1"/>
      <c r="B71" s="300"/>
      <c r="C71" s="241"/>
      <c r="D71" s="72"/>
      <c r="E71" s="73"/>
      <c r="F71" s="268"/>
      <c r="G71" s="241"/>
      <c r="H71" s="83"/>
      <c r="I71" s="247" t="str">
        <f t="shared" si="3"/>
        <v/>
      </c>
      <c r="J71" s="246"/>
      <c r="K71" s="241"/>
      <c r="L71" s="1"/>
      <c r="M71" s="85"/>
      <c r="N71" s="84"/>
      <c r="O71" s="8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</row>
    <row r="72" spans="1:34" ht="13.5" hidden="1" customHeight="1">
      <c r="A72" s="1"/>
      <c r="B72" s="301"/>
      <c r="C72" s="241"/>
      <c r="D72" s="72"/>
      <c r="E72" s="73"/>
      <c r="F72" s="268"/>
      <c r="G72" s="241"/>
      <c r="H72" s="83"/>
      <c r="I72" s="247" t="str">
        <f t="shared" si="3"/>
        <v/>
      </c>
      <c r="J72" s="246"/>
      <c r="K72" s="241"/>
      <c r="L72" s="1"/>
      <c r="M72" s="85"/>
      <c r="N72" s="84"/>
      <c r="O72" s="8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</row>
    <row r="73" spans="1:34" ht="15" hidden="1" customHeight="1">
      <c r="A73" s="1"/>
      <c r="B73" s="300"/>
      <c r="C73" s="241"/>
      <c r="D73" s="72"/>
      <c r="E73" s="73"/>
      <c r="F73" s="268"/>
      <c r="G73" s="241"/>
      <c r="H73" s="83"/>
      <c r="I73" s="247" t="str">
        <f t="shared" si="3"/>
        <v/>
      </c>
      <c r="J73" s="246"/>
      <c r="K73" s="241"/>
      <c r="L73" s="1"/>
      <c r="M73" s="85"/>
      <c r="N73" s="84"/>
      <c r="O73" s="8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</row>
    <row r="74" spans="1:34" ht="15" hidden="1" customHeight="1">
      <c r="A74" s="1"/>
      <c r="B74" s="300"/>
      <c r="C74" s="241"/>
      <c r="D74" s="72"/>
      <c r="E74" s="73"/>
      <c r="F74" s="268"/>
      <c r="G74" s="241"/>
      <c r="H74" s="83"/>
      <c r="I74" s="247" t="str">
        <f t="shared" si="3"/>
        <v/>
      </c>
      <c r="J74" s="246"/>
      <c r="K74" s="241"/>
      <c r="L74" s="1"/>
      <c r="M74" s="85"/>
      <c r="N74" s="84"/>
      <c r="O74" s="8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</row>
    <row r="75" spans="1:34" ht="15" hidden="1" customHeight="1">
      <c r="A75" s="1"/>
      <c r="B75" s="301"/>
      <c r="C75" s="241"/>
      <c r="D75" s="72"/>
      <c r="E75" s="73"/>
      <c r="F75" s="268"/>
      <c r="G75" s="241"/>
      <c r="H75" s="83"/>
      <c r="I75" s="247" t="str">
        <f t="shared" si="3"/>
        <v/>
      </c>
      <c r="J75" s="246"/>
      <c r="K75" s="241"/>
      <c r="L75" s="1"/>
      <c r="M75" s="85"/>
      <c r="N75" s="84"/>
      <c r="O75" s="8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</row>
    <row r="76" spans="1:34" ht="15" hidden="1" customHeight="1">
      <c r="A76" s="1"/>
      <c r="B76" s="300"/>
      <c r="C76" s="241"/>
      <c r="D76" s="72"/>
      <c r="E76" s="73"/>
      <c r="F76" s="268"/>
      <c r="G76" s="241"/>
      <c r="H76" s="83"/>
      <c r="I76" s="247" t="str">
        <f t="shared" si="3"/>
        <v/>
      </c>
      <c r="J76" s="246"/>
      <c r="K76" s="241"/>
      <c r="L76" s="1"/>
      <c r="M76" s="85"/>
      <c r="N76" s="84"/>
      <c r="O76" s="8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</row>
    <row r="77" spans="1:34" ht="15" hidden="1" customHeight="1">
      <c r="A77" s="1"/>
      <c r="B77" s="269"/>
      <c r="C77" s="241"/>
      <c r="D77" s="72"/>
      <c r="E77" s="73"/>
      <c r="F77" s="268"/>
      <c r="G77" s="241"/>
      <c r="H77" s="83"/>
      <c r="I77" s="247" t="str">
        <f t="shared" si="3"/>
        <v/>
      </c>
      <c r="J77" s="246"/>
      <c r="K77" s="241"/>
      <c r="L77" s="1"/>
      <c r="M77" s="85"/>
      <c r="N77" s="84"/>
      <c r="O77" s="8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</row>
    <row r="78" spans="1:34" ht="15" hidden="1" customHeight="1">
      <c r="A78" s="1"/>
      <c r="B78" s="269"/>
      <c r="C78" s="241"/>
      <c r="D78" s="72"/>
      <c r="E78" s="73"/>
      <c r="F78" s="268"/>
      <c r="G78" s="241"/>
      <c r="H78" s="83"/>
      <c r="I78" s="247" t="str">
        <f t="shared" si="3"/>
        <v/>
      </c>
      <c r="J78" s="246"/>
      <c r="K78" s="241"/>
      <c r="L78" s="1"/>
      <c r="M78" s="85"/>
      <c r="N78" s="84"/>
      <c r="O78" s="8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</row>
    <row r="79" spans="1:34" ht="15" hidden="1" customHeight="1">
      <c r="A79" s="1"/>
      <c r="B79" s="269"/>
      <c r="C79" s="241"/>
      <c r="D79" s="72"/>
      <c r="E79" s="73"/>
      <c r="F79" s="268"/>
      <c r="G79" s="241"/>
      <c r="H79" s="83"/>
      <c r="I79" s="247" t="str">
        <f t="shared" si="3"/>
        <v/>
      </c>
      <c r="J79" s="246"/>
      <c r="K79" s="241"/>
      <c r="L79" s="1"/>
      <c r="M79" s="85"/>
      <c r="N79" s="84"/>
      <c r="O79" s="8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</row>
    <row r="80" spans="1:34" ht="15" hidden="1" customHeight="1">
      <c r="A80" s="1"/>
      <c r="B80" s="269"/>
      <c r="C80" s="241"/>
      <c r="D80" s="72"/>
      <c r="E80" s="73"/>
      <c r="F80" s="268"/>
      <c r="G80" s="241"/>
      <c r="H80" s="83"/>
      <c r="I80" s="247" t="str">
        <f t="shared" si="3"/>
        <v/>
      </c>
      <c r="J80" s="246"/>
      <c r="K80" s="241"/>
      <c r="L80" s="1"/>
      <c r="M80" s="85"/>
      <c r="N80" s="84"/>
      <c r="O80" s="8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</row>
    <row r="81" spans="1:34" ht="15" hidden="1" customHeight="1">
      <c r="A81" s="1"/>
      <c r="B81" s="269"/>
      <c r="C81" s="241"/>
      <c r="D81" s="72"/>
      <c r="E81" s="73"/>
      <c r="F81" s="268"/>
      <c r="G81" s="241"/>
      <c r="H81" s="83"/>
      <c r="I81" s="247" t="str">
        <f t="shared" si="3"/>
        <v/>
      </c>
      <c r="J81" s="246"/>
      <c r="K81" s="241"/>
      <c r="L81" s="1"/>
      <c r="M81" s="85"/>
      <c r="N81" s="84"/>
      <c r="O81" s="8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</row>
    <row r="82" spans="1:34" ht="15" hidden="1" customHeight="1">
      <c r="A82" s="1"/>
      <c r="B82" s="269"/>
      <c r="C82" s="241"/>
      <c r="D82" s="72"/>
      <c r="E82" s="73"/>
      <c r="F82" s="268"/>
      <c r="G82" s="241"/>
      <c r="H82" s="83"/>
      <c r="I82" s="247" t="str">
        <f t="shared" si="3"/>
        <v/>
      </c>
      <c r="J82" s="246"/>
      <c r="K82" s="241"/>
      <c r="L82" s="1"/>
      <c r="M82" s="85"/>
      <c r="N82" s="84"/>
      <c r="O82" s="8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</row>
    <row r="83" spans="1:34" ht="15" hidden="1" customHeight="1">
      <c r="A83" s="1"/>
      <c r="B83" s="269"/>
      <c r="C83" s="241"/>
      <c r="D83" s="72"/>
      <c r="E83" s="73"/>
      <c r="F83" s="268"/>
      <c r="G83" s="241"/>
      <c r="H83" s="83"/>
      <c r="I83" s="247" t="str">
        <f t="shared" si="3"/>
        <v/>
      </c>
      <c r="J83" s="246"/>
      <c r="K83" s="241"/>
      <c r="L83" s="1"/>
      <c r="M83" s="85"/>
      <c r="N83" s="84"/>
      <c r="O83" s="8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</row>
    <row r="84" spans="1:34" ht="15" hidden="1" customHeight="1">
      <c r="A84" s="1"/>
      <c r="B84" s="269"/>
      <c r="C84" s="241"/>
      <c r="D84" s="72"/>
      <c r="E84" s="73"/>
      <c r="F84" s="268"/>
      <c r="G84" s="241"/>
      <c r="H84" s="83"/>
      <c r="I84" s="247" t="str">
        <f t="shared" si="3"/>
        <v/>
      </c>
      <c r="J84" s="246"/>
      <c r="K84" s="241"/>
      <c r="L84" s="1"/>
      <c r="M84" s="85"/>
      <c r="N84" s="84"/>
      <c r="O84" s="8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</row>
    <row r="85" spans="1:34" ht="15" hidden="1" customHeight="1">
      <c r="A85" s="1"/>
      <c r="B85" s="269"/>
      <c r="C85" s="241"/>
      <c r="D85" s="72"/>
      <c r="E85" s="73"/>
      <c r="F85" s="268"/>
      <c r="G85" s="241"/>
      <c r="H85" s="83"/>
      <c r="I85" s="247" t="str">
        <f t="shared" si="3"/>
        <v/>
      </c>
      <c r="J85" s="246"/>
      <c r="K85" s="241"/>
      <c r="L85" s="1"/>
      <c r="M85" s="85"/>
      <c r="N85" s="84"/>
      <c r="O85" s="8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</row>
    <row r="86" spans="1:34" ht="15" hidden="1" customHeight="1">
      <c r="A86" s="1"/>
      <c r="B86" s="269"/>
      <c r="C86" s="241"/>
      <c r="D86" s="72"/>
      <c r="E86" s="73"/>
      <c r="F86" s="268"/>
      <c r="G86" s="241"/>
      <c r="H86" s="83"/>
      <c r="I86" s="247" t="str">
        <f t="shared" si="3"/>
        <v/>
      </c>
      <c r="J86" s="246"/>
      <c r="K86" s="241"/>
      <c r="L86" s="1"/>
      <c r="M86" s="85"/>
      <c r="N86" s="84"/>
      <c r="O86" s="8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</row>
    <row r="87" spans="1:34" ht="15" hidden="1" customHeight="1">
      <c r="A87" s="1"/>
      <c r="B87" s="269"/>
      <c r="C87" s="241"/>
      <c r="D87" s="72"/>
      <c r="E87" s="73"/>
      <c r="F87" s="268"/>
      <c r="G87" s="241"/>
      <c r="H87" s="83"/>
      <c r="I87" s="247" t="str">
        <f t="shared" si="3"/>
        <v/>
      </c>
      <c r="J87" s="246"/>
      <c r="K87" s="241"/>
      <c r="L87" s="1"/>
      <c r="M87" s="85"/>
      <c r="N87" s="84"/>
      <c r="O87" s="8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</row>
    <row r="88" spans="1:34" ht="15" hidden="1" customHeight="1">
      <c r="A88" s="1"/>
      <c r="B88" s="269"/>
      <c r="C88" s="241"/>
      <c r="D88" s="72"/>
      <c r="E88" s="73"/>
      <c r="F88" s="268"/>
      <c r="G88" s="241"/>
      <c r="H88" s="83"/>
      <c r="I88" s="247" t="str">
        <f t="shared" si="3"/>
        <v/>
      </c>
      <c r="J88" s="246"/>
      <c r="K88" s="241"/>
      <c r="L88" s="1"/>
      <c r="M88" s="85"/>
      <c r="N88" s="84"/>
      <c r="O88" s="8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</row>
    <row r="89" spans="1:34" ht="15" hidden="1" customHeight="1">
      <c r="A89" s="1"/>
      <c r="B89" s="269"/>
      <c r="C89" s="241"/>
      <c r="D89" s="72"/>
      <c r="E89" s="73"/>
      <c r="F89" s="268"/>
      <c r="G89" s="241"/>
      <c r="H89" s="83"/>
      <c r="I89" s="247" t="str">
        <f t="shared" si="3"/>
        <v/>
      </c>
      <c r="J89" s="246"/>
      <c r="K89" s="241"/>
      <c r="L89" s="1"/>
      <c r="M89" s="85"/>
      <c r="N89" s="84"/>
      <c r="O89" s="8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</row>
    <row r="90" spans="1:34" ht="15" hidden="1" customHeight="1">
      <c r="A90" s="1"/>
      <c r="B90" s="269"/>
      <c r="C90" s="241"/>
      <c r="D90" s="72"/>
      <c r="E90" s="73"/>
      <c r="F90" s="268"/>
      <c r="G90" s="241"/>
      <c r="H90" s="83"/>
      <c r="I90" s="247" t="str">
        <f t="shared" si="3"/>
        <v/>
      </c>
      <c r="J90" s="246"/>
      <c r="K90" s="241"/>
      <c r="L90" s="1"/>
      <c r="M90" s="85"/>
      <c r="N90" s="84"/>
      <c r="O90" s="8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</row>
    <row r="91" spans="1:34" ht="15" hidden="1" customHeight="1">
      <c r="A91" s="1"/>
      <c r="B91" s="269"/>
      <c r="C91" s="241"/>
      <c r="D91" s="72"/>
      <c r="E91" s="73"/>
      <c r="F91" s="268"/>
      <c r="G91" s="241"/>
      <c r="H91" s="83"/>
      <c r="I91" s="247" t="str">
        <f t="shared" si="3"/>
        <v/>
      </c>
      <c r="J91" s="246"/>
      <c r="K91" s="241"/>
      <c r="L91" s="1"/>
      <c r="M91" s="85"/>
      <c r="N91" s="84"/>
      <c r="O91" s="8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</row>
    <row r="92" spans="1:34" ht="15" hidden="1" customHeight="1">
      <c r="A92" s="1"/>
      <c r="B92" s="269"/>
      <c r="C92" s="241"/>
      <c r="D92" s="72"/>
      <c r="E92" s="73"/>
      <c r="F92" s="268"/>
      <c r="G92" s="241"/>
      <c r="H92" s="83"/>
      <c r="I92" s="247" t="str">
        <f t="shared" si="3"/>
        <v/>
      </c>
      <c r="J92" s="246"/>
      <c r="K92" s="241"/>
      <c r="L92" s="1"/>
      <c r="M92" s="85"/>
      <c r="N92" s="84"/>
      <c r="O92" s="8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</row>
    <row r="93" spans="1:34" ht="15" hidden="1" customHeight="1">
      <c r="A93" s="1"/>
      <c r="B93" s="269"/>
      <c r="C93" s="241"/>
      <c r="D93" s="72"/>
      <c r="E93" s="73"/>
      <c r="F93" s="268"/>
      <c r="G93" s="241"/>
      <c r="H93" s="83"/>
      <c r="I93" s="247" t="str">
        <f t="shared" si="3"/>
        <v/>
      </c>
      <c r="J93" s="246"/>
      <c r="K93" s="241"/>
      <c r="L93" s="1"/>
      <c r="M93" s="85"/>
      <c r="N93" s="84"/>
      <c r="O93" s="8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</row>
    <row r="94" spans="1:34" ht="15" hidden="1" customHeight="1">
      <c r="A94" s="1"/>
      <c r="B94" s="269"/>
      <c r="C94" s="241"/>
      <c r="D94" s="72"/>
      <c r="E94" s="73"/>
      <c r="F94" s="268"/>
      <c r="G94" s="241"/>
      <c r="H94" s="83"/>
      <c r="I94" s="247" t="str">
        <f t="shared" si="3"/>
        <v/>
      </c>
      <c r="J94" s="246"/>
      <c r="K94" s="241"/>
      <c r="L94" s="1"/>
      <c r="M94" s="85"/>
      <c r="N94" s="84"/>
      <c r="O94" s="8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</row>
    <row r="95" spans="1:34" ht="15" hidden="1" customHeight="1">
      <c r="A95" s="1"/>
      <c r="B95" s="269"/>
      <c r="C95" s="241"/>
      <c r="D95" s="72"/>
      <c r="E95" s="73"/>
      <c r="F95" s="268"/>
      <c r="G95" s="241"/>
      <c r="H95" s="83"/>
      <c r="I95" s="247" t="str">
        <f t="shared" si="3"/>
        <v/>
      </c>
      <c r="J95" s="246"/>
      <c r="K95" s="241"/>
      <c r="L95" s="1"/>
      <c r="M95" s="85"/>
      <c r="N95" s="84"/>
      <c r="O95" s="8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</row>
    <row r="96" spans="1:34" ht="15" hidden="1" customHeight="1">
      <c r="A96" s="1"/>
      <c r="B96" s="269"/>
      <c r="C96" s="241"/>
      <c r="D96" s="72"/>
      <c r="E96" s="73"/>
      <c r="F96" s="268"/>
      <c r="G96" s="241"/>
      <c r="H96" s="83"/>
      <c r="I96" s="247" t="str">
        <f t="shared" si="3"/>
        <v/>
      </c>
      <c r="J96" s="246"/>
      <c r="K96" s="241"/>
      <c r="L96" s="1"/>
      <c r="M96" s="85"/>
      <c r="N96" s="84"/>
      <c r="O96" s="8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</row>
    <row r="97" spans="1:34" ht="15" hidden="1" customHeight="1">
      <c r="A97" s="1"/>
      <c r="B97" s="269"/>
      <c r="C97" s="241"/>
      <c r="D97" s="72"/>
      <c r="E97" s="73"/>
      <c r="F97" s="268"/>
      <c r="G97" s="241"/>
      <c r="H97" s="83"/>
      <c r="I97" s="247" t="str">
        <f t="shared" si="3"/>
        <v/>
      </c>
      <c r="J97" s="246"/>
      <c r="K97" s="241"/>
      <c r="L97" s="1"/>
      <c r="M97" s="85"/>
      <c r="N97" s="84"/>
      <c r="O97" s="84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</row>
    <row r="98" spans="1:34" ht="15" hidden="1" customHeight="1">
      <c r="A98" s="1"/>
      <c r="B98" s="269"/>
      <c r="C98" s="241"/>
      <c r="D98" s="72"/>
      <c r="E98" s="73"/>
      <c r="F98" s="268"/>
      <c r="G98" s="241"/>
      <c r="H98" s="83"/>
      <c r="I98" s="247" t="str">
        <f t="shared" si="3"/>
        <v/>
      </c>
      <c r="J98" s="246"/>
      <c r="K98" s="241"/>
      <c r="L98" s="1"/>
      <c r="M98" s="85"/>
      <c r="N98" s="84"/>
      <c r="O98" s="84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</row>
    <row r="99" spans="1:34" ht="15" hidden="1" customHeight="1">
      <c r="A99" s="1"/>
      <c r="B99" s="269"/>
      <c r="C99" s="241"/>
      <c r="D99" s="72"/>
      <c r="E99" s="73"/>
      <c r="F99" s="268"/>
      <c r="G99" s="241"/>
      <c r="H99" s="83"/>
      <c r="I99" s="247" t="str">
        <f t="shared" si="3"/>
        <v/>
      </c>
      <c r="J99" s="246"/>
      <c r="K99" s="241"/>
      <c r="L99" s="1"/>
      <c r="M99" s="85"/>
      <c r="N99" s="84"/>
      <c r="O99" s="84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</row>
    <row r="100" spans="1:34" ht="15" hidden="1" customHeight="1">
      <c r="A100" s="1"/>
      <c r="B100" s="269"/>
      <c r="C100" s="241"/>
      <c r="D100" s="72"/>
      <c r="E100" s="73"/>
      <c r="F100" s="268"/>
      <c r="G100" s="241"/>
      <c r="H100" s="83"/>
      <c r="I100" s="247" t="str">
        <f t="shared" si="3"/>
        <v/>
      </c>
      <c r="J100" s="246"/>
      <c r="K100" s="241"/>
      <c r="L100" s="1"/>
      <c r="M100" s="85"/>
      <c r="N100" s="84"/>
      <c r="O100" s="84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</row>
    <row r="101" spans="1:34" ht="15" hidden="1" customHeight="1">
      <c r="A101" s="1"/>
      <c r="B101" s="269"/>
      <c r="C101" s="241"/>
      <c r="D101" s="72"/>
      <c r="E101" s="73"/>
      <c r="F101" s="268"/>
      <c r="G101" s="241"/>
      <c r="H101" s="83"/>
      <c r="I101" s="247" t="str">
        <f t="shared" si="3"/>
        <v/>
      </c>
      <c r="J101" s="246"/>
      <c r="K101" s="241"/>
      <c r="L101" s="1"/>
      <c r="M101" s="85"/>
      <c r="N101" s="84"/>
      <c r="O101" s="84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</row>
    <row r="102" spans="1:34" ht="15" hidden="1" customHeight="1">
      <c r="A102" s="1"/>
      <c r="B102" s="269"/>
      <c r="C102" s="241"/>
      <c r="D102" s="72"/>
      <c r="E102" s="73"/>
      <c r="F102" s="268"/>
      <c r="G102" s="241"/>
      <c r="H102" s="83"/>
      <c r="I102" s="247" t="str">
        <f t="shared" si="3"/>
        <v/>
      </c>
      <c r="J102" s="246"/>
      <c r="K102" s="241"/>
      <c r="L102" s="1"/>
      <c r="M102" s="85"/>
      <c r="N102" s="84"/>
      <c r="O102" s="84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</row>
    <row r="103" spans="1:34" ht="15" hidden="1" customHeight="1">
      <c r="A103" s="1"/>
      <c r="B103" s="269"/>
      <c r="C103" s="241"/>
      <c r="D103" s="72"/>
      <c r="E103" s="73"/>
      <c r="F103" s="268"/>
      <c r="G103" s="241"/>
      <c r="H103" s="83"/>
      <c r="I103" s="247" t="str">
        <f t="shared" si="3"/>
        <v/>
      </c>
      <c r="J103" s="246"/>
      <c r="K103" s="241"/>
      <c r="L103" s="1"/>
      <c r="M103" s="85"/>
      <c r="N103" s="84"/>
      <c r="O103" s="84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</row>
    <row r="104" spans="1:34" ht="15" hidden="1" customHeight="1">
      <c r="A104" s="1"/>
      <c r="B104" s="269"/>
      <c r="C104" s="241"/>
      <c r="D104" s="72"/>
      <c r="E104" s="73"/>
      <c r="F104" s="268"/>
      <c r="G104" s="241"/>
      <c r="H104" s="83"/>
      <c r="I104" s="247" t="str">
        <f t="shared" si="3"/>
        <v/>
      </c>
      <c r="J104" s="246"/>
      <c r="K104" s="241"/>
      <c r="L104" s="1"/>
      <c r="M104" s="85"/>
      <c r="N104" s="84"/>
      <c r="O104" s="84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</row>
    <row r="105" spans="1:34" ht="15" hidden="1" customHeight="1">
      <c r="A105" s="1"/>
      <c r="B105" s="269"/>
      <c r="C105" s="241"/>
      <c r="D105" s="72"/>
      <c r="E105" s="73"/>
      <c r="F105" s="268"/>
      <c r="G105" s="241"/>
      <c r="H105" s="83"/>
      <c r="I105" s="247" t="str">
        <f t="shared" si="3"/>
        <v/>
      </c>
      <c r="J105" s="246"/>
      <c r="K105" s="241"/>
      <c r="L105" s="1"/>
      <c r="M105" s="85"/>
      <c r="N105" s="84"/>
      <c r="O105" s="84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</row>
    <row r="106" spans="1:34" ht="15" hidden="1" customHeight="1">
      <c r="A106" s="1"/>
      <c r="B106" s="269"/>
      <c r="C106" s="241"/>
      <c r="D106" s="72"/>
      <c r="E106" s="73"/>
      <c r="F106" s="268"/>
      <c r="G106" s="241"/>
      <c r="H106" s="83"/>
      <c r="I106" s="247" t="str">
        <f t="shared" si="3"/>
        <v/>
      </c>
      <c r="J106" s="246"/>
      <c r="K106" s="241"/>
      <c r="L106" s="1"/>
      <c r="M106" s="85"/>
      <c r="N106" s="84"/>
      <c r="O106" s="84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</row>
    <row r="107" spans="1:34" ht="15" hidden="1" customHeight="1">
      <c r="A107" s="1"/>
      <c r="B107" s="269"/>
      <c r="C107" s="241"/>
      <c r="D107" s="72"/>
      <c r="E107" s="73"/>
      <c r="F107" s="268"/>
      <c r="G107" s="241"/>
      <c r="H107" s="83"/>
      <c r="I107" s="247" t="str">
        <f t="shared" si="3"/>
        <v/>
      </c>
      <c r="J107" s="246"/>
      <c r="K107" s="241"/>
      <c r="L107" s="1"/>
      <c r="M107" s="85"/>
      <c r="N107" s="84"/>
      <c r="O107" s="84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</row>
    <row r="108" spans="1:34" ht="15" hidden="1" customHeight="1">
      <c r="A108" s="1"/>
      <c r="B108" s="269"/>
      <c r="C108" s="241"/>
      <c r="D108" s="72"/>
      <c r="E108" s="73"/>
      <c r="F108" s="268"/>
      <c r="G108" s="241"/>
      <c r="H108" s="83"/>
      <c r="I108" s="247" t="str">
        <f t="shared" si="3"/>
        <v/>
      </c>
      <c r="J108" s="246"/>
      <c r="K108" s="241"/>
      <c r="L108" s="1"/>
      <c r="M108" s="85"/>
      <c r="N108" s="84"/>
      <c r="O108" s="84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</row>
    <row r="109" spans="1:34" ht="15" hidden="1" customHeight="1">
      <c r="A109" s="1"/>
      <c r="B109" s="269"/>
      <c r="C109" s="241"/>
      <c r="D109" s="72"/>
      <c r="E109" s="73"/>
      <c r="F109" s="268"/>
      <c r="G109" s="241"/>
      <c r="H109" s="83"/>
      <c r="I109" s="247" t="str">
        <f t="shared" si="3"/>
        <v/>
      </c>
      <c r="J109" s="246"/>
      <c r="K109" s="241"/>
      <c r="L109" s="1"/>
      <c r="M109" s="85"/>
      <c r="N109" s="84"/>
      <c r="O109" s="84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</row>
    <row r="110" spans="1:34" ht="15" hidden="1" customHeight="1">
      <c r="A110" s="1"/>
      <c r="B110" s="269"/>
      <c r="C110" s="241"/>
      <c r="D110" s="72"/>
      <c r="E110" s="73"/>
      <c r="F110" s="268"/>
      <c r="G110" s="241"/>
      <c r="H110" s="83"/>
      <c r="I110" s="247" t="str">
        <f t="shared" si="3"/>
        <v/>
      </c>
      <c r="J110" s="246"/>
      <c r="K110" s="241"/>
      <c r="L110" s="1"/>
      <c r="M110" s="85"/>
      <c r="N110" s="84"/>
      <c r="O110" s="84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</row>
    <row r="111" spans="1:34" ht="15" hidden="1" customHeight="1">
      <c r="A111" s="1"/>
      <c r="B111" s="269"/>
      <c r="C111" s="241"/>
      <c r="D111" s="72"/>
      <c r="E111" s="73"/>
      <c r="F111" s="268"/>
      <c r="G111" s="241"/>
      <c r="H111" s="83"/>
      <c r="I111" s="247" t="str">
        <f t="shared" si="3"/>
        <v/>
      </c>
      <c r="J111" s="246"/>
      <c r="K111" s="241"/>
      <c r="L111" s="1"/>
      <c r="M111" s="85"/>
      <c r="N111" s="84"/>
      <c r="O111" s="84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</row>
    <row r="112" spans="1:34" ht="15" hidden="1" customHeight="1">
      <c r="A112" s="1"/>
      <c r="B112" s="269"/>
      <c r="C112" s="241"/>
      <c r="D112" s="72"/>
      <c r="E112" s="73"/>
      <c r="F112" s="268"/>
      <c r="G112" s="241"/>
      <c r="H112" s="83"/>
      <c r="I112" s="247" t="str">
        <f t="shared" si="3"/>
        <v/>
      </c>
      <c r="J112" s="246"/>
      <c r="K112" s="241"/>
      <c r="L112" s="1"/>
      <c r="M112" s="85"/>
      <c r="N112" s="84"/>
      <c r="O112" s="84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</row>
    <row r="113" spans="1:34" ht="15" hidden="1" customHeight="1">
      <c r="A113" s="1"/>
      <c r="B113" s="269"/>
      <c r="C113" s="241"/>
      <c r="D113" s="72"/>
      <c r="E113" s="73"/>
      <c r="F113" s="268"/>
      <c r="G113" s="241"/>
      <c r="H113" s="83"/>
      <c r="I113" s="247" t="str">
        <f t="shared" si="3"/>
        <v/>
      </c>
      <c r="J113" s="246"/>
      <c r="K113" s="241"/>
      <c r="L113" s="1"/>
      <c r="M113" s="85"/>
      <c r="N113" s="84"/>
      <c r="O113" s="84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</row>
    <row r="114" spans="1:34" ht="15" hidden="1" customHeight="1">
      <c r="A114" s="1"/>
      <c r="B114" s="269"/>
      <c r="C114" s="241"/>
      <c r="D114" s="72"/>
      <c r="E114" s="73"/>
      <c r="F114" s="268"/>
      <c r="G114" s="241"/>
      <c r="H114" s="83"/>
      <c r="I114" s="247" t="str">
        <f t="shared" si="3"/>
        <v/>
      </c>
      <c r="J114" s="246"/>
      <c r="K114" s="241"/>
      <c r="L114" s="1"/>
      <c r="M114" s="85"/>
      <c r="N114" s="84"/>
      <c r="O114" s="84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</row>
    <row r="115" spans="1:34" ht="15" hidden="1" customHeight="1">
      <c r="A115" s="1"/>
      <c r="B115" s="269"/>
      <c r="C115" s="241"/>
      <c r="D115" s="72"/>
      <c r="E115" s="73"/>
      <c r="F115" s="268"/>
      <c r="G115" s="241"/>
      <c r="H115" s="83"/>
      <c r="I115" s="247" t="str">
        <f t="shared" si="3"/>
        <v/>
      </c>
      <c r="J115" s="246"/>
      <c r="K115" s="241"/>
      <c r="L115" s="1"/>
      <c r="M115" s="85"/>
      <c r="N115" s="84"/>
      <c r="O115" s="84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</row>
    <row r="116" spans="1:34" ht="15" hidden="1" customHeight="1">
      <c r="A116" s="1"/>
      <c r="B116" s="269"/>
      <c r="C116" s="241"/>
      <c r="D116" s="72"/>
      <c r="E116" s="73"/>
      <c r="F116" s="268"/>
      <c r="G116" s="241"/>
      <c r="H116" s="83"/>
      <c r="I116" s="247" t="str">
        <f t="shared" si="3"/>
        <v/>
      </c>
      <c r="J116" s="246"/>
      <c r="K116" s="241"/>
      <c r="L116" s="1"/>
      <c r="M116" s="85"/>
      <c r="N116" s="84"/>
      <c r="O116" s="84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</row>
    <row r="117" spans="1:34" ht="15" hidden="1" customHeight="1">
      <c r="A117" s="1"/>
      <c r="B117" s="269"/>
      <c r="C117" s="241"/>
      <c r="D117" s="72"/>
      <c r="E117" s="73"/>
      <c r="F117" s="268"/>
      <c r="G117" s="241"/>
      <c r="H117" s="83"/>
      <c r="I117" s="247" t="str">
        <f t="shared" si="3"/>
        <v/>
      </c>
      <c r="J117" s="246"/>
      <c r="K117" s="241"/>
      <c r="L117" s="1"/>
      <c r="M117" s="85"/>
      <c r="N117" s="84"/>
      <c r="O117" s="84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</row>
    <row r="118" spans="1:34" ht="15" hidden="1" customHeight="1">
      <c r="A118" s="1"/>
      <c r="B118" s="269"/>
      <c r="C118" s="241"/>
      <c r="D118" s="72"/>
      <c r="E118" s="73"/>
      <c r="F118" s="268"/>
      <c r="G118" s="241"/>
      <c r="H118" s="83"/>
      <c r="I118" s="247" t="str">
        <f t="shared" si="3"/>
        <v/>
      </c>
      <c r="J118" s="246"/>
      <c r="K118" s="241"/>
      <c r="L118" s="1"/>
      <c r="M118" s="85"/>
      <c r="N118" s="84"/>
      <c r="O118" s="84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</row>
    <row r="119" spans="1:34" ht="15" hidden="1" customHeight="1">
      <c r="A119" s="1"/>
      <c r="B119" s="269"/>
      <c r="C119" s="241"/>
      <c r="D119" s="72"/>
      <c r="E119" s="73"/>
      <c r="F119" s="268"/>
      <c r="G119" s="241"/>
      <c r="H119" s="83"/>
      <c r="I119" s="247" t="str">
        <f t="shared" si="3"/>
        <v/>
      </c>
      <c r="J119" s="246"/>
      <c r="K119" s="241"/>
      <c r="L119" s="1"/>
      <c r="M119" s="85"/>
      <c r="N119" s="84"/>
      <c r="O119" s="84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</row>
    <row r="120" spans="1:34" ht="15" hidden="1" customHeight="1">
      <c r="A120" s="1"/>
      <c r="B120" s="269"/>
      <c r="C120" s="241"/>
      <c r="D120" s="72"/>
      <c r="E120" s="73"/>
      <c r="F120" s="268"/>
      <c r="G120" s="241"/>
      <c r="H120" s="83"/>
      <c r="I120" s="247" t="str">
        <f t="shared" si="3"/>
        <v/>
      </c>
      <c r="J120" s="246"/>
      <c r="K120" s="241"/>
      <c r="L120" s="1"/>
      <c r="M120" s="85"/>
      <c r="N120" s="84"/>
      <c r="O120" s="84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</row>
    <row r="121" spans="1:34" ht="15" hidden="1" customHeight="1">
      <c r="A121" s="1"/>
      <c r="B121" s="269"/>
      <c r="C121" s="241"/>
      <c r="D121" s="72"/>
      <c r="E121" s="73"/>
      <c r="F121" s="268"/>
      <c r="G121" s="241"/>
      <c r="H121" s="83"/>
      <c r="I121" s="247" t="str">
        <f t="shared" si="3"/>
        <v/>
      </c>
      <c r="J121" s="246"/>
      <c r="K121" s="241"/>
      <c r="L121" s="1"/>
      <c r="M121" s="85"/>
      <c r="N121" s="84"/>
      <c r="O121" s="84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</row>
    <row r="122" spans="1:34" ht="15" hidden="1" customHeight="1">
      <c r="A122" s="1"/>
      <c r="B122" s="269"/>
      <c r="C122" s="241"/>
      <c r="D122" s="72"/>
      <c r="E122" s="73"/>
      <c r="F122" s="268"/>
      <c r="G122" s="241"/>
      <c r="H122" s="83"/>
      <c r="I122" s="247" t="str">
        <f t="shared" si="3"/>
        <v/>
      </c>
      <c r="J122" s="246"/>
      <c r="K122" s="241"/>
      <c r="L122" s="1"/>
      <c r="M122" s="85"/>
      <c r="N122" s="84"/>
      <c r="O122" s="84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</row>
    <row r="123" spans="1:34" ht="15" hidden="1" customHeight="1">
      <c r="A123" s="1"/>
      <c r="B123" s="269"/>
      <c r="C123" s="241"/>
      <c r="D123" s="72"/>
      <c r="E123" s="73"/>
      <c r="F123" s="268"/>
      <c r="G123" s="241"/>
      <c r="H123" s="83"/>
      <c r="I123" s="247" t="str">
        <f t="shared" si="3"/>
        <v/>
      </c>
      <c r="J123" s="246"/>
      <c r="K123" s="241"/>
      <c r="L123" s="1"/>
      <c r="M123" s="85"/>
      <c r="N123" s="84"/>
      <c r="O123" s="84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</row>
    <row r="124" spans="1:34" ht="15" hidden="1" customHeight="1">
      <c r="A124" s="1"/>
      <c r="B124" s="269"/>
      <c r="C124" s="241"/>
      <c r="D124" s="72"/>
      <c r="E124" s="73"/>
      <c r="F124" s="268"/>
      <c r="G124" s="241"/>
      <c r="H124" s="83"/>
      <c r="I124" s="247" t="str">
        <f t="shared" si="3"/>
        <v/>
      </c>
      <c r="J124" s="246"/>
      <c r="K124" s="241"/>
      <c r="L124" s="1"/>
      <c r="M124" s="85"/>
      <c r="N124" s="84"/>
      <c r="O124" s="84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</row>
    <row r="125" spans="1:34" ht="15" hidden="1" customHeight="1">
      <c r="A125" s="1"/>
      <c r="B125" s="269"/>
      <c r="C125" s="241"/>
      <c r="D125" s="72"/>
      <c r="E125" s="73"/>
      <c r="F125" s="268"/>
      <c r="G125" s="241"/>
      <c r="H125" s="83"/>
      <c r="I125" s="247" t="str">
        <f t="shared" si="3"/>
        <v/>
      </c>
      <c r="J125" s="246"/>
      <c r="K125" s="241"/>
      <c r="L125" s="1"/>
      <c r="M125" s="85"/>
      <c r="N125" s="84"/>
      <c r="O125" s="84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</row>
    <row r="126" spans="1:34" ht="15" hidden="1" customHeight="1">
      <c r="A126" s="1"/>
      <c r="B126" s="269"/>
      <c r="C126" s="241"/>
      <c r="D126" s="72"/>
      <c r="E126" s="73"/>
      <c r="F126" s="268"/>
      <c r="G126" s="241"/>
      <c r="H126" s="83"/>
      <c r="I126" s="247" t="str">
        <f t="shared" si="3"/>
        <v/>
      </c>
      <c r="J126" s="246"/>
      <c r="K126" s="241"/>
      <c r="L126" s="1"/>
      <c r="M126" s="85"/>
      <c r="N126" s="84"/>
      <c r="O126" s="84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</row>
    <row r="127" spans="1:34" ht="15" hidden="1" customHeight="1">
      <c r="A127" s="86"/>
      <c r="B127" s="271" t="s">
        <v>95</v>
      </c>
      <c r="C127" s="246"/>
      <c r="D127" s="246"/>
      <c r="E127" s="246"/>
      <c r="F127" s="246"/>
      <c r="G127" s="246"/>
      <c r="H127" s="241"/>
      <c r="I127" s="242">
        <f>SUM(I66:I126)</f>
        <v>0</v>
      </c>
      <c r="J127" s="246"/>
      <c r="K127" s="241"/>
      <c r="L127" s="1"/>
      <c r="M127" s="16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</row>
    <row r="128" spans="1:34" ht="4.5" customHeight="1">
      <c r="A128" s="86"/>
      <c r="B128" s="17"/>
      <c r="C128" s="17"/>
      <c r="D128" s="17"/>
      <c r="E128" s="17"/>
      <c r="F128" s="17"/>
      <c r="G128" s="17"/>
      <c r="H128" s="2"/>
      <c r="I128" s="2"/>
      <c r="J128" s="2"/>
      <c r="K128" s="2"/>
      <c r="L128" s="1"/>
      <c r="M128" s="16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</row>
    <row r="129" spans="1:34" ht="15" customHeight="1">
      <c r="A129" s="1"/>
      <c r="B129" s="45" t="s">
        <v>96</v>
      </c>
      <c r="C129" s="17"/>
      <c r="D129" s="17"/>
      <c r="E129" s="17"/>
      <c r="F129" s="17"/>
      <c r="G129" s="17"/>
      <c r="H129" s="2"/>
      <c r="I129" s="2"/>
      <c r="J129" s="2"/>
      <c r="K129" s="2"/>
      <c r="L129" s="1"/>
      <c r="M129" s="16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</row>
    <row r="130" spans="1:34" ht="12.75" customHeight="1">
      <c r="A130" s="1"/>
      <c r="B130" s="64" t="s">
        <v>70</v>
      </c>
      <c r="C130" s="87"/>
      <c r="D130" s="88"/>
      <c r="E130" s="89"/>
      <c r="F130" s="89" t="s">
        <v>97</v>
      </c>
      <c r="G130" s="272"/>
      <c r="H130" s="241"/>
      <c r="I130" s="245" t="s">
        <v>89</v>
      </c>
      <c r="J130" s="246"/>
      <c r="K130" s="241"/>
      <c r="L130" s="1"/>
      <c r="M130" s="16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</row>
    <row r="131" spans="1:34" ht="15" customHeight="1">
      <c r="A131" s="1"/>
      <c r="B131" s="273" t="s">
        <v>98</v>
      </c>
      <c r="C131" s="241"/>
      <c r="D131" s="270" t="s">
        <v>99</v>
      </c>
      <c r="E131" s="246"/>
      <c r="F131" s="246"/>
      <c r="G131" s="246"/>
      <c r="H131" s="241"/>
      <c r="I131" s="247" t="str">
        <f>IF(J20&lt;&gt;"",((1-F22)*E19)/J20,"")</f>
        <v/>
      </c>
      <c r="J131" s="246"/>
      <c r="K131" s="241"/>
      <c r="L131" s="1"/>
      <c r="M131" s="16"/>
      <c r="N131" s="9"/>
      <c r="O131" s="9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</row>
    <row r="132" spans="1:34" ht="15" customHeight="1">
      <c r="A132" s="1"/>
      <c r="B132" s="274" t="s">
        <v>100</v>
      </c>
      <c r="C132" s="241"/>
      <c r="D132" s="270" t="s">
        <v>101</v>
      </c>
      <c r="E132" s="246"/>
      <c r="F132" s="246"/>
      <c r="G132" s="246"/>
      <c r="H132" s="241"/>
      <c r="I132" s="247">
        <f>IF(F24&lt;&gt;"",F24/365,"")</f>
        <v>0</v>
      </c>
      <c r="J132" s="246"/>
      <c r="K132" s="241"/>
      <c r="L132" s="1"/>
      <c r="M132" s="85"/>
      <c r="N132" s="84"/>
      <c r="O132" s="84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</row>
    <row r="133" spans="1:34" ht="15" customHeight="1">
      <c r="A133" s="1"/>
      <c r="B133" s="274" t="s">
        <v>102</v>
      </c>
      <c r="C133" s="241"/>
      <c r="D133" s="270" t="s">
        <v>103</v>
      </c>
      <c r="E133" s="246"/>
      <c r="F133" s="246"/>
      <c r="G133" s="246"/>
      <c r="H133" s="241"/>
      <c r="I133" s="247">
        <f>IF(F23&lt;&gt;"",F23/365,"")</f>
        <v>0</v>
      </c>
      <c r="J133" s="246"/>
      <c r="K133" s="241"/>
      <c r="L133" s="1"/>
      <c r="M133" s="85"/>
      <c r="N133" s="84"/>
      <c r="O133" s="84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</row>
    <row r="134" spans="1:34" ht="15" customHeight="1">
      <c r="A134" s="1"/>
      <c r="B134" s="274" t="s">
        <v>104</v>
      </c>
      <c r="C134" s="241"/>
      <c r="D134" s="270" t="s">
        <v>105</v>
      </c>
      <c r="E134" s="246"/>
      <c r="F134" s="246"/>
      <c r="G134" s="246"/>
      <c r="H134" s="241"/>
      <c r="I134" s="247" t="str">
        <f>IF(J21&lt;&gt;"",(J19/J21)*E20,"")</f>
        <v/>
      </c>
      <c r="J134" s="246"/>
      <c r="K134" s="241"/>
      <c r="L134" s="1"/>
      <c r="M134" s="85"/>
      <c r="N134" s="84"/>
      <c r="O134" s="84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</row>
    <row r="135" spans="1:34" ht="15" customHeight="1">
      <c r="A135" s="1"/>
      <c r="B135" s="274" t="s">
        <v>106</v>
      </c>
      <c r="C135" s="241"/>
      <c r="D135" s="270" t="s">
        <v>107</v>
      </c>
      <c r="E135" s="246"/>
      <c r="F135" s="246"/>
      <c r="G135" s="246"/>
      <c r="H135" s="241"/>
      <c r="I135" s="247" t="str">
        <f>IF(J24&lt;&gt;"",(J19*J22*J23)/J24,"")</f>
        <v/>
      </c>
      <c r="J135" s="246"/>
      <c r="K135" s="241"/>
      <c r="L135" s="1"/>
      <c r="M135" s="85"/>
      <c r="N135" s="84"/>
      <c r="O135" s="84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</row>
    <row r="136" spans="1:34" ht="15" customHeight="1">
      <c r="A136" s="1"/>
      <c r="B136" s="274" t="s">
        <v>108</v>
      </c>
      <c r="C136" s="241"/>
      <c r="D136" s="270" t="s">
        <v>109</v>
      </c>
      <c r="E136" s="246"/>
      <c r="F136" s="246"/>
      <c r="G136" s="246"/>
      <c r="H136" s="241"/>
      <c r="I136" s="247" t="str">
        <f>IF(I131&lt;&gt;"",(C21/100)*I131,"")</f>
        <v/>
      </c>
      <c r="J136" s="246"/>
      <c r="K136" s="241"/>
      <c r="L136" s="1"/>
      <c r="M136" s="85"/>
      <c r="N136" s="84"/>
      <c r="O136" s="84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</row>
    <row r="137" spans="1:34" ht="15" hidden="1" customHeight="1">
      <c r="A137" s="1"/>
      <c r="B137" s="275"/>
      <c r="C137" s="277"/>
      <c r="D137" s="275"/>
      <c r="E137" s="246"/>
      <c r="F137" s="246"/>
      <c r="G137" s="246"/>
      <c r="H137" s="241"/>
      <c r="I137" s="276"/>
      <c r="J137" s="246"/>
      <c r="K137" s="241"/>
      <c r="L137" s="1"/>
      <c r="M137" s="85"/>
      <c r="N137" s="84"/>
      <c r="O137" s="84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</row>
    <row r="138" spans="1:34" ht="15" hidden="1" customHeight="1">
      <c r="A138" s="1"/>
      <c r="B138" s="275"/>
      <c r="C138" s="277"/>
      <c r="D138" s="275"/>
      <c r="E138" s="246"/>
      <c r="F138" s="246"/>
      <c r="G138" s="246"/>
      <c r="H138" s="241"/>
      <c r="I138" s="276"/>
      <c r="J138" s="246"/>
      <c r="K138" s="241"/>
      <c r="L138" s="1"/>
      <c r="M138" s="85"/>
      <c r="N138" s="84"/>
      <c r="O138" s="84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</row>
    <row r="139" spans="1:34" ht="15" hidden="1" customHeight="1">
      <c r="A139" s="1"/>
      <c r="B139" s="275"/>
      <c r="C139" s="277"/>
      <c r="D139" s="275"/>
      <c r="E139" s="246"/>
      <c r="F139" s="246"/>
      <c r="G139" s="246"/>
      <c r="H139" s="241"/>
      <c r="I139" s="276"/>
      <c r="J139" s="246"/>
      <c r="K139" s="241"/>
      <c r="L139" s="1"/>
      <c r="M139" s="85"/>
      <c r="N139" s="84"/>
      <c r="O139" s="84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</row>
    <row r="140" spans="1:34" ht="15" hidden="1" customHeight="1">
      <c r="A140" s="1"/>
      <c r="B140" s="275"/>
      <c r="C140" s="277"/>
      <c r="D140" s="275"/>
      <c r="E140" s="246"/>
      <c r="F140" s="246"/>
      <c r="G140" s="246"/>
      <c r="H140" s="241"/>
      <c r="I140" s="276"/>
      <c r="J140" s="246"/>
      <c r="K140" s="241"/>
      <c r="L140" s="1"/>
      <c r="M140" s="85"/>
      <c r="N140" s="84"/>
      <c r="O140" s="84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</row>
    <row r="141" spans="1:34" ht="15" hidden="1" customHeight="1">
      <c r="A141" s="1"/>
      <c r="B141" s="275"/>
      <c r="C141" s="277"/>
      <c r="D141" s="275"/>
      <c r="E141" s="246"/>
      <c r="F141" s="246"/>
      <c r="G141" s="246"/>
      <c r="H141" s="241"/>
      <c r="I141" s="276"/>
      <c r="J141" s="246"/>
      <c r="K141" s="241"/>
      <c r="L141" s="1"/>
      <c r="M141" s="85"/>
      <c r="N141" s="84"/>
      <c r="O141" s="84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</row>
    <row r="142" spans="1:34" ht="15" hidden="1" customHeight="1">
      <c r="A142" s="1"/>
      <c r="B142" s="275"/>
      <c r="C142" s="277"/>
      <c r="D142" s="275"/>
      <c r="E142" s="246"/>
      <c r="F142" s="246"/>
      <c r="G142" s="246"/>
      <c r="H142" s="241"/>
      <c r="I142" s="276"/>
      <c r="J142" s="246"/>
      <c r="K142" s="241"/>
      <c r="L142" s="1"/>
      <c r="M142" s="85"/>
      <c r="N142" s="84"/>
      <c r="O142" s="84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</row>
    <row r="143" spans="1:34" ht="15" hidden="1" customHeight="1">
      <c r="A143" s="1"/>
      <c r="B143" s="275"/>
      <c r="C143" s="277"/>
      <c r="D143" s="275"/>
      <c r="E143" s="246"/>
      <c r="F143" s="246"/>
      <c r="G143" s="246"/>
      <c r="H143" s="241"/>
      <c r="I143" s="276"/>
      <c r="J143" s="246"/>
      <c r="K143" s="241"/>
      <c r="L143" s="1"/>
      <c r="M143" s="85"/>
      <c r="N143" s="84"/>
      <c r="O143" s="84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</row>
    <row r="144" spans="1:34" ht="15" hidden="1" customHeight="1">
      <c r="A144" s="1"/>
      <c r="B144" s="275"/>
      <c r="C144" s="277"/>
      <c r="D144" s="275"/>
      <c r="E144" s="246"/>
      <c r="F144" s="246"/>
      <c r="G144" s="246"/>
      <c r="H144" s="241"/>
      <c r="I144" s="276"/>
      <c r="J144" s="246"/>
      <c r="K144" s="241"/>
      <c r="L144" s="1"/>
      <c r="M144" s="85"/>
      <c r="N144" s="84"/>
      <c r="O144" s="84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</row>
    <row r="145" spans="1:34" ht="15" hidden="1" customHeight="1">
      <c r="A145" s="1"/>
      <c r="B145" s="275"/>
      <c r="C145" s="277"/>
      <c r="D145" s="275"/>
      <c r="E145" s="246"/>
      <c r="F145" s="246"/>
      <c r="G145" s="246"/>
      <c r="H145" s="241"/>
      <c r="I145" s="276"/>
      <c r="J145" s="246"/>
      <c r="K145" s="241"/>
      <c r="L145" s="1"/>
      <c r="M145" s="85"/>
      <c r="N145" s="84"/>
      <c r="O145" s="84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</row>
    <row r="146" spans="1:34" ht="15" hidden="1" customHeight="1">
      <c r="A146" s="1"/>
      <c r="B146" s="275"/>
      <c r="C146" s="277"/>
      <c r="D146" s="275"/>
      <c r="E146" s="246"/>
      <c r="F146" s="246"/>
      <c r="G146" s="246"/>
      <c r="H146" s="241"/>
      <c r="I146" s="276"/>
      <c r="J146" s="246"/>
      <c r="K146" s="241"/>
      <c r="L146" s="1"/>
      <c r="M146" s="85"/>
      <c r="N146" s="84"/>
      <c r="O146" s="84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</row>
    <row r="147" spans="1:34" ht="15" hidden="1" customHeight="1">
      <c r="A147" s="1"/>
      <c r="B147" s="275"/>
      <c r="C147" s="277"/>
      <c r="D147" s="275"/>
      <c r="E147" s="246"/>
      <c r="F147" s="246"/>
      <c r="G147" s="246"/>
      <c r="H147" s="241"/>
      <c r="I147" s="276"/>
      <c r="J147" s="246"/>
      <c r="K147" s="241"/>
      <c r="L147" s="1"/>
      <c r="M147" s="85"/>
      <c r="N147" s="84"/>
      <c r="O147" s="84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</row>
    <row r="148" spans="1:34" ht="15" hidden="1" customHeight="1">
      <c r="A148" s="1"/>
      <c r="B148" s="275"/>
      <c r="C148" s="277"/>
      <c r="D148" s="275"/>
      <c r="E148" s="246"/>
      <c r="F148" s="246"/>
      <c r="G148" s="246"/>
      <c r="H148" s="241"/>
      <c r="I148" s="276"/>
      <c r="J148" s="246"/>
      <c r="K148" s="241"/>
      <c r="L148" s="1"/>
      <c r="M148" s="85"/>
      <c r="N148" s="84"/>
      <c r="O148" s="84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</row>
    <row r="149" spans="1:34" ht="15" hidden="1" customHeight="1">
      <c r="A149" s="1"/>
      <c r="B149" s="275"/>
      <c r="C149" s="277"/>
      <c r="D149" s="275"/>
      <c r="E149" s="246"/>
      <c r="F149" s="246"/>
      <c r="G149" s="246"/>
      <c r="H149" s="241"/>
      <c r="I149" s="276"/>
      <c r="J149" s="246"/>
      <c r="K149" s="241"/>
      <c r="L149" s="1"/>
      <c r="M149" s="85"/>
      <c r="N149" s="84"/>
      <c r="O149" s="84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</row>
    <row r="150" spans="1:34" ht="15" hidden="1" customHeight="1">
      <c r="A150" s="1"/>
      <c r="B150" s="275"/>
      <c r="C150" s="277"/>
      <c r="D150" s="275"/>
      <c r="E150" s="246"/>
      <c r="F150" s="246"/>
      <c r="G150" s="246"/>
      <c r="H150" s="241"/>
      <c r="I150" s="276"/>
      <c r="J150" s="246"/>
      <c r="K150" s="241"/>
      <c r="L150" s="1"/>
      <c r="M150" s="85"/>
      <c r="N150" s="84"/>
      <c r="O150" s="84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</row>
    <row r="151" spans="1:34" ht="15" hidden="1" customHeight="1">
      <c r="A151" s="1"/>
      <c r="B151" s="275"/>
      <c r="C151" s="277"/>
      <c r="D151" s="275"/>
      <c r="E151" s="246"/>
      <c r="F151" s="246"/>
      <c r="G151" s="246"/>
      <c r="H151" s="241"/>
      <c r="I151" s="276"/>
      <c r="J151" s="246"/>
      <c r="K151" s="241"/>
      <c r="L151" s="1"/>
      <c r="M151" s="85"/>
      <c r="N151" s="84"/>
      <c r="O151" s="84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</row>
    <row r="152" spans="1:34" ht="15" hidden="1" customHeight="1">
      <c r="A152" s="1"/>
      <c r="B152" s="275"/>
      <c r="C152" s="277"/>
      <c r="D152" s="275"/>
      <c r="E152" s="246"/>
      <c r="F152" s="246"/>
      <c r="G152" s="246"/>
      <c r="H152" s="241"/>
      <c r="I152" s="276"/>
      <c r="J152" s="246"/>
      <c r="K152" s="241"/>
      <c r="L152" s="1"/>
      <c r="M152" s="85"/>
      <c r="N152" s="84"/>
      <c r="O152" s="84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</row>
    <row r="153" spans="1:34" ht="15" hidden="1" customHeight="1">
      <c r="A153" s="1"/>
      <c r="B153" s="275"/>
      <c r="C153" s="277"/>
      <c r="D153" s="275"/>
      <c r="E153" s="246"/>
      <c r="F153" s="246"/>
      <c r="G153" s="246"/>
      <c r="H153" s="241"/>
      <c r="I153" s="276"/>
      <c r="J153" s="246"/>
      <c r="K153" s="241"/>
      <c r="L153" s="1"/>
      <c r="M153" s="85"/>
      <c r="N153" s="84"/>
      <c r="O153" s="84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</row>
    <row r="154" spans="1:34" ht="15" hidden="1" customHeight="1">
      <c r="A154" s="1"/>
      <c r="B154" s="275"/>
      <c r="C154" s="277"/>
      <c r="D154" s="275"/>
      <c r="E154" s="246"/>
      <c r="F154" s="246"/>
      <c r="G154" s="246"/>
      <c r="H154" s="241"/>
      <c r="I154" s="276"/>
      <c r="J154" s="246"/>
      <c r="K154" s="241"/>
      <c r="L154" s="1"/>
      <c r="M154" s="85"/>
      <c r="N154" s="84"/>
      <c r="O154" s="84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</row>
    <row r="155" spans="1:34" ht="15" hidden="1" customHeight="1">
      <c r="A155" s="1"/>
      <c r="B155" s="275"/>
      <c r="C155" s="277"/>
      <c r="D155" s="275"/>
      <c r="E155" s="246"/>
      <c r="F155" s="246"/>
      <c r="G155" s="246"/>
      <c r="H155" s="241"/>
      <c r="I155" s="276"/>
      <c r="J155" s="246"/>
      <c r="K155" s="241"/>
      <c r="L155" s="1"/>
      <c r="M155" s="85"/>
      <c r="N155" s="84"/>
      <c r="O155" s="84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</row>
    <row r="156" spans="1:34" ht="15" hidden="1" customHeight="1">
      <c r="A156" s="1"/>
      <c r="B156" s="275"/>
      <c r="C156" s="277"/>
      <c r="D156" s="275"/>
      <c r="E156" s="246"/>
      <c r="F156" s="246"/>
      <c r="G156" s="246"/>
      <c r="H156" s="241"/>
      <c r="I156" s="276"/>
      <c r="J156" s="246"/>
      <c r="K156" s="241"/>
      <c r="L156" s="1"/>
      <c r="M156" s="85"/>
      <c r="N156" s="84"/>
      <c r="O156" s="84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</row>
    <row r="157" spans="1:34" ht="15" hidden="1" customHeight="1">
      <c r="A157" s="1"/>
      <c r="B157" s="275"/>
      <c r="C157" s="277"/>
      <c r="D157" s="275"/>
      <c r="E157" s="246"/>
      <c r="F157" s="246"/>
      <c r="G157" s="246"/>
      <c r="H157" s="241"/>
      <c r="I157" s="276"/>
      <c r="J157" s="246"/>
      <c r="K157" s="241"/>
      <c r="L157" s="1"/>
      <c r="M157" s="85"/>
      <c r="N157" s="84"/>
      <c r="O157" s="84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</row>
    <row r="158" spans="1:34" ht="15" hidden="1" customHeight="1">
      <c r="A158" s="1"/>
      <c r="B158" s="275"/>
      <c r="C158" s="277"/>
      <c r="D158" s="275"/>
      <c r="E158" s="246"/>
      <c r="F158" s="246"/>
      <c r="G158" s="246"/>
      <c r="H158" s="241"/>
      <c r="I158" s="276"/>
      <c r="J158" s="246"/>
      <c r="K158" s="241"/>
      <c r="L158" s="1"/>
      <c r="M158" s="85"/>
      <c r="N158" s="84"/>
      <c r="O158" s="84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</row>
    <row r="159" spans="1:34" ht="15" hidden="1" customHeight="1">
      <c r="A159" s="1"/>
      <c r="B159" s="275"/>
      <c r="C159" s="277"/>
      <c r="D159" s="275"/>
      <c r="E159" s="246"/>
      <c r="F159" s="246"/>
      <c r="G159" s="246"/>
      <c r="H159" s="241"/>
      <c r="I159" s="276"/>
      <c r="J159" s="246"/>
      <c r="K159" s="241"/>
      <c r="L159" s="1"/>
      <c r="M159" s="85"/>
      <c r="N159" s="84"/>
      <c r="O159" s="84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</row>
    <row r="160" spans="1:34" ht="15" hidden="1" customHeight="1">
      <c r="A160" s="1"/>
      <c r="B160" s="275"/>
      <c r="C160" s="277"/>
      <c r="D160" s="275"/>
      <c r="E160" s="246"/>
      <c r="F160" s="246"/>
      <c r="G160" s="246"/>
      <c r="H160" s="241"/>
      <c r="I160" s="276"/>
      <c r="J160" s="246"/>
      <c r="K160" s="241"/>
      <c r="L160" s="1"/>
      <c r="M160" s="85"/>
      <c r="N160" s="84"/>
      <c r="O160" s="84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</row>
    <row r="161" spans="1:34" ht="15" hidden="1" customHeight="1">
      <c r="A161" s="1"/>
      <c r="B161" s="275"/>
      <c r="C161" s="277"/>
      <c r="D161" s="275"/>
      <c r="E161" s="246"/>
      <c r="F161" s="246"/>
      <c r="G161" s="246"/>
      <c r="H161" s="241"/>
      <c r="I161" s="276"/>
      <c r="J161" s="246"/>
      <c r="K161" s="241"/>
      <c r="L161" s="1"/>
      <c r="M161" s="85"/>
      <c r="N161" s="84"/>
      <c r="O161" s="84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</row>
    <row r="162" spans="1:34" ht="15" customHeight="1">
      <c r="A162" s="1"/>
      <c r="B162" s="293" t="str">
        <f>IF(P13=2,"Total de C =","Total de A =")</f>
        <v>Total de A =</v>
      </c>
      <c r="C162" s="246"/>
      <c r="D162" s="246"/>
      <c r="E162" s="246"/>
      <c r="F162" s="246"/>
      <c r="G162" s="246"/>
      <c r="H162" s="241"/>
      <c r="I162" s="242">
        <f>SUM(I131:I161)</f>
        <v>0</v>
      </c>
      <c r="J162" s="246"/>
      <c r="K162" s="241"/>
      <c r="L162" s="1"/>
      <c r="M162" s="16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</row>
    <row r="163" spans="1:34" ht="4.5" customHeight="1">
      <c r="A163" s="86"/>
      <c r="B163" s="17"/>
      <c r="C163" s="17"/>
      <c r="D163" s="17"/>
      <c r="E163" s="17"/>
      <c r="F163" s="17"/>
      <c r="G163" s="17"/>
      <c r="H163" s="2"/>
      <c r="I163" s="2"/>
      <c r="J163" s="2"/>
      <c r="K163" s="2"/>
      <c r="L163" s="1"/>
      <c r="M163" s="16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</row>
    <row r="164" spans="1:34" ht="15" customHeight="1">
      <c r="A164" s="1"/>
      <c r="B164" s="90" t="str">
        <f>IF(P13=1,"B","C")&amp;". Total Custo Direto"</f>
        <v>B. Total Custo Direto</v>
      </c>
      <c r="C164" s="17"/>
      <c r="D164" s="17"/>
      <c r="E164" s="17"/>
      <c r="F164" s="17"/>
      <c r="G164" s="17"/>
      <c r="H164" s="2"/>
      <c r="I164" s="2"/>
      <c r="J164" s="2"/>
      <c r="K164" s="2"/>
      <c r="L164" s="1"/>
      <c r="M164" s="16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</row>
    <row r="165" spans="1:34" ht="15" customHeight="1">
      <c r="A165" s="1"/>
      <c r="B165" s="293" t="str">
        <f>IF(P13=1,"B = Total de (A) =","C = Total de (A + B) =")</f>
        <v>B = Total de (A) =</v>
      </c>
      <c r="C165" s="246"/>
      <c r="D165" s="246"/>
      <c r="E165" s="246"/>
      <c r="F165" s="246"/>
      <c r="G165" s="246"/>
      <c r="H165" s="241"/>
      <c r="I165" s="242">
        <f>IF(P13=1,I162,J62+I127)</f>
        <v>0</v>
      </c>
      <c r="J165" s="246"/>
      <c r="K165" s="241"/>
      <c r="L165" s="86"/>
      <c r="M165" s="16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</row>
    <row r="166" spans="1:34" ht="4.5" customHeight="1">
      <c r="A166" s="1"/>
      <c r="B166" s="1"/>
      <c r="C166" s="1"/>
      <c r="D166" s="1"/>
      <c r="E166" s="1"/>
      <c r="F166" s="2"/>
      <c r="G166" s="2"/>
      <c r="H166" s="2"/>
      <c r="I166" s="2"/>
      <c r="J166" s="2"/>
      <c r="K166" s="2"/>
      <c r="L166" s="1"/>
      <c r="M166" s="16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</row>
    <row r="167" spans="1:34" ht="14.25" customHeight="1">
      <c r="A167" s="1"/>
      <c r="B167" s="302" t="str">
        <f>IF(P13=1,"C. BDI  (sem incidência de ISS)","D. BDI")</f>
        <v>C. BDI  (sem incidência de ISS)</v>
      </c>
      <c r="C167" s="303"/>
      <c r="D167" s="304"/>
      <c r="E167" s="2"/>
      <c r="F167" s="2"/>
      <c r="G167" s="2"/>
      <c r="H167" s="2"/>
      <c r="I167" s="2"/>
      <c r="J167" s="2"/>
      <c r="K167" s="2"/>
      <c r="L167" s="1"/>
      <c r="M167" s="16"/>
      <c r="N167" s="9"/>
      <c r="O167" s="9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</row>
    <row r="168" spans="1:34" ht="14.25" customHeight="1">
      <c r="A168" s="1"/>
      <c r="B168" s="278" t="s">
        <v>110</v>
      </c>
      <c r="C168" s="246"/>
      <c r="D168" s="246"/>
      <c r="E168" s="246"/>
      <c r="F168" s="246"/>
      <c r="G168" s="246"/>
      <c r="H168" s="241"/>
      <c r="I168" s="279">
        <f>I165*I186</f>
        <v>0</v>
      </c>
      <c r="J168" s="246"/>
      <c r="K168" s="241"/>
      <c r="L168" s="1"/>
      <c r="M168" s="92"/>
      <c r="N168" s="91"/>
      <c r="O168" s="91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</row>
    <row r="169" spans="1:34" ht="15" customHeight="1">
      <c r="A169" s="1"/>
      <c r="B169" s="278" t="s">
        <v>111</v>
      </c>
      <c r="C169" s="246"/>
      <c r="D169" s="246"/>
      <c r="E169" s="246"/>
      <c r="F169" s="246"/>
      <c r="G169" s="246"/>
      <c r="H169" s="241"/>
      <c r="I169" s="279">
        <f>(I165+I168)*I187</f>
        <v>0</v>
      </c>
      <c r="J169" s="246"/>
      <c r="K169" s="241"/>
      <c r="L169" s="1"/>
      <c r="M169" s="16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</row>
    <row r="170" spans="1:34" ht="12.75" customHeight="1">
      <c r="A170" s="1"/>
      <c r="B170" s="278" t="s">
        <v>112</v>
      </c>
      <c r="C170" s="246"/>
      <c r="D170" s="246"/>
      <c r="E170" s="246"/>
      <c r="F170" s="246"/>
      <c r="G170" s="246"/>
      <c r="H170" s="241"/>
      <c r="I170" s="279">
        <f>I174*SUM(I190,I191,I192,I194)</f>
        <v>0</v>
      </c>
      <c r="J170" s="246"/>
      <c r="K170" s="241"/>
      <c r="L170" s="1"/>
      <c r="M170" s="16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</row>
    <row r="171" spans="1:34" ht="15" customHeight="1">
      <c r="A171" s="1"/>
      <c r="B171" s="280" t="str">
        <f>"Total de "&amp;IF(P13=1,"C","D")&amp;" ="</f>
        <v>Total de C =</v>
      </c>
      <c r="C171" s="246"/>
      <c r="D171" s="246"/>
      <c r="E171" s="246"/>
      <c r="F171" s="246"/>
      <c r="G171" s="246"/>
      <c r="H171" s="241"/>
      <c r="I171" s="242">
        <f>SUM(I168:I170)</f>
        <v>0</v>
      </c>
      <c r="J171" s="246"/>
      <c r="K171" s="241"/>
      <c r="L171" s="1"/>
      <c r="M171" s="93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</row>
    <row r="172" spans="1:34" ht="14.25" customHeight="1">
      <c r="A172" s="86"/>
      <c r="B172" s="282" t="s">
        <v>113</v>
      </c>
      <c r="C172" s="246"/>
      <c r="D172" s="246"/>
      <c r="E172" s="246"/>
      <c r="F172" s="246"/>
      <c r="G172" s="246"/>
      <c r="H172" s="241"/>
      <c r="I172" s="281" t="str">
        <f>IF(ISERROR(I176/I165),"",(I176/I165)-1)</f>
        <v/>
      </c>
      <c r="J172" s="246"/>
      <c r="K172" s="241"/>
      <c r="L172" s="1"/>
      <c r="M172" s="16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</row>
    <row r="173" spans="1:34" ht="15" customHeight="1">
      <c r="A173" s="1"/>
      <c r="B173" s="1"/>
      <c r="C173" s="94"/>
      <c r="D173" s="1"/>
      <c r="E173" s="95"/>
      <c r="F173" s="1"/>
      <c r="G173" s="96"/>
      <c r="H173" s="96"/>
      <c r="I173" s="96"/>
      <c r="J173" s="96"/>
      <c r="K173" s="96"/>
      <c r="L173" s="1"/>
      <c r="M173" s="16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</row>
    <row r="174" spans="1:34" ht="15" hidden="1" customHeight="1">
      <c r="A174" s="86"/>
      <c r="B174" s="280" t="str">
        <f>IF(P13=1,"Total de (B + C) =",IF(P13=2,"Total de (D + E) =","Total de (C + D) ="))</f>
        <v>Total de (B + C) =</v>
      </c>
      <c r="C174" s="246"/>
      <c r="D174" s="246"/>
      <c r="E174" s="246"/>
      <c r="F174" s="246"/>
      <c r="G174" s="246"/>
      <c r="H174" s="241"/>
      <c r="I174" s="242">
        <f>(I165+I168+I169)/(1-SUM(I190,I191,I192,I194))</f>
        <v>0</v>
      </c>
      <c r="J174" s="246"/>
      <c r="K174" s="241"/>
      <c r="L174" s="86"/>
      <c r="M174" s="16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</row>
    <row r="175" spans="1:34" ht="12.75" hidden="1" customHeight="1">
      <c r="A175" s="86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86"/>
      <c r="M175" s="16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</row>
    <row r="176" spans="1:34" ht="21.75" customHeight="1">
      <c r="A176" s="86"/>
      <c r="B176" s="283" t="str">
        <f>IF(O6=1,"TOTAL  DIÁRIO","TOTAL MENSAL")</f>
        <v>TOTAL  DIÁRIO</v>
      </c>
      <c r="C176" s="246"/>
      <c r="D176" s="241"/>
      <c r="E176" s="284" t="str">
        <f>"Total Custo Direto ("&amp;IF(P13=1,"B","C")&amp;") + BDI ("&amp;IF(P13=1,"C","D")&amp;") ="</f>
        <v>Total Custo Direto (B) + BDI (C) =</v>
      </c>
      <c r="F176" s="246"/>
      <c r="G176" s="246"/>
      <c r="H176" s="241"/>
      <c r="I176" s="285">
        <f>(I165+I168+I169)/(1-SUM(I190,I191,I192,I194))</f>
        <v>0</v>
      </c>
      <c r="J176" s="246"/>
      <c r="K176" s="241"/>
      <c r="L176" s="86"/>
      <c r="M176" s="16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</row>
    <row r="177" spans="1:34" ht="4.5" customHeight="1">
      <c r="A177" s="86"/>
      <c r="B177" s="97"/>
      <c r="C177" s="97"/>
      <c r="D177" s="97"/>
      <c r="E177" s="97"/>
      <c r="F177" s="97"/>
      <c r="G177" s="97"/>
      <c r="H177" s="97"/>
      <c r="I177" s="97"/>
      <c r="J177" s="97"/>
      <c r="K177" s="97"/>
      <c r="L177" s="86"/>
      <c r="M177" s="16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</row>
    <row r="178" spans="1:34" ht="14.25" customHeight="1">
      <c r="A178" s="86"/>
      <c r="B178" s="45" t="s">
        <v>114</v>
      </c>
      <c r="C178" s="17"/>
      <c r="D178" s="17"/>
      <c r="E178" s="17"/>
      <c r="F178" s="17"/>
      <c r="G178" s="17"/>
      <c r="H178" s="2"/>
      <c r="I178" s="2"/>
      <c r="J178" s="2"/>
      <c r="K178" s="2"/>
      <c r="L178" s="86"/>
      <c r="M178" s="16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</row>
    <row r="179" spans="1:34" ht="14.25" customHeight="1">
      <c r="A179" s="86"/>
      <c r="B179" s="64" t="s">
        <v>70</v>
      </c>
      <c r="C179" s="245" t="s">
        <v>115</v>
      </c>
      <c r="D179" s="241"/>
      <c r="E179" s="245" t="s">
        <v>116</v>
      </c>
      <c r="F179" s="241"/>
      <c r="G179" s="267" t="s">
        <v>117</v>
      </c>
      <c r="H179" s="241"/>
      <c r="I179" s="245" t="s">
        <v>118</v>
      </c>
      <c r="J179" s="246"/>
      <c r="K179" s="241"/>
      <c r="L179" s="86"/>
      <c r="M179" s="16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</row>
    <row r="180" spans="1:34" ht="14.25" customHeight="1">
      <c r="A180" s="86"/>
      <c r="B180" s="98" t="s">
        <v>119</v>
      </c>
      <c r="C180" s="270" t="s">
        <v>120</v>
      </c>
      <c r="D180" s="241"/>
      <c r="E180" s="286" t="str">
        <f>IF(J19&lt;&gt;"",((I134+I135+I136)/J19),"")</f>
        <v/>
      </c>
      <c r="F180" s="241"/>
      <c r="G180" s="286" t="str">
        <f>IF(E180&lt;&gt;"",I180-E180,"")</f>
        <v/>
      </c>
      <c r="H180" s="241"/>
      <c r="I180" s="287" t="str">
        <f>IF(E180&lt;&gt;"",(E180+(E180*I186)+((E180+(E180*I186))*I187))/(1-SUM(I190,I191,I194)),"")</f>
        <v/>
      </c>
      <c r="J180" s="246"/>
      <c r="K180" s="241"/>
      <c r="L180" s="86"/>
      <c r="M180" s="16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</row>
    <row r="181" spans="1:34" ht="15" hidden="1" customHeight="1">
      <c r="A181" s="86"/>
      <c r="B181" s="293" t="str">
        <f>"Total de "&amp;IF(P13=1,"D",IF(P13=2,"F","E"))&amp;" ="</f>
        <v>Total de D =</v>
      </c>
      <c r="C181" s="246"/>
      <c r="D181" s="246"/>
      <c r="E181" s="246"/>
      <c r="F181" s="246"/>
      <c r="G181" s="246"/>
      <c r="H181" s="241"/>
      <c r="I181" s="288" t="str">
        <f>I180</f>
        <v/>
      </c>
      <c r="J181" s="246"/>
      <c r="K181" s="241"/>
      <c r="L181" s="86"/>
      <c r="M181" s="16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</row>
    <row r="182" spans="1:34" ht="14.25" customHeight="1">
      <c r="A182" s="86"/>
      <c r="B182" s="1"/>
      <c r="C182" s="1"/>
      <c r="D182" s="1"/>
      <c r="E182" s="1"/>
      <c r="F182" s="2"/>
      <c r="G182" s="2"/>
      <c r="H182" s="2"/>
      <c r="I182" s="2"/>
      <c r="J182" s="2"/>
      <c r="K182" s="2"/>
      <c r="L182" s="2"/>
      <c r="M182" s="16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</row>
    <row r="183" spans="1:34" ht="8.25" customHeight="1">
      <c r="A183" s="9"/>
      <c r="B183" s="9"/>
      <c r="C183" s="9"/>
      <c r="D183" s="9"/>
      <c r="E183" s="9"/>
      <c r="F183" s="16"/>
      <c r="G183" s="9"/>
      <c r="H183" s="9"/>
      <c r="I183" s="9"/>
      <c r="J183" s="9"/>
      <c r="K183" s="9"/>
      <c r="L183" s="16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</row>
    <row r="184" spans="1:34" ht="18" customHeight="1">
      <c r="A184" s="1"/>
      <c r="B184" s="294" t="s">
        <v>121</v>
      </c>
      <c r="C184" s="250"/>
      <c r="D184" s="250"/>
      <c r="E184" s="250"/>
      <c r="F184" s="250"/>
      <c r="G184" s="250"/>
      <c r="H184" s="250"/>
      <c r="I184" s="250"/>
      <c r="J184" s="251"/>
      <c r="K184" s="3"/>
      <c r="L184" s="1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</row>
    <row r="185" spans="1:34" ht="12.75" customHeight="1">
      <c r="A185" s="1"/>
      <c r="B185" s="1"/>
      <c r="C185" s="2"/>
      <c r="D185" s="17"/>
      <c r="E185" s="1"/>
      <c r="F185" s="1"/>
      <c r="G185" s="1"/>
      <c r="H185" s="1"/>
      <c r="I185" s="1"/>
      <c r="J185" s="1"/>
      <c r="K185" s="1"/>
      <c r="L185" s="1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</row>
    <row r="186" spans="1:34" ht="12.75" customHeight="1">
      <c r="A186" s="1"/>
      <c r="B186" s="295" t="s">
        <v>122</v>
      </c>
      <c r="C186" s="246"/>
      <c r="D186" s="246"/>
      <c r="E186" s="246"/>
      <c r="F186" s="246"/>
      <c r="G186" s="246"/>
      <c r="H186" s="241"/>
      <c r="I186" s="296">
        <f>SUM(J10:J11)</f>
        <v>0</v>
      </c>
      <c r="J186" s="246"/>
      <c r="K186" s="241"/>
      <c r="L186" s="1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</row>
    <row r="187" spans="1:34" ht="12.75" customHeight="1">
      <c r="A187" s="1"/>
      <c r="B187" s="295" t="s">
        <v>35</v>
      </c>
      <c r="C187" s="246"/>
      <c r="D187" s="246"/>
      <c r="E187" s="246"/>
      <c r="F187" s="246"/>
      <c r="G187" s="246"/>
      <c r="H187" s="241"/>
      <c r="I187" s="296">
        <f>J12</f>
        <v>0</v>
      </c>
      <c r="J187" s="246"/>
      <c r="K187" s="241"/>
      <c r="L187" s="1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</row>
    <row r="188" spans="1:34" ht="7.5" customHeight="1">
      <c r="A188" s="1"/>
      <c r="B188" s="1"/>
      <c r="C188" s="94"/>
      <c r="D188" s="1"/>
      <c r="E188" s="95"/>
      <c r="F188" s="1"/>
      <c r="G188" s="96"/>
      <c r="H188" s="96"/>
      <c r="I188" s="96"/>
      <c r="J188" s="96"/>
      <c r="K188" s="96"/>
      <c r="L188" s="1"/>
      <c r="M188" s="16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</row>
    <row r="189" spans="1:34" ht="12.75" customHeight="1">
      <c r="A189" s="1"/>
      <c r="B189" s="99" t="s">
        <v>112</v>
      </c>
      <c r="C189" s="100"/>
      <c r="D189" s="100"/>
      <c r="E189" s="100"/>
      <c r="F189" s="100"/>
      <c r="G189" s="100"/>
      <c r="H189" s="100"/>
      <c r="I189" s="100"/>
      <c r="J189" s="100"/>
      <c r="K189" s="101"/>
      <c r="L189" s="1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</row>
    <row r="190" spans="1:34" ht="12.75" customHeight="1">
      <c r="A190" s="1"/>
      <c r="B190" s="289" t="str">
        <f>IF(P10=2,"PIS não cumulativa excluídos os materiais utilizados no local","PIS")</f>
        <v>PIS</v>
      </c>
      <c r="C190" s="246"/>
      <c r="D190" s="246"/>
      <c r="E190" s="246"/>
      <c r="F190" s="246"/>
      <c r="G190" s="246"/>
      <c r="H190" s="241"/>
      <c r="I190" s="290">
        <f>IF(P10=2,(J15*N194),J15)</f>
        <v>6.4999999999999997E-3</v>
      </c>
      <c r="J190" s="246"/>
      <c r="K190" s="241"/>
      <c r="L190" s="1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</row>
    <row r="191" spans="1:34" ht="12.75" customHeight="1">
      <c r="A191" s="1"/>
      <c r="B191" s="289" t="str">
        <f>IF(B190="PIS","COFINS","COFINS não cumulativa excluídos os materiais utilizados no local")</f>
        <v>COFINS</v>
      </c>
      <c r="C191" s="246"/>
      <c r="D191" s="246"/>
      <c r="E191" s="246"/>
      <c r="F191" s="246"/>
      <c r="G191" s="246"/>
      <c r="H191" s="241"/>
      <c r="I191" s="290">
        <f>IF(P10=2,(J16*N194),J16)</f>
        <v>0.03</v>
      </c>
      <c r="J191" s="246"/>
      <c r="K191" s="241"/>
      <c r="L191" s="1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</row>
    <row r="192" spans="1:34" ht="12.75" hidden="1" customHeight="1">
      <c r="A192" s="1"/>
      <c r="B192" s="102" t="s">
        <v>123</v>
      </c>
      <c r="C192" s="102"/>
      <c r="D192" s="102"/>
      <c r="E192" s="102"/>
      <c r="F192" s="102"/>
      <c r="G192" s="102"/>
      <c r="H192" s="102"/>
      <c r="I192" s="291">
        <v>0</v>
      </c>
      <c r="J192" s="292"/>
      <c r="K192" s="103"/>
      <c r="L192" s="1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</row>
    <row r="193" spans="1:34" ht="7.5" customHeight="1">
      <c r="A193" s="1"/>
      <c r="B193" s="1"/>
      <c r="C193" s="94"/>
      <c r="D193" s="1"/>
      <c r="E193" s="95"/>
      <c r="F193" s="1"/>
      <c r="G193" s="96"/>
      <c r="H193" s="96"/>
      <c r="I193" s="96"/>
      <c r="J193" s="96"/>
      <c r="K193" s="96"/>
      <c r="L193" s="1"/>
      <c r="M193" s="104" t="s">
        <v>124</v>
      </c>
      <c r="N193" s="104" t="s">
        <v>125</v>
      </c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</row>
    <row r="194" spans="1:34" ht="12.75" customHeight="1">
      <c r="A194" s="1"/>
      <c r="B194" s="289" t="str">
        <f>IF(I194=J14,"Imposto Sobre Serviço","Imposto Sobre Serviços excluídos os materiais aplicados no local")</f>
        <v>Imposto Sobre Serviço</v>
      </c>
      <c r="C194" s="246"/>
      <c r="D194" s="246"/>
      <c r="E194" s="246"/>
      <c r="F194" s="246"/>
      <c r="G194" s="246"/>
      <c r="H194" s="241"/>
      <c r="I194" s="290">
        <f>IF(P13=1,0,J14)</f>
        <v>0</v>
      </c>
      <c r="J194" s="246"/>
      <c r="K194" s="241"/>
      <c r="L194" s="1"/>
      <c r="M194" s="105">
        <f>J14*N194</f>
        <v>0</v>
      </c>
      <c r="N194" s="12">
        <f>IF(I165&gt;0,1-(I162/I165),1)</f>
        <v>1</v>
      </c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</row>
    <row r="195" spans="1:34" ht="12.75" customHeight="1">
      <c r="A195" s="1"/>
      <c r="B195" s="106"/>
      <c r="C195" s="17"/>
      <c r="D195" s="17"/>
      <c r="E195" s="107" t="s">
        <v>126</v>
      </c>
      <c r="F195" s="108">
        <f>Listas!B2</f>
        <v>1100</v>
      </c>
      <c r="G195" s="1"/>
      <c r="H195" s="1"/>
      <c r="I195" s="1"/>
      <c r="J195" s="1"/>
      <c r="K195" s="1"/>
      <c r="L195" s="1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</row>
    <row r="196" spans="1:34" ht="12.75" customHeight="1">
      <c r="A196" s="9"/>
      <c r="B196" s="9"/>
      <c r="C196" s="9"/>
      <c r="D196" s="9"/>
      <c r="E196" s="9"/>
      <c r="F196" s="16"/>
      <c r="G196" s="9"/>
      <c r="H196" s="9"/>
      <c r="I196" s="9"/>
      <c r="J196" s="9"/>
      <c r="K196" s="9"/>
      <c r="L196" s="16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</row>
    <row r="197" spans="1:34" ht="12.75" customHeight="1">
      <c r="A197" s="9"/>
      <c r="B197" s="9"/>
      <c r="C197" s="9"/>
      <c r="D197" s="9"/>
      <c r="E197" s="9"/>
      <c r="F197" s="16"/>
      <c r="G197" s="9"/>
      <c r="H197" s="9"/>
      <c r="I197" s="9"/>
      <c r="J197" s="9"/>
      <c r="K197" s="9"/>
      <c r="L197" s="16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</row>
    <row r="198" spans="1:34" ht="12.75" customHeight="1">
      <c r="A198" s="9"/>
      <c r="B198" s="9"/>
      <c r="C198" s="9"/>
      <c r="D198" s="9"/>
      <c r="E198" s="9"/>
      <c r="F198" s="16"/>
      <c r="G198" s="9"/>
      <c r="H198" s="9"/>
      <c r="I198" s="9"/>
      <c r="J198" s="9"/>
      <c r="K198" s="9"/>
      <c r="L198" s="16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</row>
    <row r="199" spans="1:34" ht="12.75" customHeight="1">
      <c r="A199" s="9"/>
      <c r="B199" s="9"/>
      <c r="C199" s="9"/>
      <c r="D199" s="9"/>
      <c r="E199" s="9"/>
      <c r="F199" s="16"/>
      <c r="G199" s="9"/>
      <c r="H199" s="9"/>
      <c r="I199" s="9"/>
      <c r="J199" s="9"/>
      <c r="K199" s="9"/>
      <c r="L199" s="16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</row>
    <row r="200" spans="1:34" ht="12.75" customHeight="1">
      <c r="A200" s="9"/>
      <c r="B200" s="9"/>
      <c r="C200" s="9"/>
      <c r="D200" s="9"/>
      <c r="E200" s="9"/>
      <c r="F200" s="16"/>
      <c r="G200" s="9"/>
      <c r="H200" s="9"/>
      <c r="I200" s="9"/>
      <c r="J200" s="9"/>
      <c r="K200" s="9"/>
      <c r="L200" s="16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</row>
    <row r="201" spans="1:34" ht="12.75" customHeight="1">
      <c r="A201" s="9"/>
      <c r="B201" s="9"/>
      <c r="C201" s="9"/>
      <c r="D201" s="9"/>
      <c r="E201" s="9"/>
      <c r="F201" s="16"/>
      <c r="G201" s="9"/>
      <c r="H201" s="9"/>
      <c r="I201" s="9"/>
      <c r="J201" s="9"/>
      <c r="K201" s="9"/>
      <c r="L201" s="16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</row>
    <row r="202" spans="1:34" ht="12.75" customHeight="1">
      <c r="A202" s="9"/>
      <c r="B202" s="9"/>
      <c r="C202" s="9"/>
      <c r="D202" s="9"/>
      <c r="E202" s="9"/>
      <c r="F202" s="16"/>
      <c r="G202" s="9"/>
      <c r="H202" s="9"/>
      <c r="I202" s="9"/>
      <c r="J202" s="9"/>
      <c r="K202" s="9"/>
      <c r="L202" s="16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</row>
    <row r="203" spans="1:34" ht="12.75" customHeight="1">
      <c r="A203" s="9"/>
      <c r="B203" s="9"/>
      <c r="C203" s="9"/>
      <c r="D203" s="9"/>
      <c r="E203" s="9"/>
      <c r="F203" s="16"/>
      <c r="G203" s="9"/>
      <c r="H203" s="9"/>
      <c r="I203" s="9"/>
      <c r="J203" s="9"/>
      <c r="K203" s="9"/>
      <c r="L203" s="16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</row>
    <row r="204" spans="1:34" ht="12.75" customHeight="1">
      <c r="A204" s="9"/>
      <c r="B204" s="9"/>
      <c r="C204" s="9"/>
      <c r="D204" s="9"/>
      <c r="E204" s="9"/>
      <c r="F204" s="16"/>
      <c r="G204" s="9"/>
      <c r="H204" s="9"/>
      <c r="I204" s="9"/>
      <c r="J204" s="9"/>
      <c r="K204" s="9"/>
      <c r="L204" s="16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</row>
    <row r="205" spans="1:34" ht="12.75" customHeight="1">
      <c r="A205" s="9"/>
      <c r="B205" s="9"/>
      <c r="C205" s="9"/>
      <c r="D205" s="9"/>
      <c r="E205" s="9"/>
      <c r="F205" s="16"/>
      <c r="G205" s="9"/>
      <c r="H205" s="9"/>
      <c r="I205" s="9"/>
      <c r="J205" s="9"/>
      <c r="K205" s="9"/>
      <c r="L205" s="16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</row>
    <row r="206" spans="1:34" ht="12.75" customHeight="1">
      <c r="A206" s="9"/>
      <c r="B206" s="9"/>
      <c r="C206" s="9"/>
      <c r="D206" s="9"/>
      <c r="E206" s="9"/>
      <c r="F206" s="16"/>
      <c r="G206" s="9"/>
      <c r="H206" s="9"/>
      <c r="I206" s="9"/>
      <c r="J206" s="9"/>
      <c r="K206" s="9"/>
      <c r="L206" s="16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</row>
    <row r="207" spans="1:34" ht="12.75" customHeight="1">
      <c r="A207" s="9"/>
      <c r="B207" s="9"/>
      <c r="C207" s="9"/>
      <c r="D207" s="9"/>
      <c r="E207" s="9"/>
      <c r="F207" s="16"/>
      <c r="G207" s="9"/>
      <c r="H207" s="9"/>
      <c r="I207" s="9"/>
      <c r="J207" s="9"/>
      <c r="K207" s="9"/>
      <c r="L207" s="16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</row>
    <row r="208" spans="1:34" ht="12.75" customHeight="1">
      <c r="A208" s="9"/>
      <c r="B208" s="9"/>
      <c r="C208" s="9"/>
      <c r="D208" s="9"/>
      <c r="E208" s="9"/>
      <c r="F208" s="16"/>
      <c r="G208" s="9"/>
      <c r="H208" s="9"/>
      <c r="I208" s="9"/>
      <c r="J208" s="9"/>
      <c r="K208" s="9"/>
      <c r="L208" s="16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</row>
    <row r="209" spans="1:34" ht="12.75" customHeight="1">
      <c r="A209" s="9"/>
      <c r="B209" s="9"/>
      <c r="C209" s="9"/>
      <c r="D209" s="9"/>
      <c r="E209" s="9"/>
      <c r="F209" s="16"/>
      <c r="G209" s="9"/>
      <c r="H209" s="9"/>
      <c r="I209" s="9"/>
      <c r="J209" s="9"/>
      <c r="K209" s="9"/>
      <c r="L209" s="16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</row>
    <row r="210" spans="1:34" ht="12.75" customHeight="1">
      <c r="A210" s="9"/>
      <c r="B210" s="9"/>
      <c r="C210" s="9"/>
      <c r="D210" s="9"/>
      <c r="E210" s="9"/>
      <c r="F210" s="16"/>
      <c r="G210" s="9"/>
      <c r="H210" s="9"/>
      <c r="I210" s="9"/>
      <c r="J210" s="9"/>
      <c r="K210" s="9"/>
      <c r="L210" s="16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</row>
    <row r="211" spans="1:34" ht="12.75" customHeight="1">
      <c r="A211" s="9"/>
      <c r="B211" s="9"/>
      <c r="C211" s="9"/>
      <c r="D211" s="9"/>
      <c r="E211" s="9"/>
      <c r="F211" s="16"/>
      <c r="G211" s="9"/>
      <c r="H211" s="9"/>
      <c r="I211" s="9"/>
      <c r="J211" s="9"/>
      <c r="K211" s="9"/>
      <c r="L211" s="16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</row>
    <row r="212" spans="1:34" ht="12.75" customHeight="1">
      <c r="A212" s="9"/>
      <c r="B212" s="9"/>
      <c r="C212" s="9"/>
      <c r="D212" s="9"/>
      <c r="E212" s="9"/>
      <c r="F212" s="16"/>
      <c r="G212" s="9"/>
      <c r="H212" s="9"/>
      <c r="I212" s="9"/>
      <c r="J212" s="9"/>
      <c r="K212" s="9"/>
      <c r="L212" s="16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</row>
    <row r="213" spans="1:34" ht="12.75" customHeight="1">
      <c r="A213" s="9"/>
      <c r="B213" s="9"/>
      <c r="C213" s="9"/>
      <c r="D213" s="9"/>
      <c r="E213" s="9"/>
      <c r="F213" s="16"/>
      <c r="G213" s="9"/>
      <c r="H213" s="9"/>
      <c r="I213" s="9"/>
      <c r="J213" s="9"/>
      <c r="K213" s="9"/>
      <c r="L213" s="16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</row>
    <row r="214" spans="1:34" ht="12.75" customHeight="1">
      <c r="A214" s="9"/>
      <c r="B214" s="9"/>
      <c r="C214" s="9"/>
      <c r="D214" s="9"/>
      <c r="E214" s="9"/>
      <c r="F214" s="16"/>
      <c r="G214" s="9"/>
      <c r="H214" s="9"/>
      <c r="I214" s="9"/>
      <c r="J214" s="9"/>
      <c r="K214" s="9"/>
      <c r="L214" s="16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</row>
    <row r="215" spans="1:34" ht="12.75" customHeight="1">
      <c r="A215" s="9"/>
      <c r="B215" s="9"/>
      <c r="C215" s="9"/>
      <c r="D215" s="9"/>
      <c r="E215" s="9"/>
      <c r="F215" s="16"/>
      <c r="G215" s="9"/>
      <c r="H215" s="9"/>
      <c r="I215" s="9"/>
      <c r="J215" s="9"/>
      <c r="K215" s="9"/>
      <c r="L215" s="16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</row>
    <row r="216" spans="1:34" ht="12.75" customHeight="1">
      <c r="A216" s="9"/>
      <c r="B216" s="9"/>
      <c r="C216" s="9"/>
      <c r="D216" s="9"/>
      <c r="E216" s="9"/>
      <c r="F216" s="16"/>
      <c r="G216" s="9"/>
      <c r="H216" s="9"/>
      <c r="I216" s="9"/>
      <c r="J216" s="9"/>
      <c r="K216" s="9"/>
      <c r="L216" s="16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</row>
    <row r="217" spans="1:34" ht="12.75" customHeight="1">
      <c r="A217" s="9"/>
      <c r="B217" s="9"/>
      <c r="C217" s="9"/>
      <c r="D217" s="9"/>
      <c r="E217" s="9"/>
      <c r="F217" s="16"/>
      <c r="G217" s="9"/>
      <c r="H217" s="9"/>
      <c r="I217" s="9"/>
      <c r="J217" s="9"/>
      <c r="K217" s="9"/>
      <c r="L217" s="16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</row>
    <row r="218" spans="1:34" ht="12.75" customHeight="1">
      <c r="A218" s="9"/>
      <c r="B218" s="9"/>
      <c r="C218" s="9"/>
      <c r="D218" s="9"/>
      <c r="E218" s="9"/>
      <c r="F218" s="16"/>
      <c r="G218" s="9"/>
      <c r="H218" s="9"/>
      <c r="I218" s="9"/>
      <c r="J218" s="9"/>
      <c r="K218" s="9"/>
      <c r="L218" s="16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</row>
    <row r="219" spans="1:34" ht="12.75" customHeight="1">
      <c r="A219" s="9"/>
      <c r="B219" s="9"/>
      <c r="C219" s="9"/>
      <c r="D219" s="9"/>
      <c r="E219" s="9"/>
      <c r="F219" s="16"/>
      <c r="G219" s="9"/>
      <c r="H219" s="9"/>
      <c r="I219" s="9"/>
      <c r="J219" s="9"/>
      <c r="K219" s="9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</row>
    <row r="220" spans="1:34" ht="12.75" customHeight="1">
      <c r="A220" s="9"/>
      <c r="B220" s="9"/>
      <c r="C220" s="9"/>
      <c r="D220" s="9"/>
      <c r="E220" s="9"/>
      <c r="F220" s="16"/>
      <c r="G220" s="9"/>
      <c r="H220" s="9"/>
      <c r="I220" s="9"/>
      <c r="J220" s="9"/>
      <c r="K220" s="9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</row>
    <row r="221" spans="1:34" ht="12.75" customHeight="1">
      <c r="A221" s="9"/>
      <c r="B221" s="9"/>
      <c r="C221" s="9"/>
      <c r="D221" s="9"/>
      <c r="E221" s="9"/>
      <c r="F221" s="16"/>
      <c r="G221" s="9"/>
      <c r="H221" s="9"/>
      <c r="I221" s="9"/>
      <c r="J221" s="9"/>
      <c r="K221" s="9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</row>
    <row r="222" spans="1:34" ht="12.75" customHeight="1">
      <c r="A222" s="9"/>
      <c r="B222" s="9"/>
      <c r="C222" s="9"/>
      <c r="D222" s="9"/>
      <c r="E222" s="9"/>
      <c r="F222" s="16"/>
      <c r="G222" s="9"/>
      <c r="H222" s="9"/>
      <c r="I222" s="9"/>
      <c r="J222" s="9"/>
      <c r="K222" s="9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</row>
    <row r="223" spans="1:34" ht="12.75" customHeight="1">
      <c r="A223" s="9"/>
      <c r="B223" s="9"/>
      <c r="C223" s="9"/>
      <c r="D223" s="9"/>
      <c r="E223" s="9"/>
      <c r="F223" s="16"/>
      <c r="G223" s="9"/>
      <c r="H223" s="9"/>
      <c r="I223" s="9"/>
      <c r="J223" s="9"/>
      <c r="K223" s="9"/>
      <c r="L223" s="16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</row>
    <row r="224" spans="1:34" ht="12.75" customHeight="1">
      <c r="A224" s="9"/>
      <c r="B224" s="9"/>
      <c r="C224" s="9"/>
      <c r="D224" s="9"/>
      <c r="E224" s="9"/>
      <c r="F224" s="16"/>
      <c r="G224" s="9"/>
      <c r="H224" s="9"/>
      <c r="I224" s="9"/>
      <c r="J224" s="9"/>
      <c r="K224" s="9"/>
      <c r="L224" s="16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</row>
    <row r="225" spans="1:34" ht="12.75" customHeight="1">
      <c r="A225" s="9"/>
      <c r="B225" s="9"/>
      <c r="C225" s="9"/>
      <c r="D225" s="9"/>
      <c r="E225" s="9"/>
      <c r="F225" s="16"/>
      <c r="G225" s="9"/>
      <c r="H225" s="9"/>
      <c r="I225" s="9"/>
      <c r="J225" s="9"/>
      <c r="K225" s="9"/>
      <c r="L225" s="16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</row>
    <row r="226" spans="1:34" ht="12.75" customHeight="1">
      <c r="A226" s="9"/>
      <c r="B226" s="9"/>
      <c r="C226" s="9"/>
      <c r="D226" s="9"/>
      <c r="E226" s="9"/>
      <c r="F226" s="16"/>
      <c r="G226" s="9"/>
      <c r="H226" s="9"/>
      <c r="I226" s="9"/>
      <c r="J226" s="9"/>
      <c r="K226" s="9"/>
      <c r="L226" s="16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</row>
    <row r="227" spans="1:34" ht="12.75" customHeight="1">
      <c r="A227" s="9"/>
      <c r="B227" s="9"/>
      <c r="C227" s="9"/>
      <c r="D227" s="9"/>
      <c r="E227" s="9"/>
      <c r="F227" s="16"/>
      <c r="G227" s="9"/>
      <c r="H227" s="9"/>
      <c r="I227" s="9"/>
      <c r="J227" s="9"/>
      <c r="K227" s="9"/>
      <c r="L227" s="16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</row>
    <row r="228" spans="1:34" ht="12.75" customHeight="1">
      <c r="A228" s="9"/>
      <c r="B228" s="9"/>
      <c r="C228" s="9"/>
      <c r="D228" s="9"/>
      <c r="E228" s="9"/>
      <c r="F228" s="16"/>
      <c r="G228" s="9"/>
      <c r="H228" s="9"/>
      <c r="I228" s="9"/>
      <c r="J228" s="9"/>
      <c r="K228" s="9"/>
      <c r="L228" s="16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</row>
    <row r="229" spans="1:34" ht="12.75" customHeight="1">
      <c r="A229" s="9"/>
      <c r="B229" s="9"/>
      <c r="C229" s="9"/>
      <c r="D229" s="9"/>
      <c r="E229" s="9"/>
      <c r="F229" s="16"/>
      <c r="G229" s="9"/>
      <c r="H229" s="9"/>
      <c r="I229" s="9"/>
      <c r="J229" s="9"/>
      <c r="K229" s="9"/>
      <c r="L229" s="16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</row>
    <row r="230" spans="1:34" ht="12.75" customHeight="1">
      <c r="A230" s="9"/>
      <c r="B230" s="9"/>
      <c r="C230" s="9"/>
      <c r="D230" s="9"/>
      <c r="E230" s="9"/>
      <c r="F230" s="16"/>
      <c r="G230" s="9"/>
      <c r="H230" s="9"/>
      <c r="I230" s="9"/>
      <c r="J230" s="9"/>
      <c r="K230" s="9"/>
      <c r="L230" s="16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</row>
    <row r="231" spans="1:34" ht="12.75" customHeight="1">
      <c r="A231" s="9"/>
      <c r="B231" s="9"/>
      <c r="C231" s="9"/>
      <c r="D231" s="9"/>
      <c r="E231" s="9"/>
      <c r="F231" s="16"/>
      <c r="G231" s="9"/>
      <c r="H231" s="9"/>
      <c r="I231" s="9"/>
      <c r="J231" s="9"/>
      <c r="K231" s="9"/>
      <c r="L231" s="16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</row>
    <row r="232" spans="1:34" ht="12.75" customHeight="1">
      <c r="A232" s="9"/>
      <c r="B232" s="9"/>
      <c r="C232" s="9"/>
      <c r="D232" s="9"/>
      <c r="E232" s="9"/>
      <c r="F232" s="16"/>
      <c r="G232" s="9"/>
      <c r="H232" s="9"/>
      <c r="I232" s="9"/>
      <c r="J232" s="9"/>
      <c r="K232" s="9"/>
      <c r="L232" s="16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</row>
    <row r="233" spans="1:34" ht="12.75" customHeight="1">
      <c r="A233" s="9"/>
      <c r="B233" s="9"/>
      <c r="C233" s="9"/>
      <c r="D233" s="9"/>
      <c r="E233" s="9"/>
      <c r="F233" s="16"/>
      <c r="G233" s="9"/>
      <c r="H233" s="9"/>
      <c r="I233" s="9"/>
      <c r="J233" s="9"/>
      <c r="K233" s="9"/>
      <c r="L233" s="16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</row>
    <row r="234" spans="1:34" ht="12.75" customHeight="1">
      <c r="A234" s="9"/>
      <c r="B234" s="9"/>
      <c r="C234" s="9"/>
      <c r="D234" s="9"/>
      <c r="E234" s="9"/>
      <c r="F234" s="16"/>
      <c r="G234" s="9"/>
      <c r="H234" s="9"/>
      <c r="I234" s="9"/>
      <c r="J234" s="9"/>
      <c r="K234" s="9"/>
      <c r="L234" s="16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</row>
    <row r="235" spans="1:34" ht="12.75" customHeight="1">
      <c r="A235" s="9"/>
      <c r="B235" s="9"/>
      <c r="C235" s="9"/>
      <c r="D235" s="9"/>
      <c r="E235" s="9"/>
      <c r="F235" s="16"/>
      <c r="G235" s="9"/>
      <c r="H235" s="9"/>
      <c r="I235" s="9"/>
      <c r="J235" s="9"/>
      <c r="K235" s="9"/>
      <c r="L235" s="16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</row>
    <row r="236" spans="1:34" ht="12.75" customHeight="1">
      <c r="A236" s="9"/>
      <c r="B236" s="9"/>
      <c r="C236" s="9"/>
      <c r="D236" s="9"/>
      <c r="E236" s="9"/>
      <c r="F236" s="16"/>
      <c r="G236" s="9"/>
      <c r="H236" s="9"/>
      <c r="I236" s="9"/>
      <c r="J236" s="9"/>
      <c r="K236" s="9"/>
      <c r="L236" s="16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</row>
    <row r="237" spans="1:34" ht="12.75" customHeight="1">
      <c r="A237" s="9"/>
      <c r="B237" s="9"/>
      <c r="C237" s="9"/>
      <c r="D237" s="9"/>
      <c r="E237" s="9"/>
      <c r="F237" s="16"/>
      <c r="G237" s="9"/>
      <c r="H237" s="9"/>
      <c r="I237" s="9"/>
      <c r="J237" s="9"/>
      <c r="K237" s="9"/>
      <c r="L237" s="16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</row>
    <row r="238" spans="1:34" ht="12.75" customHeight="1">
      <c r="A238" s="9"/>
      <c r="B238" s="9"/>
      <c r="C238" s="9"/>
      <c r="D238" s="9"/>
      <c r="E238" s="9"/>
      <c r="F238" s="16"/>
      <c r="G238" s="9"/>
      <c r="H238" s="9"/>
      <c r="I238" s="9"/>
      <c r="J238" s="9"/>
      <c r="K238" s="9"/>
      <c r="L238" s="16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</row>
    <row r="239" spans="1:34" ht="12.75" customHeight="1">
      <c r="A239" s="9"/>
      <c r="B239" s="9"/>
      <c r="C239" s="9"/>
      <c r="D239" s="9"/>
      <c r="E239" s="9"/>
      <c r="F239" s="16"/>
      <c r="G239" s="9"/>
      <c r="H239" s="9"/>
      <c r="I239" s="9"/>
      <c r="J239" s="9"/>
      <c r="K239" s="9"/>
      <c r="L239" s="16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</row>
    <row r="240" spans="1:34" ht="12.75" customHeight="1">
      <c r="A240" s="9"/>
      <c r="B240" s="9"/>
      <c r="C240" s="9"/>
      <c r="D240" s="9"/>
      <c r="E240" s="9"/>
      <c r="F240" s="16"/>
      <c r="G240" s="9"/>
      <c r="H240" s="9"/>
      <c r="I240" s="9"/>
      <c r="J240" s="9"/>
      <c r="K240" s="9"/>
      <c r="L240" s="16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</row>
    <row r="241" spans="1:34" ht="12.75" customHeight="1">
      <c r="A241" s="9"/>
      <c r="B241" s="9"/>
      <c r="C241" s="9"/>
      <c r="D241" s="9"/>
      <c r="E241" s="9"/>
      <c r="F241" s="16"/>
      <c r="G241" s="9"/>
      <c r="H241" s="9"/>
      <c r="I241" s="9"/>
      <c r="J241" s="9"/>
      <c r="K241" s="9"/>
      <c r="L241" s="16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</row>
    <row r="242" spans="1:34" ht="12.75" customHeight="1">
      <c r="A242" s="9"/>
      <c r="B242" s="9"/>
      <c r="C242" s="9"/>
      <c r="D242" s="9"/>
      <c r="E242" s="9"/>
      <c r="F242" s="16"/>
      <c r="G242" s="9"/>
      <c r="H242" s="9"/>
      <c r="I242" s="9"/>
      <c r="J242" s="9"/>
      <c r="K242" s="9"/>
      <c r="L242" s="16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</row>
    <row r="243" spans="1:34" ht="12.75" customHeight="1">
      <c r="A243" s="9"/>
      <c r="B243" s="9"/>
      <c r="C243" s="9"/>
      <c r="D243" s="9"/>
      <c r="E243" s="9"/>
      <c r="F243" s="16"/>
      <c r="G243" s="9"/>
      <c r="H243" s="9"/>
      <c r="I243" s="9"/>
      <c r="J243" s="9"/>
      <c r="K243" s="9"/>
      <c r="L243" s="16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</row>
    <row r="244" spans="1:34" ht="12.75" customHeight="1">
      <c r="A244" s="9"/>
      <c r="B244" s="9"/>
      <c r="C244" s="9"/>
      <c r="D244" s="9"/>
      <c r="E244" s="9"/>
      <c r="F244" s="16"/>
      <c r="G244" s="9"/>
      <c r="H244" s="9"/>
      <c r="I244" s="9"/>
      <c r="J244" s="9"/>
      <c r="K244" s="9"/>
      <c r="L244" s="16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</row>
    <row r="245" spans="1:34" ht="12.75" customHeight="1">
      <c r="A245" s="9"/>
      <c r="B245" s="9"/>
      <c r="C245" s="9"/>
      <c r="D245" s="9"/>
      <c r="E245" s="9"/>
      <c r="F245" s="16"/>
      <c r="G245" s="9"/>
      <c r="H245" s="9"/>
      <c r="I245" s="9"/>
      <c r="J245" s="9"/>
      <c r="K245" s="9"/>
      <c r="L245" s="16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</row>
    <row r="246" spans="1:34" ht="12.75" customHeight="1">
      <c r="A246" s="9"/>
      <c r="B246" s="9"/>
      <c r="C246" s="9"/>
      <c r="D246" s="9"/>
      <c r="E246" s="9"/>
      <c r="F246" s="16"/>
      <c r="G246" s="9"/>
      <c r="H246" s="9"/>
      <c r="I246" s="9"/>
      <c r="J246" s="9"/>
      <c r="K246" s="9"/>
      <c r="L246" s="16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</row>
    <row r="247" spans="1:34" ht="12.75" customHeight="1">
      <c r="A247" s="9"/>
      <c r="B247" s="9"/>
      <c r="C247" s="9"/>
      <c r="D247" s="9"/>
      <c r="E247" s="9"/>
      <c r="F247" s="16"/>
      <c r="G247" s="9"/>
      <c r="H247" s="9"/>
      <c r="I247" s="9"/>
      <c r="J247" s="9"/>
      <c r="K247" s="9"/>
      <c r="L247" s="16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</row>
    <row r="248" spans="1:34" ht="12.75" customHeight="1">
      <c r="A248" s="9"/>
      <c r="B248" s="9"/>
      <c r="C248" s="9"/>
      <c r="D248" s="9"/>
      <c r="E248" s="9"/>
      <c r="F248" s="16"/>
      <c r="G248" s="9"/>
      <c r="H248" s="9"/>
      <c r="I248" s="9"/>
      <c r="J248" s="9"/>
      <c r="K248" s="9"/>
      <c r="L248" s="16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</row>
    <row r="249" spans="1:34" ht="12.75" customHeight="1">
      <c r="A249" s="9"/>
      <c r="B249" s="9"/>
      <c r="C249" s="9"/>
      <c r="D249" s="9"/>
      <c r="E249" s="9"/>
      <c r="F249" s="16"/>
      <c r="G249" s="9"/>
      <c r="H249" s="9"/>
      <c r="I249" s="9"/>
      <c r="J249" s="9"/>
      <c r="K249" s="9"/>
      <c r="L249" s="16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</row>
    <row r="250" spans="1:34" ht="12.75" customHeight="1">
      <c r="A250" s="9"/>
      <c r="B250" s="9"/>
      <c r="C250" s="9"/>
      <c r="D250" s="9"/>
      <c r="E250" s="9"/>
      <c r="F250" s="16"/>
      <c r="G250" s="9"/>
      <c r="H250" s="9"/>
      <c r="I250" s="9"/>
      <c r="J250" s="9"/>
      <c r="K250" s="9"/>
      <c r="L250" s="16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</row>
    <row r="251" spans="1:34" ht="12.75" customHeight="1">
      <c r="A251" s="9"/>
      <c r="B251" s="9"/>
      <c r="C251" s="9"/>
      <c r="D251" s="9"/>
      <c r="E251" s="9"/>
      <c r="F251" s="16"/>
      <c r="G251" s="9"/>
      <c r="H251" s="9"/>
      <c r="I251" s="9"/>
      <c r="J251" s="9"/>
      <c r="K251" s="9"/>
      <c r="L251" s="16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</row>
    <row r="252" spans="1:34" ht="12.75" customHeight="1">
      <c r="A252" s="9"/>
      <c r="B252" s="9"/>
      <c r="C252" s="9"/>
      <c r="D252" s="9"/>
      <c r="E252" s="9"/>
      <c r="F252" s="16"/>
      <c r="G252" s="9"/>
      <c r="H252" s="9"/>
      <c r="I252" s="9"/>
      <c r="J252" s="9"/>
      <c r="K252" s="9"/>
      <c r="L252" s="16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</row>
    <row r="253" spans="1:34" ht="12.75" customHeight="1">
      <c r="A253" s="9"/>
      <c r="B253" s="9"/>
      <c r="C253" s="9"/>
      <c r="D253" s="9"/>
      <c r="E253" s="9"/>
      <c r="F253" s="16"/>
      <c r="G253" s="9"/>
      <c r="H253" s="9"/>
      <c r="I253" s="9"/>
      <c r="J253" s="9"/>
      <c r="K253" s="9"/>
      <c r="L253" s="16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</row>
    <row r="254" spans="1:34" ht="12.75" customHeight="1">
      <c r="A254" s="9"/>
      <c r="B254" s="9"/>
      <c r="C254" s="9"/>
      <c r="D254" s="9"/>
      <c r="E254" s="9"/>
      <c r="F254" s="16"/>
      <c r="G254" s="9"/>
      <c r="H254" s="9"/>
      <c r="I254" s="9"/>
      <c r="J254" s="9"/>
      <c r="K254" s="9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</row>
    <row r="255" spans="1:34" ht="12.75" customHeight="1">
      <c r="A255" s="9"/>
      <c r="B255" s="9"/>
      <c r="C255" s="9"/>
      <c r="D255" s="9"/>
      <c r="E255" s="9"/>
      <c r="F255" s="16"/>
      <c r="G255" s="9"/>
      <c r="H255" s="9"/>
      <c r="I255" s="9"/>
      <c r="J255" s="9"/>
      <c r="K255" s="9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</row>
    <row r="256" spans="1:34" ht="12.75" customHeight="1">
      <c r="A256" s="9"/>
      <c r="B256" s="9"/>
      <c r="C256" s="9"/>
      <c r="D256" s="9"/>
      <c r="E256" s="9"/>
      <c r="F256" s="16"/>
      <c r="G256" s="9"/>
      <c r="H256" s="9"/>
      <c r="I256" s="9"/>
      <c r="J256" s="9"/>
      <c r="K256" s="9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</row>
    <row r="257" spans="1:34" ht="12.75" customHeight="1">
      <c r="A257" s="9"/>
      <c r="B257" s="9"/>
      <c r="C257" s="9"/>
      <c r="D257" s="9"/>
      <c r="E257" s="9"/>
      <c r="F257" s="16"/>
      <c r="G257" s="9"/>
      <c r="H257" s="9"/>
      <c r="I257" s="9"/>
      <c r="J257" s="9"/>
      <c r="K257" s="9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</row>
    <row r="258" spans="1:34" ht="12.75" customHeight="1">
      <c r="A258" s="9"/>
      <c r="B258" s="9"/>
      <c r="C258" s="9"/>
      <c r="D258" s="9"/>
      <c r="E258" s="9"/>
      <c r="F258" s="16"/>
      <c r="G258" s="9"/>
      <c r="H258" s="9"/>
      <c r="I258" s="9"/>
      <c r="J258" s="9"/>
      <c r="K258" s="9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</row>
    <row r="259" spans="1:34" ht="12.75" customHeight="1">
      <c r="A259" s="9"/>
      <c r="B259" s="9"/>
      <c r="C259" s="9"/>
      <c r="D259" s="9"/>
      <c r="E259" s="9"/>
      <c r="F259" s="16"/>
      <c r="G259" s="9"/>
      <c r="H259" s="9"/>
      <c r="I259" s="9"/>
      <c r="J259" s="9"/>
      <c r="K259" s="9"/>
      <c r="L259" s="16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</row>
    <row r="260" spans="1:34" ht="12.75" customHeight="1">
      <c r="A260" s="9"/>
      <c r="B260" s="9"/>
      <c r="C260" s="9"/>
      <c r="D260" s="9"/>
      <c r="E260" s="9"/>
      <c r="F260" s="16"/>
      <c r="G260" s="9"/>
      <c r="H260" s="9"/>
      <c r="I260" s="9"/>
      <c r="J260" s="9"/>
      <c r="K260" s="9"/>
      <c r="L260" s="16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</row>
    <row r="261" spans="1:34" ht="12.75" customHeight="1">
      <c r="A261" s="9"/>
      <c r="B261" s="9"/>
      <c r="C261" s="9"/>
      <c r="D261" s="9"/>
      <c r="E261" s="9"/>
      <c r="F261" s="16"/>
      <c r="G261" s="9"/>
      <c r="H261" s="9"/>
      <c r="I261" s="9"/>
      <c r="J261" s="9"/>
      <c r="K261" s="9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</row>
    <row r="262" spans="1:34" ht="12.75" customHeight="1">
      <c r="A262" s="9"/>
      <c r="B262" s="9"/>
      <c r="C262" s="9"/>
      <c r="D262" s="9"/>
      <c r="E262" s="9"/>
      <c r="F262" s="16"/>
      <c r="G262" s="9"/>
      <c r="H262" s="9"/>
      <c r="I262" s="9"/>
      <c r="J262" s="9"/>
      <c r="K262" s="9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</row>
    <row r="263" spans="1:34" ht="12.75" customHeight="1">
      <c r="A263" s="9"/>
      <c r="B263" s="9"/>
      <c r="C263" s="9"/>
      <c r="D263" s="9"/>
      <c r="E263" s="9"/>
      <c r="F263" s="16"/>
      <c r="G263" s="9"/>
      <c r="H263" s="9"/>
      <c r="I263" s="9"/>
      <c r="J263" s="9"/>
      <c r="K263" s="9"/>
      <c r="L263" s="16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</row>
    <row r="264" spans="1:34" ht="12.75" customHeight="1">
      <c r="A264" s="9"/>
      <c r="B264" s="9"/>
      <c r="C264" s="9"/>
      <c r="D264" s="9"/>
      <c r="E264" s="9"/>
      <c r="F264" s="16"/>
      <c r="G264" s="9"/>
      <c r="H264" s="9"/>
      <c r="I264" s="9"/>
      <c r="J264" s="9"/>
      <c r="K264" s="9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</row>
    <row r="265" spans="1:34" ht="12.75" customHeight="1">
      <c r="A265" s="9"/>
      <c r="B265" s="9"/>
      <c r="C265" s="9"/>
      <c r="D265" s="9"/>
      <c r="E265" s="9"/>
      <c r="F265" s="16"/>
      <c r="G265" s="9"/>
      <c r="H265" s="9"/>
      <c r="I265" s="9"/>
      <c r="J265" s="9"/>
      <c r="K265" s="9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</row>
    <row r="266" spans="1:34" ht="12.75" customHeight="1">
      <c r="A266" s="9"/>
      <c r="B266" s="9"/>
      <c r="C266" s="9"/>
      <c r="D266" s="9"/>
      <c r="E266" s="9"/>
      <c r="F266" s="16"/>
      <c r="G266" s="9"/>
      <c r="H266" s="9"/>
      <c r="I266" s="9"/>
      <c r="J266" s="9"/>
      <c r="K266" s="9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</row>
    <row r="267" spans="1:34" ht="12.75" customHeight="1">
      <c r="A267" s="9"/>
      <c r="B267" s="9"/>
      <c r="C267" s="9"/>
      <c r="D267" s="9"/>
      <c r="E267" s="9"/>
      <c r="F267" s="16"/>
      <c r="G267" s="9"/>
      <c r="H267" s="9"/>
      <c r="I267" s="9"/>
      <c r="J267" s="9"/>
      <c r="K267" s="9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</row>
    <row r="268" spans="1:34" ht="12.75" customHeight="1">
      <c r="A268" s="9"/>
      <c r="B268" s="9"/>
      <c r="C268" s="9"/>
      <c r="D268" s="9"/>
      <c r="E268" s="9"/>
      <c r="F268" s="16"/>
      <c r="G268" s="9"/>
      <c r="H268" s="9"/>
      <c r="I268" s="9"/>
      <c r="J268" s="9"/>
      <c r="K268" s="9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</row>
    <row r="269" spans="1:34" ht="12.75" customHeight="1">
      <c r="A269" s="9"/>
      <c r="B269" s="9"/>
      <c r="C269" s="9"/>
      <c r="D269" s="9"/>
      <c r="E269" s="9"/>
      <c r="F269" s="16"/>
      <c r="G269" s="9"/>
      <c r="H269" s="9"/>
      <c r="I269" s="9"/>
      <c r="J269" s="9"/>
      <c r="K269" s="9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</row>
    <row r="270" spans="1:34" ht="12.75" customHeight="1">
      <c r="A270" s="9"/>
      <c r="B270" s="9"/>
      <c r="C270" s="9"/>
      <c r="D270" s="9"/>
      <c r="E270" s="9"/>
      <c r="F270" s="16"/>
      <c r="G270" s="9"/>
      <c r="H270" s="9"/>
      <c r="I270" s="9"/>
      <c r="J270" s="9"/>
      <c r="K270" s="9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</row>
    <row r="271" spans="1:34" ht="12.75" customHeight="1">
      <c r="A271" s="9"/>
      <c r="B271" s="9"/>
      <c r="C271" s="9"/>
      <c r="D271" s="9"/>
      <c r="E271" s="9"/>
      <c r="F271" s="16"/>
      <c r="G271" s="9"/>
      <c r="H271" s="9"/>
      <c r="I271" s="9"/>
      <c r="J271" s="9"/>
      <c r="K271" s="9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</row>
    <row r="272" spans="1:34" ht="12.75" customHeight="1">
      <c r="A272" s="9"/>
      <c r="B272" s="9"/>
      <c r="C272" s="9"/>
      <c r="D272" s="9"/>
      <c r="E272" s="9"/>
      <c r="F272" s="16"/>
      <c r="G272" s="9"/>
      <c r="H272" s="9"/>
      <c r="I272" s="9"/>
      <c r="J272" s="9"/>
      <c r="K272" s="9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</row>
    <row r="273" spans="1:34" ht="12.75" customHeight="1">
      <c r="A273" s="9"/>
      <c r="B273" s="9"/>
      <c r="C273" s="9"/>
      <c r="D273" s="9"/>
      <c r="E273" s="9"/>
      <c r="F273" s="16"/>
      <c r="G273" s="9"/>
      <c r="H273" s="9"/>
      <c r="I273" s="9"/>
      <c r="J273" s="9"/>
      <c r="K273" s="9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</row>
    <row r="274" spans="1:34" ht="12.75" customHeight="1">
      <c r="A274" s="9"/>
      <c r="B274" s="9"/>
      <c r="C274" s="9"/>
      <c r="D274" s="9"/>
      <c r="E274" s="9"/>
      <c r="F274" s="16"/>
      <c r="G274" s="9"/>
      <c r="H274" s="9"/>
      <c r="I274" s="9"/>
      <c r="J274" s="9"/>
      <c r="K274" s="9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</row>
    <row r="275" spans="1:34" ht="12.75" customHeight="1">
      <c r="A275" s="9"/>
      <c r="B275" s="9"/>
      <c r="C275" s="9"/>
      <c r="D275" s="9"/>
      <c r="E275" s="9"/>
      <c r="F275" s="16"/>
      <c r="G275" s="9"/>
      <c r="H275" s="9"/>
      <c r="I275" s="9"/>
      <c r="J275" s="9"/>
      <c r="K275" s="9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</row>
    <row r="276" spans="1:34" ht="12.75" customHeight="1">
      <c r="A276" s="9"/>
      <c r="B276" s="9"/>
      <c r="C276" s="9"/>
      <c r="D276" s="9"/>
      <c r="E276" s="9"/>
      <c r="F276" s="16"/>
      <c r="G276" s="9"/>
      <c r="H276" s="9"/>
      <c r="I276" s="9"/>
      <c r="J276" s="9"/>
      <c r="K276" s="9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</row>
    <row r="277" spans="1:34" ht="12.75" customHeight="1">
      <c r="A277" s="9"/>
      <c r="B277" s="9"/>
      <c r="C277" s="9"/>
      <c r="D277" s="9"/>
      <c r="E277" s="9"/>
      <c r="F277" s="16"/>
      <c r="G277" s="9"/>
      <c r="H277" s="9"/>
      <c r="I277" s="9"/>
      <c r="J277" s="9"/>
      <c r="K277" s="9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</row>
    <row r="278" spans="1:34" ht="12.75" customHeight="1">
      <c r="A278" s="9"/>
      <c r="B278" s="9"/>
      <c r="C278" s="9"/>
      <c r="D278" s="9"/>
      <c r="E278" s="9"/>
      <c r="F278" s="16"/>
      <c r="G278" s="9"/>
      <c r="H278" s="9"/>
      <c r="I278" s="9"/>
      <c r="J278" s="9"/>
      <c r="K278" s="9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</row>
    <row r="279" spans="1:34" ht="12.75" customHeight="1">
      <c r="A279" s="9"/>
      <c r="B279" s="9"/>
      <c r="C279" s="9"/>
      <c r="D279" s="9"/>
      <c r="E279" s="9"/>
      <c r="F279" s="16"/>
      <c r="G279" s="9"/>
      <c r="H279" s="9"/>
      <c r="I279" s="9"/>
      <c r="J279" s="9"/>
      <c r="K279" s="9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</row>
    <row r="280" spans="1:34" ht="12.75" customHeight="1">
      <c r="A280" s="9"/>
      <c r="B280" s="9"/>
      <c r="C280" s="9"/>
      <c r="D280" s="9"/>
      <c r="E280" s="9"/>
      <c r="F280" s="16"/>
      <c r="G280" s="9"/>
      <c r="H280" s="9"/>
      <c r="I280" s="9"/>
      <c r="J280" s="9"/>
      <c r="K280" s="9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</row>
    <row r="281" spans="1:34" ht="12.75" customHeight="1">
      <c r="A281" s="9"/>
      <c r="B281" s="9"/>
      <c r="C281" s="9"/>
      <c r="D281" s="9"/>
      <c r="E281" s="9"/>
      <c r="F281" s="16"/>
      <c r="G281" s="9"/>
      <c r="H281" s="9"/>
      <c r="I281" s="9"/>
      <c r="J281" s="9"/>
      <c r="K281" s="9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</row>
    <row r="282" spans="1:34" ht="12.75" customHeight="1">
      <c r="A282" s="9"/>
      <c r="B282" s="9"/>
      <c r="C282" s="9"/>
      <c r="D282" s="9"/>
      <c r="E282" s="9"/>
      <c r="F282" s="16"/>
      <c r="G282" s="9"/>
      <c r="H282" s="9"/>
      <c r="I282" s="9"/>
      <c r="J282" s="9"/>
      <c r="K282" s="9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</row>
    <row r="283" spans="1:34" ht="12.75" customHeight="1">
      <c r="A283" s="9"/>
      <c r="B283" s="9"/>
      <c r="C283" s="9"/>
      <c r="D283" s="9"/>
      <c r="E283" s="9"/>
      <c r="F283" s="16"/>
      <c r="G283" s="9"/>
      <c r="H283" s="9"/>
      <c r="I283" s="9"/>
      <c r="J283" s="9"/>
      <c r="K283" s="9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</row>
    <row r="284" spans="1:34" ht="12.75" customHeight="1">
      <c r="A284" s="9"/>
      <c r="B284" s="9"/>
      <c r="C284" s="9"/>
      <c r="D284" s="9"/>
      <c r="E284" s="9"/>
      <c r="F284" s="16"/>
      <c r="G284" s="9"/>
      <c r="H284" s="9"/>
      <c r="I284" s="9"/>
      <c r="J284" s="9"/>
      <c r="K284" s="9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</row>
    <row r="285" spans="1:34" ht="12.75" customHeight="1">
      <c r="A285" s="9"/>
      <c r="B285" s="9"/>
      <c r="C285" s="9"/>
      <c r="D285" s="9"/>
      <c r="E285" s="9"/>
      <c r="F285" s="16"/>
      <c r="G285" s="9"/>
      <c r="H285" s="9"/>
      <c r="I285" s="9"/>
      <c r="J285" s="9"/>
      <c r="K285" s="9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</row>
    <row r="286" spans="1:34" ht="12.75" customHeight="1">
      <c r="A286" s="9"/>
      <c r="B286" s="9"/>
      <c r="C286" s="9"/>
      <c r="D286" s="9"/>
      <c r="E286" s="9"/>
      <c r="F286" s="16"/>
      <c r="G286" s="9"/>
      <c r="H286" s="9"/>
      <c r="I286" s="9"/>
      <c r="J286" s="9"/>
      <c r="K286" s="9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</row>
    <row r="287" spans="1:34" ht="12.75" customHeight="1">
      <c r="A287" s="9"/>
      <c r="B287" s="9"/>
      <c r="C287" s="9"/>
      <c r="D287" s="9"/>
      <c r="E287" s="9"/>
      <c r="F287" s="16"/>
      <c r="G287" s="9"/>
      <c r="H287" s="9"/>
      <c r="I287" s="9"/>
      <c r="J287" s="9"/>
      <c r="K287" s="9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</row>
    <row r="288" spans="1:34" ht="12.75" customHeight="1">
      <c r="A288" s="9"/>
      <c r="B288" s="9"/>
      <c r="C288" s="9"/>
      <c r="D288" s="9"/>
      <c r="E288" s="9"/>
      <c r="F288" s="16"/>
      <c r="G288" s="9"/>
      <c r="H288" s="9"/>
      <c r="I288" s="9"/>
      <c r="J288" s="9"/>
      <c r="K288" s="9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</row>
    <row r="289" spans="1:34" ht="12.75" customHeight="1">
      <c r="A289" s="9"/>
      <c r="B289" s="9"/>
      <c r="C289" s="9"/>
      <c r="D289" s="9"/>
      <c r="E289" s="9"/>
      <c r="F289" s="16"/>
      <c r="G289" s="9"/>
      <c r="H289" s="9"/>
      <c r="I289" s="9"/>
      <c r="J289" s="9"/>
      <c r="K289" s="9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</row>
    <row r="290" spans="1:34" ht="12.75" customHeight="1">
      <c r="A290" s="9"/>
      <c r="B290" s="9"/>
      <c r="C290" s="9"/>
      <c r="D290" s="9"/>
      <c r="E290" s="9"/>
      <c r="F290" s="16"/>
      <c r="G290" s="9"/>
      <c r="H290" s="9"/>
      <c r="I290" s="9"/>
      <c r="J290" s="9"/>
      <c r="K290" s="9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</row>
    <row r="291" spans="1:34" ht="12.75" customHeight="1">
      <c r="A291" s="9"/>
      <c r="B291" s="9"/>
      <c r="C291" s="9"/>
      <c r="D291" s="9"/>
      <c r="E291" s="9"/>
      <c r="F291" s="16"/>
      <c r="G291" s="9"/>
      <c r="H291" s="9"/>
      <c r="I291" s="9"/>
      <c r="J291" s="9"/>
      <c r="K291" s="9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</row>
    <row r="292" spans="1:34" ht="12.75" customHeight="1">
      <c r="A292" s="9"/>
      <c r="B292" s="9"/>
      <c r="C292" s="9"/>
      <c r="D292" s="9"/>
      <c r="E292" s="9"/>
      <c r="F292" s="16"/>
      <c r="G292" s="9"/>
      <c r="H292" s="9"/>
      <c r="I292" s="9"/>
      <c r="J292" s="9"/>
      <c r="K292" s="9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</row>
    <row r="293" spans="1:34" ht="12.75" customHeight="1">
      <c r="A293" s="9"/>
      <c r="B293" s="9"/>
      <c r="C293" s="9"/>
      <c r="D293" s="9"/>
      <c r="E293" s="9"/>
      <c r="F293" s="16"/>
      <c r="G293" s="9"/>
      <c r="H293" s="9"/>
      <c r="I293" s="9"/>
      <c r="J293" s="9"/>
      <c r="K293" s="9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</row>
    <row r="294" spans="1:34" ht="12.75" customHeight="1">
      <c r="A294" s="9"/>
      <c r="B294" s="9"/>
      <c r="C294" s="9"/>
      <c r="D294" s="9"/>
      <c r="E294" s="9"/>
      <c r="F294" s="16"/>
      <c r="G294" s="9"/>
      <c r="H294" s="9"/>
      <c r="I294" s="9"/>
      <c r="J294" s="9"/>
      <c r="K294" s="9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</row>
    <row r="295" spans="1:34" ht="12.75" customHeight="1">
      <c r="A295" s="9"/>
      <c r="B295" s="9"/>
      <c r="C295" s="9"/>
      <c r="D295" s="9"/>
      <c r="E295" s="9"/>
      <c r="F295" s="16"/>
      <c r="G295" s="9"/>
      <c r="H295" s="9"/>
      <c r="I295" s="9"/>
      <c r="J295" s="9"/>
      <c r="K295" s="9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</row>
    <row r="296" spans="1:34" ht="12.75" customHeight="1">
      <c r="A296" s="9"/>
      <c r="B296" s="9"/>
      <c r="C296" s="9"/>
      <c r="D296" s="9"/>
      <c r="E296" s="9"/>
      <c r="F296" s="16"/>
      <c r="G296" s="9"/>
      <c r="H296" s="9"/>
      <c r="I296" s="9"/>
      <c r="J296" s="9"/>
      <c r="K296" s="9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</row>
    <row r="297" spans="1:34" ht="12.75" customHeight="1">
      <c r="A297" s="9"/>
      <c r="B297" s="9"/>
      <c r="C297" s="9"/>
      <c r="D297" s="9"/>
      <c r="E297" s="9"/>
      <c r="F297" s="16"/>
      <c r="G297" s="9"/>
      <c r="H297" s="9"/>
      <c r="I297" s="9"/>
      <c r="J297" s="9"/>
      <c r="K297" s="9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</row>
    <row r="298" spans="1:34" ht="12.75" customHeight="1">
      <c r="A298" s="9"/>
      <c r="B298" s="9"/>
      <c r="C298" s="9"/>
      <c r="D298" s="9"/>
      <c r="E298" s="9"/>
      <c r="F298" s="16"/>
      <c r="G298" s="9"/>
      <c r="H298" s="9"/>
      <c r="I298" s="9"/>
      <c r="J298" s="9"/>
      <c r="K298" s="9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</row>
    <row r="299" spans="1:34" ht="12.75" customHeight="1">
      <c r="A299" s="9"/>
      <c r="B299" s="9"/>
      <c r="C299" s="9"/>
      <c r="D299" s="9"/>
      <c r="E299" s="9"/>
      <c r="F299" s="16"/>
      <c r="G299" s="9"/>
      <c r="H299" s="9"/>
      <c r="I299" s="9"/>
      <c r="J299" s="9"/>
      <c r="K299" s="9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</row>
    <row r="300" spans="1:34" ht="12.75" customHeight="1">
      <c r="A300" s="9"/>
      <c r="B300" s="9"/>
      <c r="C300" s="9"/>
      <c r="D300" s="9"/>
      <c r="E300" s="9"/>
      <c r="F300" s="16"/>
      <c r="G300" s="9"/>
      <c r="H300" s="9"/>
      <c r="I300" s="9"/>
      <c r="J300" s="9"/>
      <c r="K300" s="9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</row>
    <row r="301" spans="1:34" ht="12.75" customHeight="1">
      <c r="A301" s="9"/>
      <c r="B301" s="9"/>
      <c r="C301" s="9"/>
      <c r="D301" s="9"/>
      <c r="E301" s="9"/>
      <c r="F301" s="16"/>
      <c r="G301" s="9"/>
      <c r="H301" s="9"/>
      <c r="I301" s="9"/>
      <c r="J301" s="9"/>
      <c r="K301" s="9"/>
      <c r="L301" s="16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</row>
    <row r="302" spans="1:34" ht="12.75" customHeight="1">
      <c r="A302" s="9"/>
      <c r="B302" s="9"/>
      <c r="C302" s="9"/>
      <c r="D302" s="9"/>
      <c r="E302" s="9"/>
      <c r="F302" s="16"/>
      <c r="G302" s="9"/>
      <c r="H302" s="9"/>
      <c r="I302" s="9"/>
      <c r="J302" s="9"/>
      <c r="K302" s="9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</row>
    <row r="303" spans="1:34" ht="12.75" customHeight="1">
      <c r="A303" s="9"/>
      <c r="B303" s="9"/>
      <c r="C303" s="9"/>
      <c r="D303" s="9"/>
      <c r="E303" s="9"/>
      <c r="F303" s="16"/>
      <c r="G303" s="9"/>
      <c r="H303" s="9"/>
      <c r="I303" s="9"/>
      <c r="J303" s="9"/>
      <c r="K303" s="9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</row>
    <row r="304" spans="1:34" ht="12.75" customHeight="1">
      <c r="A304" s="9"/>
      <c r="B304" s="9"/>
      <c r="C304" s="9"/>
      <c r="D304" s="9"/>
      <c r="E304" s="9"/>
      <c r="F304" s="16"/>
      <c r="G304" s="9"/>
      <c r="H304" s="9"/>
      <c r="I304" s="9"/>
      <c r="J304" s="9"/>
      <c r="K304" s="9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</row>
    <row r="305" spans="1:34" ht="12.75" customHeight="1">
      <c r="A305" s="9"/>
      <c r="B305" s="9"/>
      <c r="C305" s="9"/>
      <c r="D305" s="9"/>
      <c r="E305" s="9"/>
      <c r="F305" s="16"/>
      <c r="G305" s="9"/>
      <c r="H305" s="9"/>
      <c r="I305" s="9"/>
      <c r="J305" s="9"/>
      <c r="K305" s="9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</row>
    <row r="306" spans="1:34" ht="12.75" customHeight="1">
      <c r="A306" s="9"/>
      <c r="B306" s="9"/>
      <c r="C306" s="9"/>
      <c r="D306" s="9"/>
      <c r="E306" s="9"/>
      <c r="F306" s="16"/>
      <c r="G306" s="9"/>
      <c r="H306" s="9"/>
      <c r="I306" s="9"/>
      <c r="J306" s="9"/>
      <c r="K306" s="9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</row>
    <row r="307" spans="1:34" ht="12.7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9"/>
      <c r="L307" s="16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</row>
    <row r="308" spans="1:34" ht="12.75" customHeight="1">
      <c r="A308" s="9"/>
      <c r="B308" s="9"/>
      <c r="C308" s="9"/>
      <c r="D308" s="9"/>
      <c r="E308" s="9"/>
      <c r="F308" s="16"/>
      <c r="G308" s="9"/>
      <c r="H308" s="9"/>
      <c r="I308" s="9"/>
      <c r="J308" s="9"/>
      <c r="K308" s="9"/>
      <c r="L308" s="16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</row>
    <row r="309" spans="1:34" ht="12.75" customHeight="1">
      <c r="A309" s="9"/>
      <c r="B309" s="9"/>
      <c r="C309" s="9"/>
      <c r="D309" s="9"/>
      <c r="E309" s="9"/>
      <c r="F309" s="16"/>
      <c r="G309" s="9"/>
      <c r="H309" s="9"/>
      <c r="I309" s="9"/>
      <c r="J309" s="9"/>
      <c r="K309" s="9"/>
      <c r="L309" s="16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</row>
    <row r="310" spans="1:34" ht="12.75" customHeight="1">
      <c r="A310" s="9"/>
      <c r="B310" s="9"/>
      <c r="C310" s="9"/>
      <c r="D310" s="9"/>
      <c r="E310" s="9"/>
      <c r="F310" s="16"/>
      <c r="G310" s="9"/>
      <c r="H310" s="9"/>
      <c r="I310" s="9"/>
      <c r="J310" s="9"/>
      <c r="K310" s="9"/>
      <c r="L310" s="16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</row>
    <row r="311" spans="1:34" ht="12.75" customHeight="1">
      <c r="A311" s="9"/>
      <c r="B311" s="9"/>
      <c r="C311" s="9"/>
      <c r="D311" s="9"/>
      <c r="E311" s="9"/>
      <c r="F311" s="16"/>
      <c r="G311" s="9"/>
      <c r="H311" s="9"/>
      <c r="I311" s="9"/>
      <c r="J311" s="9"/>
      <c r="K311" s="9"/>
      <c r="L311" s="16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</row>
    <row r="312" spans="1:34" ht="12.75" customHeight="1">
      <c r="A312" s="9"/>
      <c r="B312" s="9"/>
      <c r="C312" s="9"/>
      <c r="D312" s="9"/>
      <c r="E312" s="9"/>
      <c r="F312" s="16"/>
      <c r="G312" s="9"/>
      <c r="H312" s="9"/>
      <c r="I312" s="9"/>
      <c r="J312" s="9"/>
      <c r="K312" s="9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</row>
    <row r="313" spans="1:34" ht="12.75" customHeight="1">
      <c r="A313" s="9"/>
      <c r="B313" s="9"/>
      <c r="C313" s="9"/>
      <c r="D313" s="9"/>
      <c r="E313" s="9"/>
      <c r="F313" s="16"/>
      <c r="G313" s="9"/>
      <c r="H313" s="9"/>
      <c r="I313" s="9"/>
      <c r="J313" s="9"/>
      <c r="K313" s="9"/>
      <c r="L313" s="16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</row>
    <row r="314" spans="1:34" ht="12.75" customHeight="1">
      <c r="A314" s="9"/>
      <c r="B314" s="9"/>
      <c r="C314" s="9"/>
      <c r="D314" s="9"/>
      <c r="E314" s="9"/>
      <c r="F314" s="16"/>
      <c r="G314" s="9"/>
      <c r="H314" s="9"/>
      <c r="I314" s="9"/>
      <c r="J314" s="9"/>
      <c r="K314" s="9"/>
      <c r="L314" s="16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</row>
    <row r="315" spans="1:34" ht="12.75" customHeight="1">
      <c r="A315" s="9"/>
      <c r="B315" s="9"/>
      <c r="C315" s="9"/>
      <c r="D315" s="9"/>
      <c r="E315" s="9"/>
      <c r="F315" s="16"/>
      <c r="G315" s="9"/>
      <c r="H315" s="9"/>
      <c r="I315" s="9"/>
      <c r="J315" s="9"/>
      <c r="K315" s="9"/>
      <c r="L315" s="16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</row>
    <row r="316" spans="1:34" ht="12.75" customHeight="1">
      <c r="A316" s="9"/>
      <c r="B316" s="9"/>
      <c r="C316" s="9"/>
      <c r="D316" s="9"/>
      <c r="E316" s="9"/>
      <c r="F316" s="16"/>
      <c r="G316" s="9"/>
      <c r="H316" s="9"/>
      <c r="I316" s="9"/>
      <c r="J316" s="9"/>
      <c r="K316" s="9"/>
      <c r="L316" s="16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</row>
    <row r="317" spans="1:34" ht="12.75" customHeight="1">
      <c r="A317" s="9"/>
      <c r="B317" s="9"/>
      <c r="C317" s="9"/>
      <c r="D317" s="9"/>
      <c r="E317" s="9"/>
      <c r="F317" s="16"/>
      <c r="G317" s="9"/>
      <c r="H317" s="9"/>
      <c r="I317" s="9"/>
      <c r="J317" s="9"/>
      <c r="K317" s="9"/>
      <c r="L317" s="16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</row>
    <row r="318" spans="1:34" ht="12.75" customHeight="1">
      <c r="A318" s="9"/>
      <c r="B318" s="9"/>
      <c r="C318" s="9"/>
      <c r="D318" s="9"/>
      <c r="E318" s="9"/>
      <c r="F318" s="16"/>
      <c r="G318" s="9"/>
      <c r="H318" s="9"/>
      <c r="I318" s="9"/>
      <c r="J318" s="9"/>
      <c r="K318" s="9"/>
      <c r="L318" s="16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</row>
    <row r="319" spans="1:34" ht="12.75" customHeight="1">
      <c r="A319" s="9"/>
      <c r="B319" s="9"/>
      <c r="C319" s="9"/>
      <c r="D319" s="9"/>
      <c r="E319" s="9"/>
      <c r="F319" s="16"/>
      <c r="G319" s="9"/>
      <c r="H319" s="9"/>
      <c r="I319" s="9"/>
      <c r="J319" s="9"/>
      <c r="K319" s="9"/>
      <c r="L319" s="16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</row>
    <row r="320" spans="1:34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9"/>
      <c r="L320" s="16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</row>
    <row r="321" spans="1:34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9"/>
      <c r="L321" s="16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</row>
    <row r="322" spans="1:34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9"/>
      <c r="L322" s="16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</row>
    <row r="323" spans="1:34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9"/>
      <c r="L323" s="16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</row>
    <row r="324" spans="1:34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9"/>
      <c r="L324" s="16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</row>
    <row r="325" spans="1:34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9"/>
      <c r="L325" s="16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</row>
    <row r="326" spans="1:34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9"/>
      <c r="L326" s="16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</row>
    <row r="327" spans="1:34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9"/>
      <c r="L327" s="16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</row>
    <row r="328" spans="1:34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9"/>
      <c r="L328" s="16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</row>
    <row r="329" spans="1:34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9"/>
      <c r="L329" s="16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</row>
    <row r="330" spans="1:34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9"/>
      <c r="L330" s="16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</row>
    <row r="331" spans="1:34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9"/>
      <c r="L331" s="16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</row>
    <row r="332" spans="1:34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9"/>
      <c r="L332" s="16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</row>
    <row r="333" spans="1:34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9"/>
      <c r="L333" s="16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</row>
    <row r="334" spans="1:34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9"/>
      <c r="L334" s="16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</row>
    <row r="335" spans="1:34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9"/>
      <c r="L335" s="16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</row>
    <row r="336" spans="1:34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9"/>
      <c r="L336" s="16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</row>
    <row r="337" spans="1:34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9"/>
      <c r="L337" s="16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</row>
    <row r="338" spans="1:34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9"/>
      <c r="L338" s="16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</row>
    <row r="339" spans="1:34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9"/>
      <c r="L339" s="16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</row>
    <row r="340" spans="1:34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9"/>
      <c r="L340" s="16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</row>
    <row r="341" spans="1:34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9"/>
      <c r="L341" s="16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</row>
    <row r="342" spans="1:34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9"/>
      <c r="L342" s="16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</row>
    <row r="343" spans="1:34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9"/>
      <c r="L343" s="16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</row>
    <row r="344" spans="1:34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9"/>
      <c r="L344" s="16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</row>
    <row r="345" spans="1:34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9"/>
      <c r="L345" s="16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</row>
    <row r="346" spans="1:34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9"/>
      <c r="L346" s="16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</row>
    <row r="347" spans="1:34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9"/>
      <c r="L347" s="16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</row>
    <row r="348" spans="1:34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9"/>
      <c r="L348" s="16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</row>
    <row r="349" spans="1:34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9"/>
      <c r="L349" s="16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</row>
    <row r="350" spans="1:34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9"/>
      <c r="L350" s="16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</row>
    <row r="351" spans="1:34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9"/>
      <c r="L351" s="16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</row>
    <row r="352" spans="1:34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9"/>
      <c r="L352" s="16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</row>
    <row r="353" spans="1:34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9"/>
      <c r="L353" s="16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</row>
    <row r="354" spans="1:34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9"/>
      <c r="L354" s="16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</row>
    <row r="355" spans="1:34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9"/>
      <c r="L355" s="16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</row>
    <row r="356" spans="1:34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9"/>
      <c r="L356" s="16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</row>
    <row r="357" spans="1:34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9"/>
      <c r="L357" s="16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</row>
    <row r="358" spans="1:34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9"/>
      <c r="L358" s="16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</row>
    <row r="359" spans="1:34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9"/>
      <c r="L359" s="16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</row>
    <row r="360" spans="1:34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9"/>
      <c r="L360" s="16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</row>
    <row r="361" spans="1:34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9"/>
      <c r="L361" s="16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</row>
    <row r="362" spans="1:34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9"/>
      <c r="L362" s="16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</row>
    <row r="363" spans="1:34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9"/>
      <c r="L363" s="16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</row>
    <row r="364" spans="1:34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9"/>
      <c r="L364" s="16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</row>
    <row r="365" spans="1:34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9"/>
      <c r="L365" s="16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</row>
    <row r="366" spans="1:34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9"/>
      <c r="L366" s="16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</row>
    <row r="367" spans="1:34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9"/>
      <c r="L367" s="16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</row>
    <row r="368" spans="1:34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9"/>
      <c r="L368" s="16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</row>
    <row r="369" spans="1:34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9"/>
      <c r="L369" s="16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</row>
    <row r="370" spans="1:34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9"/>
      <c r="L370" s="16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</row>
    <row r="371" spans="1:34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9"/>
      <c r="L371" s="16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</row>
    <row r="372" spans="1:34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9"/>
      <c r="L372" s="16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</row>
    <row r="373" spans="1:34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9"/>
      <c r="L373" s="16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</row>
    <row r="374" spans="1:34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9"/>
      <c r="L374" s="16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</row>
    <row r="375" spans="1:34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9"/>
      <c r="L375" s="16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</row>
    <row r="376" spans="1:34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9"/>
      <c r="L376" s="16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</row>
    <row r="377" spans="1:34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9"/>
      <c r="L377" s="16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</row>
    <row r="378" spans="1:34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9"/>
      <c r="L378" s="16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</row>
    <row r="379" spans="1:34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9"/>
      <c r="L379" s="16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</row>
    <row r="380" spans="1:34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9"/>
      <c r="L380" s="16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</row>
    <row r="381" spans="1:34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9"/>
      <c r="L381" s="16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</row>
    <row r="382" spans="1:34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9"/>
      <c r="L382" s="16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</row>
    <row r="383" spans="1:34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9"/>
      <c r="L383" s="16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</row>
    <row r="384" spans="1:34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9"/>
      <c r="L384" s="16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</row>
    <row r="385" spans="1:34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9"/>
      <c r="L385" s="16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</row>
    <row r="386" spans="1:34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9"/>
      <c r="L386" s="16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</row>
    <row r="387" spans="1:34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9"/>
      <c r="L387" s="16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</row>
    <row r="388" spans="1:34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9"/>
      <c r="L388" s="16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</row>
    <row r="389" spans="1:34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9"/>
      <c r="L389" s="16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</row>
    <row r="390" spans="1:34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9"/>
      <c r="L390" s="16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</row>
    <row r="391" spans="1:34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9"/>
      <c r="L391" s="16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</row>
    <row r="392" spans="1:34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9"/>
      <c r="L392" s="16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</row>
    <row r="393" spans="1:34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9"/>
      <c r="L393" s="16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</row>
    <row r="394" spans="1:34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9"/>
      <c r="L394" s="16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</row>
    <row r="395" spans="1:34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9"/>
      <c r="L395" s="16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</row>
    <row r="396" spans="1:34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9"/>
      <c r="L396" s="16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</row>
    <row r="397" spans="1:34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9"/>
      <c r="L397" s="16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</row>
    <row r="398" spans="1:34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9"/>
      <c r="L398" s="16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</row>
    <row r="399" spans="1:34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9"/>
      <c r="L399" s="16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</row>
    <row r="400" spans="1:34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9"/>
      <c r="L400" s="16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</row>
    <row r="401" spans="1:34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9"/>
      <c r="L401" s="16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</row>
    <row r="402" spans="1:34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9"/>
      <c r="L402" s="16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</row>
    <row r="403" spans="1:34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9"/>
      <c r="L403" s="16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</row>
    <row r="404" spans="1:34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9"/>
      <c r="L404" s="16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</row>
    <row r="405" spans="1:34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9"/>
      <c r="L405" s="16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</row>
    <row r="406" spans="1:34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9"/>
      <c r="L406" s="16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</row>
    <row r="407" spans="1:34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9"/>
      <c r="L407" s="16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</row>
    <row r="408" spans="1:34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9"/>
      <c r="L408" s="16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</row>
    <row r="409" spans="1:34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9"/>
      <c r="L409" s="16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</row>
    <row r="410" spans="1:34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9"/>
      <c r="L410" s="16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</row>
    <row r="411" spans="1:34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9"/>
      <c r="L411" s="16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</row>
    <row r="412" spans="1:34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9"/>
      <c r="L412" s="16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</row>
    <row r="413" spans="1:34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9"/>
      <c r="L413" s="16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</row>
    <row r="414" spans="1:34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9"/>
      <c r="L414" s="16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</row>
    <row r="415" spans="1:34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9"/>
      <c r="L415" s="16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</row>
    <row r="416" spans="1:34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9"/>
      <c r="L416" s="16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</row>
    <row r="417" spans="1:34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9"/>
      <c r="L417" s="16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</row>
    <row r="418" spans="1:34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9"/>
      <c r="L418" s="16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</row>
    <row r="419" spans="1:34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9"/>
      <c r="L419" s="16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</row>
    <row r="420" spans="1:34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9"/>
      <c r="L420" s="16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</row>
    <row r="421" spans="1:34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9"/>
      <c r="L421" s="16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</row>
    <row r="422" spans="1:34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9"/>
      <c r="L422" s="16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</row>
    <row r="423" spans="1:34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9"/>
      <c r="L423" s="16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</row>
    <row r="424" spans="1:34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9"/>
      <c r="L424" s="16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</row>
    <row r="425" spans="1:34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9"/>
      <c r="L425" s="16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</row>
    <row r="426" spans="1:34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9"/>
      <c r="L426" s="16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</row>
    <row r="427" spans="1:34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9"/>
      <c r="L427" s="16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</row>
    <row r="428" spans="1:34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9"/>
      <c r="L428" s="16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</row>
    <row r="429" spans="1:34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9"/>
      <c r="L429" s="16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</row>
    <row r="430" spans="1:34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9"/>
      <c r="L430" s="16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</row>
    <row r="431" spans="1:34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9"/>
      <c r="L431" s="16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</row>
    <row r="432" spans="1:34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9"/>
      <c r="L432" s="16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</row>
    <row r="433" spans="1:34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9"/>
      <c r="L433" s="16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</row>
    <row r="434" spans="1:34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9"/>
      <c r="L434" s="16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</row>
    <row r="435" spans="1:34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9"/>
      <c r="L435" s="16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</row>
    <row r="436" spans="1:34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9"/>
      <c r="L436" s="16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</row>
    <row r="437" spans="1:34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9"/>
      <c r="L437" s="16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</row>
    <row r="438" spans="1:34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9"/>
      <c r="L438" s="16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</row>
    <row r="439" spans="1:34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9"/>
      <c r="L439" s="16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</row>
    <row r="440" spans="1:34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9"/>
      <c r="L440" s="16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</row>
    <row r="441" spans="1:34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9"/>
      <c r="L441" s="16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</row>
    <row r="442" spans="1:34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9"/>
      <c r="L442" s="16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</row>
    <row r="443" spans="1:34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9"/>
      <c r="L443" s="16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</row>
    <row r="444" spans="1:34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9"/>
      <c r="L444" s="16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</row>
    <row r="445" spans="1:34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9"/>
      <c r="L445" s="16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</row>
    <row r="446" spans="1:34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9"/>
      <c r="L446" s="16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</row>
    <row r="447" spans="1:34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9"/>
      <c r="L447" s="16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</row>
    <row r="448" spans="1:34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9"/>
      <c r="L448" s="16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</row>
    <row r="449" spans="1:34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9"/>
      <c r="L449" s="16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</row>
    <row r="450" spans="1:34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9"/>
      <c r="L450" s="16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</row>
    <row r="451" spans="1:34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9"/>
      <c r="L451" s="16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</row>
    <row r="452" spans="1:34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9"/>
      <c r="L452" s="16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</row>
    <row r="453" spans="1:34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9"/>
      <c r="L453" s="16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</row>
    <row r="454" spans="1:34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9"/>
      <c r="L454" s="16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</row>
    <row r="455" spans="1:34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9"/>
      <c r="L455" s="16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</row>
    <row r="456" spans="1:34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9"/>
      <c r="L456" s="16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</row>
    <row r="457" spans="1:34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9"/>
      <c r="L457" s="16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</row>
    <row r="458" spans="1:34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9"/>
      <c r="L458" s="16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</row>
    <row r="459" spans="1:34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9"/>
      <c r="L459" s="16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</row>
    <row r="460" spans="1:34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9"/>
      <c r="L460" s="16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</row>
    <row r="461" spans="1:34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9"/>
      <c r="L461" s="16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</row>
    <row r="462" spans="1:34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9"/>
      <c r="L462" s="16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</row>
    <row r="463" spans="1:34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9"/>
      <c r="L463" s="16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</row>
    <row r="464" spans="1:34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9"/>
      <c r="L464" s="16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</row>
    <row r="465" spans="1:34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9"/>
      <c r="L465" s="16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</row>
    <row r="466" spans="1:34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9"/>
      <c r="L466" s="16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</row>
    <row r="467" spans="1:34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9"/>
      <c r="L467" s="16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</row>
    <row r="468" spans="1:34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9"/>
      <c r="L468" s="16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</row>
    <row r="469" spans="1:34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9"/>
      <c r="L469" s="16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</row>
    <row r="470" spans="1:34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9"/>
      <c r="L470" s="16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</row>
    <row r="471" spans="1:34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9"/>
      <c r="L471" s="16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</row>
    <row r="472" spans="1:34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9"/>
      <c r="L472" s="16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</row>
    <row r="473" spans="1:34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9"/>
      <c r="L473" s="16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</row>
    <row r="474" spans="1:34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9"/>
      <c r="L474" s="16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</row>
    <row r="475" spans="1:34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9"/>
      <c r="L475" s="16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</row>
    <row r="476" spans="1:34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9"/>
      <c r="L476" s="16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</row>
    <row r="477" spans="1:34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9"/>
      <c r="L477" s="16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</row>
    <row r="478" spans="1:34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9"/>
      <c r="L478" s="16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</row>
    <row r="479" spans="1:34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9"/>
      <c r="L479" s="16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</row>
    <row r="480" spans="1:34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9"/>
      <c r="L480" s="16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</row>
    <row r="481" spans="1:34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9"/>
      <c r="L481" s="16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</row>
    <row r="482" spans="1:34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9"/>
      <c r="L482" s="16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</row>
    <row r="483" spans="1:34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9"/>
      <c r="L483" s="16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</row>
    <row r="484" spans="1:34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9"/>
      <c r="L484" s="16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</row>
    <row r="485" spans="1:34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9"/>
      <c r="L485" s="16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</row>
    <row r="486" spans="1:34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9"/>
      <c r="L486" s="16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</row>
    <row r="487" spans="1:34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9"/>
      <c r="L487" s="16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</row>
    <row r="488" spans="1:34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9"/>
      <c r="L488" s="16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</row>
    <row r="489" spans="1:34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9"/>
      <c r="L489" s="16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</row>
    <row r="490" spans="1:34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9"/>
      <c r="L490" s="16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</row>
    <row r="491" spans="1:34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9"/>
      <c r="L491" s="16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</row>
    <row r="492" spans="1:34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9"/>
      <c r="L492" s="16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</row>
    <row r="493" spans="1:34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9"/>
      <c r="L493" s="16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</row>
    <row r="494" spans="1:34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9"/>
      <c r="L494" s="16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</row>
    <row r="495" spans="1:34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9"/>
      <c r="L495" s="16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</row>
    <row r="496" spans="1:34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9"/>
      <c r="L496" s="16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</row>
    <row r="497" spans="1:34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9"/>
      <c r="L497" s="16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</row>
    <row r="498" spans="1:34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9"/>
      <c r="L498" s="16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</row>
    <row r="499" spans="1:34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9"/>
      <c r="L499" s="16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</row>
    <row r="500" spans="1:34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9"/>
      <c r="L500" s="16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</row>
    <row r="501" spans="1:34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9"/>
      <c r="L501" s="16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</row>
    <row r="502" spans="1:34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9"/>
      <c r="L502" s="16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</row>
    <row r="503" spans="1:34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9"/>
      <c r="L503" s="16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</row>
    <row r="504" spans="1:34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9"/>
      <c r="L504" s="16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</row>
    <row r="505" spans="1:34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9"/>
      <c r="L505" s="16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</row>
    <row r="506" spans="1:34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9"/>
      <c r="L506" s="16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</row>
    <row r="507" spans="1:34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9"/>
      <c r="L507" s="16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</row>
    <row r="508" spans="1:34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9"/>
      <c r="L508" s="16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</row>
    <row r="509" spans="1:34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9"/>
      <c r="L509" s="16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</row>
    <row r="510" spans="1:34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9"/>
      <c r="L510" s="16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</row>
    <row r="511" spans="1:34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9"/>
      <c r="L511" s="16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</row>
    <row r="512" spans="1:34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9"/>
      <c r="L512" s="16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</row>
    <row r="513" spans="1:34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9"/>
      <c r="L513" s="16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</row>
    <row r="514" spans="1:34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9"/>
      <c r="L514" s="16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</row>
    <row r="515" spans="1:34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9"/>
      <c r="L515" s="16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</row>
    <row r="516" spans="1:34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9"/>
      <c r="L516" s="16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</row>
    <row r="517" spans="1:34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9"/>
      <c r="L517" s="16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</row>
    <row r="518" spans="1:34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9"/>
      <c r="L518" s="16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</row>
    <row r="519" spans="1:34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9"/>
      <c r="L519" s="16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</row>
    <row r="520" spans="1:34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9"/>
      <c r="L520" s="16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</row>
    <row r="521" spans="1:34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9"/>
      <c r="L521" s="16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</row>
    <row r="522" spans="1:34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9"/>
      <c r="L522" s="16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</row>
    <row r="523" spans="1:34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9"/>
      <c r="L523" s="16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</row>
    <row r="524" spans="1:34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9"/>
      <c r="L524" s="16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</row>
    <row r="525" spans="1:34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9"/>
      <c r="L525" s="16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</row>
    <row r="526" spans="1:34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9"/>
      <c r="L526" s="16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</row>
    <row r="527" spans="1:34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9"/>
      <c r="L527" s="16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</row>
    <row r="528" spans="1:34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9"/>
      <c r="L528" s="16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</row>
    <row r="529" spans="1:34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9"/>
      <c r="L529" s="16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</row>
    <row r="530" spans="1:34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9"/>
      <c r="L530" s="16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</row>
    <row r="531" spans="1:34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9"/>
      <c r="L531" s="16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</row>
    <row r="532" spans="1:34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9"/>
      <c r="L532" s="16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</row>
    <row r="533" spans="1:34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9"/>
      <c r="L533" s="16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</row>
    <row r="534" spans="1:34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9"/>
      <c r="L534" s="16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</row>
    <row r="535" spans="1:34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9"/>
      <c r="L535" s="16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</row>
    <row r="536" spans="1:34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9"/>
      <c r="L536" s="16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</row>
    <row r="537" spans="1:34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9"/>
      <c r="L537" s="16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</row>
    <row r="538" spans="1:34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9"/>
      <c r="L538" s="16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</row>
    <row r="539" spans="1:34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9"/>
      <c r="L539" s="16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</row>
    <row r="540" spans="1:34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9"/>
      <c r="L540" s="16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</row>
    <row r="541" spans="1:34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9"/>
      <c r="L541" s="16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</row>
    <row r="542" spans="1:34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9"/>
      <c r="L542" s="16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</row>
    <row r="543" spans="1:34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9"/>
      <c r="L543" s="16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</row>
    <row r="544" spans="1:34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9"/>
      <c r="L544" s="16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</row>
    <row r="545" spans="1:34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9"/>
      <c r="L545" s="16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</row>
    <row r="546" spans="1:34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9"/>
      <c r="L546" s="16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</row>
    <row r="547" spans="1:34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9"/>
      <c r="L547" s="16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</row>
    <row r="548" spans="1:34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9"/>
      <c r="L548" s="16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</row>
    <row r="549" spans="1:34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9"/>
      <c r="L549" s="16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</row>
    <row r="550" spans="1:34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9"/>
      <c r="L550" s="16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</row>
    <row r="551" spans="1:34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9"/>
      <c r="L551" s="16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</row>
    <row r="552" spans="1:34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9"/>
      <c r="L552" s="16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</row>
    <row r="553" spans="1:34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9"/>
      <c r="L553" s="16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</row>
    <row r="554" spans="1:34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9"/>
      <c r="L554" s="16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</row>
    <row r="555" spans="1:34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9"/>
      <c r="L555" s="16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</row>
    <row r="556" spans="1:34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9"/>
      <c r="L556" s="16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</row>
    <row r="557" spans="1:34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9"/>
      <c r="L557" s="16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</row>
    <row r="558" spans="1:34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9"/>
      <c r="L558" s="16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</row>
    <row r="559" spans="1:34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9"/>
      <c r="L559" s="16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</row>
    <row r="560" spans="1:34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9"/>
      <c r="L560" s="16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</row>
    <row r="561" spans="1:34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9"/>
      <c r="L561" s="16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</row>
    <row r="562" spans="1:34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9"/>
      <c r="L562" s="16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</row>
    <row r="563" spans="1:34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9"/>
      <c r="L563" s="16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</row>
    <row r="564" spans="1:34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9"/>
      <c r="L564" s="16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</row>
    <row r="565" spans="1:34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9"/>
      <c r="L565" s="16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</row>
    <row r="566" spans="1:34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9"/>
      <c r="L566" s="16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</row>
    <row r="567" spans="1:34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9"/>
      <c r="L567" s="16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</row>
    <row r="568" spans="1:34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9"/>
      <c r="L568" s="16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</row>
    <row r="569" spans="1:34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9"/>
      <c r="L569" s="16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</row>
    <row r="570" spans="1:34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9"/>
      <c r="L570" s="16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</row>
    <row r="571" spans="1:34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9"/>
      <c r="L571" s="16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</row>
    <row r="572" spans="1:34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9"/>
      <c r="L572" s="16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</row>
    <row r="573" spans="1:34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9"/>
      <c r="L573" s="16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</row>
    <row r="574" spans="1:34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9"/>
      <c r="L574" s="16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</row>
    <row r="575" spans="1:34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9"/>
      <c r="L575" s="16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</row>
    <row r="576" spans="1:34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9"/>
      <c r="L576" s="16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</row>
    <row r="577" spans="1:34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9"/>
      <c r="L577" s="16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</row>
    <row r="578" spans="1:34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9"/>
      <c r="L578" s="16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</row>
    <row r="579" spans="1:34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9"/>
      <c r="L579" s="16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</row>
    <row r="580" spans="1:34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9"/>
      <c r="L580" s="16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</row>
    <row r="581" spans="1:34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9"/>
      <c r="L581" s="16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</row>
    <row r="582" spans="1:34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9"/>
      <c r="L582" s="16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</row>
    <row r="583" spans="1:34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9"/>
      <c r="L583" s="16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</row>
    <row r="584" spans="1:34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9"/>
      <c r="L584" s="16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</row>
    <row r="585" spans="1:34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9"/>
      <c r="L585" s="16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</row>
    <row r="586" spans="1:34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9"/>
      <c r="L586" s="16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</row>
    <row r="587" spans="1:34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9"/>
      <c r="L587" s="16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</row>
    <row r="588" spans="1:34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9"/>
      <c r="L588" s="16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</row>
    <row r="589" spans="1:34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9"/>
      <c r="L589" s="16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</row>
    <row r="590" spans="1:34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9"/>
      <c r="L590" s="16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</row>
    <row r="591" spans="1:34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9"/>
      <c r="L591" s="16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</row>
    <row r="592" spans="1:34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9"/>
      <c r="L592" s="16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</row>
    <row r="593" spans="1:34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9"/>
      <c r="L593" s="16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</row>
    <row r="594" spans="1:34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9"/>
      <c r="L594" s="16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</row>
    <row r="595" spans="1:34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9"/>
      <c r="L595" s="16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</row>
    <row r="596" spans="1:34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9"/>
      <c r="L596" s="16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</row>
    <row r="597" spans="1:34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9"/>
      <c r="L597" s="16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</row>
    <row r="598" spans="1:34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9"/>
      <c r="L598" s="16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</row>
    <row r="599" spans="1:34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9"/>
      <c r="L599" s="16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</row>
    <row r="600" spans="1:34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9"/>
      <c r="L600" s="16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</row>
    <row r="601" spans="1:34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9"/>
      <c r="L601" s="16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</row>
    <row r="602" spans="1:34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9"/>
      <c r="L602" s="16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</row>
    <row r="603" spans="1:34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9"/>
      <c r="L603" s="16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</row>
    <row r="604" spans="1:34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9"/>
      <c r="L604" s="16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</row>
    <row r="605" spans="1:34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9"/>
      <c r="L605" s="16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</row>
    <row r="606" spans="1:34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9"/>
      <c r="L606" s="16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</row>
    <row r="607" spans="1:34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9"/>
      <c r="L607" s="16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</row>
    <row r="608" spans="1:34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9"/>
      <c r="L608" s="16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</row>
    <row r="609" spans="1:34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9"/>
      <c r="L609" s="16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</row>
    <row r="610" spans="1:34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9"/>
      <c r="L610" s="16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</row>
    <row r="611" spans="1:34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9"/>
      <c r="L611" s="16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</row>
    <row r="612" spans="1:34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9"/>
      <c r="L612" s="16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</row>
    <row r="613" spans="1:34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9"/>
      <c r="L613" s="16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</row>
    <row r="614" spans="1:34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9"/>
      <c r="L614" s="16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</row>
    <row r="615" spans="1:34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9"/>
      <c r="L615" s="16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</row>
    <row r="616" spans="1:34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9"/>
      <c r="L616" s="16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</row>
    <row r="617" spans="1:34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9"/>
      <c r="L617" s="16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</row>
    <row r="618" spans="1:34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9"/>
      <c r="L618" s="16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</row>
    <row r="619" spans="1:34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9"/>
      <c r="L619" s="16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</row>
    <row r="620" spans="1:34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9"/>
      <c r="L620" s="16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</row>
    <row r="621" spans="1:34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9"/>
      <c r="L621" s="16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</row>
    <row r="622" spans="1:34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9"/>
      <c r="L622" s="16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</row>
    <row r="623" spans="1:34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9"/>
      <c r="L623" s="16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</row>
    <row r="624" spans="1:34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9"/>
      <c r="L624" s="16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</row>
    <row r="625" spans="1:34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9"/>
      <c r="L625" s="16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</row>
    <row r="626" spans="1:34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9"/>
      <c r="L626" s="16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</row>
    <row r="627" spans="1:34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9"/>
      <c r="L627" s="16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</row>
    <row r="628" spans="1:34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9"/>
      <c r="L628" s="16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</row>
    <row r="629" spans="1:34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9"/>
      <c r="L629" s="16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</row>
    <row r="630" spans="1:34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9"/>
      <c r="L630" s="16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</row>
    <row r="631" spans="1:34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9"/>
      <c r="L631" s="16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</row>
    <row r="632" spans="1:34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9"/>
      <c r="L632" s="16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</row>
    <row r="633" spans="1:34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9"/>
      <c r="L633" s="16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</row>
    <row r="634" spans="1:34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9"/>
      <c r="L634" s="16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</row>
    <row r="635" spans="1:34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9"/>
      <c r="L635" s="16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</row>
    <row r="636" spans="1:34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9"/>
      <c r="L636" s="16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</row>
    <row r="637" spans="1:34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9"/>
      <c r="L637" s="16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</row>
    <row r="638" spans="1:34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9"/>
      <c r="L638" s="16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</row>
    <row r="639" spans="1:34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9"/>
      <c r="L639" s="16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</row>
    <row r="640" spans="1:34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9"/>
      <c r="L640" s="16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</row>
    <row r="641" spans="1:34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9"/>
      <c r="L641" s="16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</row>
    <row r="642" spans="1:34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9"/>
      <c r="L642" s="16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</row>
    <row r="643" spans="1:34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9"/>
      <c r="L643" s="16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</row>
    <row r="644" spans="1:34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9"/>
      <c r="L644" s="16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</row>
    <row r="645" spans="1:34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9"/>
      <c r="L645" s="16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</row>
    <row r="646" spans="1:34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9"/>
      <c r="L646" s="16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</row>
    <row r="647" spans="1:34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9"/>
      <c r="L647" s="16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</row>
    <row r="648" spans="1:34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9"/>
      <c r="L648" s="16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</row>
    <row r="649" spans="1:34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9"/>
      <c r="L649" s="16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</row>
    <row r="650" spans="1:34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9"/>
      <c r="L650" s="16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</row>
    <row r="651" spans="1:34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9"/>
      <c r="L651" s="16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</row>
    <row r="652" spans="1:34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9"/>
      <c r="L652" s="16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</row>
    <row r="653" spans="1:34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9"/>
      <c r="L653" s="16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</row>
    <row r="654" spans="1:34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9"/>
      <c r="L654" s="16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</row>
    <row r="655" spans="1:34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9"/>
      <c r="L655" s="16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</row>
    <row r="656" spans="1:34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9"/>
      <c r="L656" s="16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</row>
    <row r="657" spans="1:34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9"/>
      <c r="L657" s="16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</row>
    <row r="658" spans="1:34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9"/>
      <c r="L658" s="16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</row>
    <row r="659" spans="1:34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9"/>
      <c r="L659" s="16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</row>
    <row r="660" spans="1:34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9"/>
      <c r="L660" s="16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</row>
    <row r="661" spans="1:34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9"/>
      <c r="L661" s="16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</row>
    <row r="662" spans="1:34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9"/>
      <c r="L662" s="16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</row>
    <row r="663" spans="1:34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9"/>
      <c r="L663" s="16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</row>
    <row r="664" spans="1:34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9"/>
      <c r="L664" s="16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</row>
    <row r="665" spans="1:34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9"/>
      <c r="L665" s="16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</row>
    <row r="666" spans="1:34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9"/>
      <c r="L666" s="16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</row>
    <row r="667" spans="1:34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9"/>
      <c r="L667" s="16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</row>
    <row r="668" spans="1:34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9"/>
      <c r="L668" s="16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</row>
    <row r="669" spans="1:34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9"/>
      <c r="L669" s="16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</row>
    <row r="670" spans="1:34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9"/>
      <c r="L670" s="16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</row>
    <row r="671" spans="1:34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9"/>
      <c r="L671" s="16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</row>
    <row r="672" spans="1:34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9"/>
      <c r="L672" s="16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</row>
    <row r="673" spans="1:34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9"/>
      <c r="L673" s="16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</row>
    <row r="674" spans="1:34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9"/>
      <c r="L674" s="16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</row>
    <row r="675" spans="1:34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9"/>
      <c r="L675" s="16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</row>
    <row r="676" spans="1:34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9"/>
      <c r="L676" s="16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</row>
    <row r="677" spans="1:34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9"/>
      <c r="L677" s="16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</row>
    <row r="678" spans="1:34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9"/>
      <c r="L678" s="16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</row>
    <row r="679" spans="1:34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9"/>
      <c r="L679" s="16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</row>
    <row r="680" spans="1:34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9"/>
      <c r="L680" s="16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</row>
    <row r="681" spans="1:34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9"/>
      <c r="L681" s="16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</row>
    <row r="682" spans="1:34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9"/>
      <c r="L682" s="16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</row>
    <row r="683" spans="1:34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9"/>
      <c r="L683" s="16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</row>
    <row r="684" spans="1:34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9"/>
      <c r="L684" s="16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</row>
    <row r="685" spans="1:34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9"/>
      <c r="L685" s="16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</row>
    <row r="686" spans="1:34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9"/>
      <c r="L686" s="16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</row>
    <row r="687" spans="1:34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9"/>
      <c r="L687" s="16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</row>
    <row r="688" spans="1:34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9"/>
      <c r="L688" s="16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</row>
    <row r="689" spans="1:34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9"/>
      <c r="L689" s="16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</row>
    <row r="690" spans="1:34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9"/>
      <c r="L690" s="16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</row>
    <row r="691" spans="1:34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9"/>
      <c r="L691" s="16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</row>
    <row r="692" spans="1:34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9"/>
      <c r="L692" s="16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</row>
    <row r="693" spans="1:34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9"/>
      <c r="L693" s="16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</row>
    <row r="694" spans="1:34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9"/>
      <c r="L694" s="16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</row>
    <row r="695" spans="1:34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9"/>
      <c r="L695" s="16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</row>
    <row r="696" spans="1:34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9"/>
      <c r="L696" s="16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</row>
    <row r="697" spans="1:34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9"/>
      <c r="L697" s="16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</row>
    <row r="698" spans="1:34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9"/>
      <c r="L698" s="16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</row>
    <row r="699" spans="1:34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9"/>
      <c r="L699" s="16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</row>
    <row r="700" spans="1:34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9"/>
      <c r="L700" s="16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</row>
    <row r="701" spans="1:34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9"/>
      <c r="L701" s="16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</row>
    <row r="702" spans="1:34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9"/>
      <c r="L702" s="16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</row>
    <row r="703" spans="1:34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9"/>
      <c r="L703" s="16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</row>
    <row r="704" spans="1:34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9"/>
      <c r="L704" s="16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</row>
    <row r="705" spans="1:34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9"/>
      <c r="L705" s="16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</row>
    <row r="706" spans="1:34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9"/>
      <c r="L706" s="16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</row>
    <row r="707" spans="1:34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9"/>
      <c r="L707" s="16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</row>
    <row r="708" spans="1:34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9"/>
      <c r="L708" s="16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</row>
    <row r="709" spans="1:34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9"/>
      <c r="L709" s="16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</row>
    <row r="710" spans="1:34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9"/>
      <c r="L710" s="16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</row>
    <row r="711" spans="1:34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9"/>
      <c r="L711" s="16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</row>
    <row r="712" spans="1:34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9"/>
      <c r="L712" s="16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</row>
    <row r="713" spans="1:34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9"/>
      <c r="L713" s="16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</row>
    <row r="714" spans="1:34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9"/>
      <c r="L714" s="16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</row>
    <row r="715" spans="1:34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9"/>
      <c r="L715" s="16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</row>
    <row r="716" spans="1:34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9"/>
      <c r="L716" s="16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</row>
    <row r="717" spans="1:34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9"/>
      <c r="L717" s="16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</row>
    <row r="718" spans="1:34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9"/>
      <c r="L718" s="16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</row>
    <row r="719" spans="1:34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9"/>
      <c r="L719" s="16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</row>
    <row r="720" spans="1:34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9"/>
      <c r="L720" s="16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</row>
    <row r="721" spans="1:34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9"/>
      <c r="L721" s="16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</row>
    <row r="722" spans="1:34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9"/>
      <c r="L722" s="16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</row>
    <row r="723" spans="1:34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9"/>
      <c r="L723" s="16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</row>
    <row r="724" spans="1:34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9"/>
      <c r="L724" s="16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</row>
    <row r="725" spans="1:34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9"/>
      <c r="L725" s="16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</row>
    <row r="726" spans="1:34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9"/>
      <c r="L726" s="16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</row>
    <row r="727" spans="1:34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9"/>
      <c r="L727" s="16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</row>
    <row r="728" spans="1:34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9"/>
      <c r="L728" s="16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</row>
    <row r="729" spans="1:34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9"/>
      <c r="L729" s="16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</row>
    <row r="730" spans="1:34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9"/>
      <c r="L730" s="16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</row>
    <row r="731" spans="1:34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9"/>
      <c r="L731" s="16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</row>
    <row r="732" spans="1:34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9"/>
      <c r="L732" s="16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</row>
    <row r="733" spans="1:34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9"/>
      <c r="L733" s="16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</row>
    <row r="734" spans="1:34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9"/>
      <c r="L734" s="16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</row>
    <row r="735" spans="1:34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9"/>
      <c r="L735" s="16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</row>
    <row r="736" spans="1:34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9"/>
      <c r="L736" s="16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</row>
    <row r="737" spans="1:34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9"/>
      <c r="L737" s="16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</row>
    <row r="738" spans="1:34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9"/>
      <c r="L738" s="16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</row>
    <row r="739" spans="1:34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9"/>
      <c r="L739" s="16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</row>
    <row r="740" spans="1:34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9"/>
      <c r="L740" s="16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</row>
    <row r="741" spans="1:34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9"/>
      <c r="L741" s="16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</row>
    <row r="742" spans="1:34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9"/>
      <c r="L742" s="16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</row>
    <row r="743" spans="1:34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9"/>
      <c r="L743" s="16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</row>
    <row r="744" spans="1:34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9"/>
      <c r="L744" s="16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</row>
    <row r="745" spans="1:34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9"/>
      <c r="L745" s="16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</row>
    <row r="746" spans="1:34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9"/>
      <c r="L746" s="16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</row>
    <row r="747" spans="1:34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9"/>
      <c r="L747" s="16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</row>
    <row r="748" spans="1:34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9"/>
      <c r="L748" s="16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</row>
    <row r="749" spans="1:34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9"/>
      <c r="L749" s="16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</row>
    <row r="750" spans="1:34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9"/>
      <c r="L750" s="16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</row>
    <row r="751" spans="1:34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9"/>
      <c r="L751" s="16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</row>
    <row r="752" spans="1:34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9"/>
      <c r="L752" s="16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</row>
    <row r="753" spans="1:34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9"/>
      <c r="L753" s="16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</row>
    <row r="754" spans="1:34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9"/>
      <c r="L754" s="16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</row>
    <row r="755" spans="1:34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9"/>
      <c r="L755" s="16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</row>
    <row r="756" spans="1:34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9"/>
      <c r="L756" s="16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</row>
    <row r="757" spans="1:34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9"/>
      <c r="L757" s="16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</row>
    <row r="758" spans="1:34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9"/>
      <c r="L758" s="16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</row>
    <row r="759" spans="1:34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9"/>
      <c r="L759" s="16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</row>
    <row r="760" spans="1:34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9"/>
      <c r="L760" s="16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</row>
    <row r="761" spans="1:34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9"/>
      <c r="L761" s="16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</row>
    <row r="762" spans="1:34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9"/>
      <c r="L762" s="16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</row>
    <row r="763" spans="1:34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9"/>
      <c r="L763" s="16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</row>
    <row r="764" spans="1:34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9"/>
      <c r="L764" s="16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</row>
    <row r="765" spans="1:34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9"/>
      <c r="L765" s="16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</row>
    <row r="766" spans="1:34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9"/>
      <c r="L766" s="16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</row>
    <row r="767" spans="1:34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9"/>
      <c r="L767" s="16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</row>
    <row r="768" spans="1:34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9"/>
      <c r="L768" s="16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</row>
    <row r="769" spans="1:34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9"/>
      <c r="L769" s="16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</row>
    <row r="770" spans="1:34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9"/>
      <c r="L770" s="16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</row>
    <row r="771" spans="1:34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9"/>
      <c r="L771" s="16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</row>
    <row r="772" spans="1:34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9"/>
      <c r="L772" s="16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</row>
    <row r="773" spans="1:34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9"/>
      <c r="L773" s="16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</row>
    <row r="774" spans="1:34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9"/>
      <c r="L774" s="16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</row>
    <row r="775" spans="1:34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9"/>
      <c r="L775" s="16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</row>
    <row r="776" spans="1:34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9"/>
      <c r="L776" s="16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</row>
    <row r="777" spans="1:34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9"/>
      <c r="L777" s="16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</row>
    <row r="778" spans="1:34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9"/>
      <c r="L778" s="16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</row>
    <row r="779" spans="1:34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9"/>
      <c r="L779" s="16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</row>
    <row r="780" spans="1:34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9"/>
      <c r="L780" s="16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</row>
    <row r="781" spans="1:34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9"/>
      <c r="L781" s="16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</row>
    <row r="782" spans="1:34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9"/>
      <c r="L782" s="16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</row>
    <row r="783" spans="1:34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9"/>
      <c r="L783" s="16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</row>
    <row r="784" spans="1:34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9"/>
      <c r="L784" s="16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</row>
    <row r="785" spans="1:34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9"/>
      <c r="L785" s="16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</row>
    <row r="786" spans="1:34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9"/>
      <c r="L786" s="16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</row>
    <row r="787" spans="1:34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9"/>
      <c r="L787" s="16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</row>
    <row r="788" spans="1:34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9"/>
      <c r="L788" s="16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</row>
    <row r="789" spans="1:34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9"/>
      <c r="L789" s="16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</row>
    <row r="790" spans="1:34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9"/>
      <c r="L790" s="16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</row>
    <row r="791" spans="1:34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9"/>
      <c r="L791" s="16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</row>
    <row r="792" spans="1:34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9"/>
      <c r="L792" s="16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</row>
    <row r="793" spans="1:34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9"/>
      <c r="L793" s="16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</row>
    <row r="794" spans="1:34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9"/>
      <c r="L794" s="16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</row>
    <row r="795" spans="1:34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9"/>
      <c r="L795" s="16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</row>
    <row r="796" spans="1:34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9"/>
      <c r="L796" s="16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</row>
    <row r="797" spans="1:34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9"/>
      <c r="L797" s="16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</row>
    <row r="798" spans="1:34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9"/>
      <c r="L798" s="16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</row>
    <row r="799" spans="1:34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9"/>
      <c r="L799" s="16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</row>
    <row r="800" spans="1:34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9"/>
      <c r="L800" s="16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</row>
    <row r="801" spans="1:34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9"/>
      <c r="L801" s="16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</row>
    <row r="802" spans="1:34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9"/>
      <c r="L802" s="16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</row>
    <row r="803" spans="1:34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9"/>
      <c r="L803" s="16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</row>
    <row r="804" spans="1:34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9"/>
      <c r="L804" s="16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</row>
    <row r="805" spans="1:34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9"/>
      <c r="L805" s="16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</row>
    <row r="806" spans="1:34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9"/>
      <c r="L806" s="16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</row>
    <row r="807" spans="1:34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9"/>
      <c r="L807" s="16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</row>
    <row r="808" spans="1:34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9"/>
      <c r="L808" s="16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</row>
    <row r="809" spans="1:34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9"/>
      <c r="L809" s="16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</row>
    <row r="810" spans="1:34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9"/>
      <c r="L810" s="16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</row>
    <row r="811" spans="1:34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9"/>
      <c r="L811" s="16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</row>
    <row r="812" spans="1:34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9"/>
      <c r="L812" s="16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</row>
    <row r="813" spans="1:34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9"/>
      <c r="L813" s="16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</row>
    <row r="814" spans="1:34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9"/>
      <c r="L814" s="16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</row>
    <row r="815" spans="1:34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9"/>
      <c r="L815" s="16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</row>
    <row r="816" spans="1:34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9"/>
      <c r="L816" s="16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</row>
    <row r="817" spans="1:34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9"/>
      <c r="L817" s="16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</row>
    <row r="818" spans="1:34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9"/>
      <c r="L818" s="16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</row>
    <row r="819" spans="1:34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9"/>
      <c r="L819" s="16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</row>
    <row r="820" spans="1:34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9"/>
      <c r="L820" s="16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</row>
    <row r="821" spans="1:34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9"/>
      <c r="L821" s="16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</row>
    <row r="822" spans="1:34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9"/>
      <c r="L822" s="16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</row>
    <row r="823" spans="1:34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9"/>
      <c r="L823" s="16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</row>
    <row r="824" spans="1:34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9"/>
      <c r="L824" s="16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</row>
    <row r="825" spans="1:34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9"/>
      <c r="L825" s="16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</row>
    <row r="826" spans="1:34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9"/>
      <c r="L826" s="16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</row>
    <row r="827" spans="1:34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9"/>
      <c r="L827" s="16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</row>
    <row r="828" spans="1:34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9"/>
      <c r="L828" s="16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</row>
    <row r="829" spans="1:34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9"/>
      <c r="L829" s="16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</row>
    <row r="830" spans="1:34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9"/>
      <c r="L830" s="16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</row>
    <row r="831" spans="1:34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9"/>
      <c r="L831" s="16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</row>
    <row r="832" spans="1:34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9"/>
      <c r="L832" s="16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</row>
    <row r="833" spans="1:34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9"/>
      <c r="L833" s="16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</row>
    <row r="834" spans="1:34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9"/>
      <c r="L834" s="16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</row>
    <row r="835" spans="1:34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9"/>
      <c r="L835" s="16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</row>
    <row r="836" spans="1:34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9"/>
      <c r="L836" s="16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</row>
    <row r="837" spans="1:34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9"/>
      <c r="L837" s="16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</row>
    <row r="838" spans="1:34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9"/>
      <c r="L838" s="16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</row>
    <row r="839" spans="1:34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9"/>
      <c r="L839" s="16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</row>
    <row r="840" spans="1:34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9"/>
      <c r="L840" s="16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</row>
    <row r="841" spans="1:34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9"/>
      <c r="L841" s="16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</row>
    <row r="842" spans="1:34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9"/>
      <c r="L842" s="16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</row>
    <row r="843" spans="1:34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9"/>
      <c r="L843" s="16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</row>
    <row r="844" spans="1:34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9"/>
      <c r="L844" s="16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</row>
    <row r="845" spans="1:34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9"/>
      <c r="L845" s="16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</row>
    <row r="846" spans="1:34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9"/>
      <c r="L846" s="16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</row>
    <row r="847" spans="1:34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9"/>
      <c r="L847" s="16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</row>
    <row r="848" spans="1:34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9"/>
      <c r="L848" s="16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</row>
    <row r="849" spans="1:34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9"/>
      <c r="L849" s="16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</row>
    <row r="850" spans="1:34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9"/>
      <c r="L850" s="16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</row>
    <row r="851" spans="1:34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9"/>
      <c r="L851" s="16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</row>
    <row r="852" spans="1:34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9"/>
      <c r="L852" s="16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</row>
    <row r="853" spans="1:34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9"/>
      <c r="L853" s="16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</row>
    <row r="854" spans="1:34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9"/>
      <c r="L854" s="16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</row>
    <row r="855" spans="1:34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9"/>
      <c r="L855" s="16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</row>
    <row r="856" spans="1:34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9"/>
      <c r="L856" s="16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</row>
    <row r="857" spans="1:34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9"/>
      <c r="L857" s="16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</row>
    <row r="858" spans="1:34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9"/>
      <c r="L858" s="16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</row>
    <row r="859" spans="1:34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9"/>
      <c r="L859" s="16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</row>
    <row r="860" spans="1:34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9"/>
      <c r="L860" s="16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</row>
    <row r="861" spans="1:34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9"/>
      <c r="L861" s="16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</row>
    <row r="862" spans="1:34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9"/>
      <c r="L862" s="16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</row>
    <row r="863" spans="1:34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9"/>
      <c r="L863" s="16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</row>
    <row r="864" spans="1:34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9"/>
      <c r="L864" s="16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</row>
    <row r="865" spans="1:34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9"/>
      <c r="L865" s="16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</row>
    <row r="866" spans="1:34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9"/>
      <c r="L866" s="16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</row>
    <row r="867" spans="1:34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9"/>
      <c r="L867" s="16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</row>
    <row r="868" spans="1:34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9"/>
      <c r="L868" s="16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</row>
    <row r="869" spans="1:34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9"/>
      <c r="L869" s="16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</row>
    <row r="870" spans="1:34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9"/>
      <c r="L870" s="16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</row>
    <row r="871" spans="1:34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9"/>
      <c r="L871" s="16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</row>
    <row r="872" spans="1:34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9"/>
      <c r="L872" s="16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</row>
    <row r="873" spans="1:34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9"/>
      <c r="L873" s="16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</row>
    <row r="874" spans="1:34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9"/>
      <c r="L874" s="16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</row>
    <row r="875" spans="1:34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9"/>
      <c r="L875" s="16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</row>
    <row r="876" spans="1:34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9"/>
      <c r="L876" s="16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</row>
    <row r="877" spans="1:34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9"/>
      <c r="L877" s="16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</row>
    <row r="878" spans="1:34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9"/>
      <c r="L878" s="16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</row>
    <row r="879" spans="1:34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9"/>
      <c r="L879" s="16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</row>
    <row r="880" spans="1:34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9"/>
      <c r="L880" s="16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</row>
    <row r="881" spans="1:34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9"/>
      <c r="L881" s="16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</row>
    <row r="882" spans="1:34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9"/>
      <c r="L882" s="16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</row>
    <row r="883" spans="1:34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9"/>
      <c r="L883" s="16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</row>
    <row r="884" spans="1:34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9"/>
      <c r="L884" s="16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</row>
    <row r="885" spans="1:34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9"/>
      <c r="L885" s="16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</row>
    <row r="886" spans="1:34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9"/>
      <c r="L886" s="16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</row>
    <row r="887" spans="1:34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9"/>
      <c r="L887" s="16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</row>
    <row r="888" spans="1:34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9"/>
      <c r="L888" s="16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</row>
    <row r="889" spans="1:34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9"/>
      <c r="L889" s="16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</row>
    <row r="890" spans="1:34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9"/>
      <c r="L890" s="16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</row>
    <row r="891" spans="1:34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9"/>
      <c r="L891" s="16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</row>
    <row r="892" spans="1:34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9"/>
      <c r="L892" s="16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</row>
    <row r="893" spans="1:34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9"/>
      <c r="L893" s="16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</row>
    <row r="894" spans="1:34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9"/>
      <c r="L894" s="16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</row>
    <row r="895" spans="1:34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9"/>
      <c r="L895" s="16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</row>
    <row r="896" spans="1:34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9"/>
      <c r="L896" s="16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</row>
    <row r="897" spans="1:34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9"/>
      <c r="L897" s="16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</row>
    <row r="898" spans="1:34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9"/>
      <c r="L898" s="16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</row>
    <row r="899" spans="1:34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9"/>
      <c r="L899" s="16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</row>
    <row r="900" spans="1:34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9"/>
      <c r="L900" s="16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</row>
    <row r="901" spans="1:34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9"/>
      <c r="L901" s="16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</row>
    <row r="902" spans="1:34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9"/>
      <c r="L902" s="16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</row>
    <row r="903" spans="1:34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9"/>
      <c r="L903" s="16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</row>
    <row r="904" spans="1:34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9"/>
      <c r="L904" s="16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</row>
    <row r="905" spans="1:34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9"/>
      <c r="L905" s="16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</row>
    <row r="906" spans="1:34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9"/>
      <c r="L906" s="16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</row>
    <row r="907" spans="1:34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9"/>
      <c r="L907" s="16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</row>
    <row r="908" spans="1:34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9"/>
      <c r="L908" s="16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</row>
    <row r="909" spans="1:34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9"/>
      <c r="L909" s="16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</row>
    <row r="910" spans="1:34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9"/>
      <c r="L910" s="16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</row>
    <row r="911" spans="1:34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9"/>
      <c r="L911" s="16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</row>
    <row r="912" spans="1:34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9"/>
      <c r="L912" s="16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</row>
    <row r="913" spans="1:34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9"/>
      <c r="L913" s="16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</row>
    <row r="914" spans="1:34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9"/>
      <c r="L914" s="16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</row>
    <row r="915" spans="1:34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9"/>
      <c r="L915" s="16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</row>
    <row r="916" spans="1:34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9"/>
      <c r="L916" s="16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</row>
    <row r="917" spans="1:34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9"/>
      <c r="L917" s="16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</row>
    <row r="918" spans="1:34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9"/>
      <c r="L918" s="16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</row>
    <row r="919" spans="1:34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9"/>
      <c r="L919" s="16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</row>
    <row r="920" spans="1:34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9"/>
      <c r="L920" s="16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</row>
    <row r="921" spans="1:34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9"/>
      <c r="L921" s="16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</row>
    <row r="922" spans="1:34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9"/>
      <c r="L922" s="16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</row>
    <row r="923" spans="1:34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9"/>
      <c r="L923" s="16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</row>
    <row r="924" spans="1:34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9"/>
      <c r="L924" s="16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</row>
    <row r="925" spans="1:34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9"/>
      <c r="L925" s="16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</row>
    <row r="926" spans="1:34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9"/>
      <c r="L926" s="16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</row>
    <row r="927" spans="1:34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9"/>
      <c r="L927" s="16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</row>
    <row r="928" spans="1:34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9"/>
      <c r="L928" s="16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</row>
    <row r="929" spans="1:34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9"/>
      <c r="L929" s="16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</row>
    <row r="930" spans="1:34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9"/>
      <c r="L930" s="16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</row>
    <row r="931" spans="1:34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9"/>
      <c r="L931" s="16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</row>
    <row r="932" spans="1:34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9"/>
      <c r="L932" s="16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</row>
    <row r="933" spans="1:34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9"/>
      <c r="L933" s="16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</row>
    <row r="934" spans="1:34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9"/>
      <c r="L934" s="16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</row>
    <row r="935" spans="1:34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9"/>
      <c r="L935" s="16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</row>
    <row r="936" spans="1:34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9"/>
      <c r="L936" s="16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</row>
    <row r="937" spans="1:34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9"/>
      <c r="L937" s="16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</row>
    <row r="938" spans="1:34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9"/>
      <c r="L938" s="16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</row>
    <row r="939" spans="1:34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9"/>
      <c r="L939" s="16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</row>
    <row r="940" spans="1:34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9"/>
      <c r="L940" s="16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</row>
    <row r="941" spans="1:34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9"/>
      <c r="L941" s="16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</row>
    <row r="942" spans="1:34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9"/>
      <c r="L942" s="16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</row>
    <row r="943" spans="1:34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9"/>
      <c r="L943" s="16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</row>
    <row r="944" spans="1:34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9"/>
      <c r="L944" s="16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</row>
    <row r="945" spans="1:34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9"/>
      <c r="L945" s="16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</row>
    <row r="946" spans="1:34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9"/>
      <c r="L946" s="16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</row>
    <row r="947" spans="1:34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9"/>
      <c r="L947" s="16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</row>
    <row r="948" spans="1:34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9"/>
      <c r="L948" s="16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</row>
    <row r="949" spans="1:34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9"/>
      <c r="L949" s="16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</row>
    <row r="950" spans="1:34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9"/>
      <c r="L950" s="16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</row>
    <row r="951" spans="1:34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9"/>
      <c r="L951" s="16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</row>
    <row r="952" spans="1:34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9"/>
      <c r="L952" s="16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</row>
    <row r="953" spans="1:34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9"/>
      <c r="L953" s="16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</row>
    <row r="954" spans="1:34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9"/>
      <c r="L954" s="16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</row>
    <row r="955" spans="1:34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9"/>
      <c r="L955" s="16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</row>
    <row r="956" spans="1:34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9"/>
      <c r="L956" s="16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</row>
    <row r="957" spans="1:34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9"/>
      <c r="L957" s="16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</row>
    <row r="958" spans="1:34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9"/>
      <c r="L958" s="16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</row>
    <row r="959" spans="1:34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9"/>
      <c r="L959" s="16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</row>
    <row r="960" spans="1:34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9"/>
      <c r="L960" s="16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</row>
    <row r="961" spans="1:34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9"/>
      <c r="L961" s="16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</row>
    <row r="962" spans="1:34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9"/>
      <c r="L962" s="16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</row>
    <row r="963" spans="1:34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9"/>
      <c r="L963" s="16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</row>
    <row r="964" spans="1:34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9"/>
      <c r="L964" s="16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</row>
    <row r="965" spans="1:34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9"/>
      <c r="L965" s="16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</row>
    <row r="966" spans="1:34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9"/>
      <c r="L966" s="16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</row>
    <row r="967" spans="1:34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9"/>
      <c r="L967" s="16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</row>
    <row r="968" spans="1:34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9"/>
      <c r="L968" s="16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</row>
    <row r="969" spans="1:34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9"/>
      <c r="L969" s="16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</row>
    <row r="970" spans="1:34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9"/>
      <c r="L970" s="16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</row>
    <row r="971" spans="1:34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9"/>
      <c r="L971" s="16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</row>
    <row r="972" spans="1:34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9"/>
      <c r="L972" s="16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</row>
    <row r="973" spans="1:34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9"/>
      <c r="L973" s="16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</row>
    <row r="974" spans="1:34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9"/>
      <c r="L974" s="16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</row>
    <row r="975" spans="1:34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9"/>
      <c r="L975" s="16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</row>
    <row r="976" spans="1:34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9"/>
      <c r="L976" s="16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</row>
    <row r="977" spans="1:34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9"/>
      <c r="L977" s="16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</row>
    <row r="978" spans="1:34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9"/>
      <c r="L978" s="16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</row>
    <row r="979" spans="1:34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9"/>
      <c r="L979" s="16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</row>
    <row r="980" spans="1:34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9"/>
      <c r="L980" s="16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</row>
    <row r="981" spans="1:34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9"/>
      <c r="L981" s="16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</row>
    <row r="982" spans="1:34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9"/>
      <c r="L982" s="16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</row>
    <row r="983" spans="1:34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9"/>
      <c r="L983" s="16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</row>
    <row r="984" spans="1:34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9"/>
      <c r="L984" s="16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</row>
    <row r="985" spans="1:34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9"/>
      <c r="L985" s="16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</row>
    <row r="986" spans="1:34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9"/>
      <c r="L986" s="16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</row>
    <row r="987" spans="1:34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9"/>
      <c r="L987" s="16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</row>
    <row r="988" spans="1:34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9"/>
      <c r="L988" s="16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</row>
    <row r="989" spans="1:34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9"/>
      <c r="L989" s="16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</row>
    <row r="990" spans="1:34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9"/>
      <c r="L990" s="16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</row>
    <row r="991" spans="1:34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9"/>
      <c r="L991" s="16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</row>
    <row r="992" spans="1:34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9"/>
      <c r="L992" s="16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</row>
    <row r="993" spans="1:34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9"/>
      <c r="L993" s="16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</row>
    <row r="994" spans="1:34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9"/>
      <c r="L994" s="16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</row>
    <row r="995" spans="1:34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9"/>
      <c r="L995" s="16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  <c r="AH995" s="9"/>
    </row>
    <row r="996" spans="1:34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9"/>
      <c r="L996" s="16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  <c r="AH996" s="9"/>
    </row>
    <row r="997" spans="1:34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9"/>
      <c r="L997" s="16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  <c r="AH997" s="9"/>
    </row>
    <row r="998" spans="1:34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9"/>
      <c r="L998" s="16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  <c r="AH998" s="9"/>
    </row>
    <row r="999" spans="1:34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9"/>
      <c r="L999" s="16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  <c r="AH999" s="9"/>
    </row>
    <row r="1000" spans="1:34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9"/>
      <c r="L1000" s="16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  <c r="AH1000" s="9"/>
    </row>
  </sheetData>
  <mergeCells count="380">
    <mergeCell ref="D155:H155"/>
    <mergeCell ref="I155:K155"/>
    <mergeCell ref="B153:C153"/>
    <mergeCell ref="D153:H153"/>
    <mergeCell ref="I153:K153"/>
    <mergeCell ref="B154:C154"/>
    <mergeCell ref="D154:H154"/>
    <mergeCell ref="I154:K154"/>
    <mergeCell ref="B155:C155"/>
    <mergeCell ref="I148:K148"/>
    <mergeCell ref="B149:C149"/>
    <mergeCell ref="D152:H152"/>
    <mergeCell ref="I152:K152"/>
    <mergeCell ref="B150:C150"/>
    <mergeCell ref="D150:H150"/>
    <mergeCell ref="I150:K150"/>
    <mergeCell ref="B151:C151"/>
    <mergeCell ref="D151:H151"/>
    <mergeCell ref="I151:K151"/>
    <mergeCell ref="B152:C152"/>
    <mergeCell ref="B167:D167"/>
    <mergeCell ref="B168:H168"/>
    <mergeCell ref="I168:K168"/>
    <mergeCell ref="D137:H137"/>
    <mergeCell ref="I137:K137"/>
    <mergeCell ref="B135:C135"/>
    <mergeCell ref="D135:H135"/>
    <mergeCell ref="I135:K135"/>
    <mergeCell ref="B136:C136"/>
    <mergeCell ref="D136:H136"/>
    <mergeCell ref="I136:K136"/>
    <mergeCell ref="B137:C137"/>
    <mergeCell ref="D140:H140"/>
    <mergeCell ref="I140:K140"/>
    <mergeCell ref="B138:C138"/>
    <mergeCell ref="D138:H138"/>
    <mergeCell ref="I138:K138"/>
    <mergeCell ref="B139:C139"/>
    <mergeCell ref="D139:H139"/>
    <mergeCell ref="I139:K139"/>
    <mergeCell ref="B140:C140"/>
    <mergeCell ref="D143:H143"/>
    <mergeCell ref="I143:K143"/>
    <mergeCell ref="B141:C141"/>
    <mergeCell ref="B80:C80"/>
    <mergeCell ref="B81:C81"/>
    <mergeCell ref="B82:C82"/>
    <mergeCell ref="B83:C83"/>
    <mergeCell ref="B84:C84"/>
    <mergeCell ref="B85:C85"/>
    <mergeCell ref="B162:H162"/>
    <mergeCell ref="I162:K162"/>
    <mergeCell ref="B165:H165"/>
    <mergeCell ref="I165:K165"/>
    <mergeCell ref="D141:H141"/>
    <mergeCell ref="I141:K141"/>
    <mergeCell ref="B142:C142"/>
    <mergeCell ref="D142:H142"/>
    <mergeCell ref="I142:K142"/>
    <mergeCell ref="B143:C143"/>
    <mergeCell ref="D146:H146"/>
    <mergeCell ref="I146:K146"/>
    <mergeCell ref="B144:C144"/>
    <mergeCell ref="D144:H144"/>
    <mergeCell ref="I144:K144"/>
    <mergeCell ref="B145:C145"/>
    <mergeCell ref="D145:H145"/>
    <mergeCell ref="I145:K145"/>
    <mergeCell ref="F77:G77"/>
    <mergeCell ref="B72:C72"/>
    <mergeCell ref="B73:C73"/>
    <mergeCell ref="B74:C74"/>
    <mergeCell ref="B75:C75"/>
    <mergeCell ref="B76:C76"/>
    <mergeCell ref="B77:C77"/>
    <mergeCell ref="B78:C78"/>
    <mergeCell ref="B79:C79"/>
    <mergeCell ref="B71:C71"/>
    <mergeCell ref="I71:K71"/>
    <mergeCell ref="I72:K72"/>
    <mergeCell ref="F71:G71"/>
    <mergeCell ref="F72:G72"/>
    <mergeCell ref="F73:G73"/>
    <mergeCell ref="F74:G74"/>
    <mergeCell ref="F75:G75"/>
    <mergeCell ref="F76:G76"/>
    <mergeCell ref="F67:G67"/>
    <mergeCell ref="I67:K67"/>
    <mergeCell ref="B68:C68"/>
    <mergeCell ref="I68:K68"/>
    <mergeCell ref="I69:K69"/>
    <mergeCell ref="B69:C69"/>
    <mergeCell ref="B70:C70"/>
    <mergeCell ref="F70:G70"/>
    <mergeCell ref="I70:K70"/>
    <mergeCell ref="I181:K181"/>
    <mergeCell ref="B190:H190"/>
    <mergeCell ref="B191:H191"/>
    <mergeCell ref="I191:K191"/>
    <mergeCell ref="I192:J192"/>
    <mergeCell ref="B194:H194"/>
    <mergeCell ref="I194:K194"/>
    <mergeCell ref="B181:H181"/>
    <mergeCell ref="B184:J184"/>
    <mergeCell ref="B186:H186"/>
    <mergeCell ref="I186:K186"/>
    <mergeCell ref="B187:H187"/>
    <mergeCell ref="I187:K187"/>
    <mergeCell ref="I190:K190"/>
    <mergeCell ref="B176:D176"/>
    <mergeCell ref="E176:H176"/>
    <mergeCell ref="I176:K176"/>
    <mergeCell ref="C179:D179"/>
    <mergeCell ref="I179:K179"/>
    <mergeCell ref="E179:F179"/>
    <mergeCell ref="G179:H179"/>
    <mergeCell ref="C180:D180"/>
    <mergeCell ref="E180:F180"/>
    <mergeCell ref="G180:H180"/>
    <mergeCell ref="I180:K180"/>
    <mergeCell ref="B169:H169"/>
    <mergeCell ref="I169:K169"/>
    <mergeCell ref="B170:H170"/>
    <mergeCell ref="I170:K170"/>
    <mergeCell ref="B171:H171"/>
    <mergeCell ref="I171:K171"/>
    <mergeCell ref="I172:K172"/>
    <mergeCell ref="B172:H172"/>
    <mergeCell ref="B174:H174"/>
    <mergeCell ref="I174:K174"/>
    <mergeCell ref="D161:H161"/>
    <mergeCell ref="I161:K161"/>
    <mergeCell ref="B159:C159"/>
    <mergeCell ref="D159:H159"/>
    <mergeCell ref="I159:K159"/>
    <mergeCell ref="B160:C160"/>
    <mergeCell ref="D160:H160"/>
    <mergeCell ref="I160:K160"/>
    <mergeCell ref="B161:C161"/>
    <mergeCell ref="B91:C91"/>
    <mergeCell ref="F91:G91"/>
    <mergeCell ref="I91:K91"/>
    <mergeCell ref="B92:C92"/>
    <mergeCell ref="I92:K92"/>
    <mergeCell ref="B93:C93"/>
    <mergeCell ref="I93:K93"/>
    <mergeCell ref="D158:H158"/>
    <mergeCell ref="I158:K158"/>
    <mergeCell ref="B156:C156"/>
    <mergeCell ref="D156:H156"/>
    <mergeCell ref="I156:K156"/>
    <mergeCell ref="B157:C157"/>
    <mergeCell ref="D157:H157"/>
    <mergeCell ref="I157:K157"/>
    <mergeCell ref="B158:C158"/>
    <mergeCell ref="B146:C146"/>
    <mergeCell ref="D149:H149"/>
    <mergeCell ref="I149:K149"/>
    <mergeCell ref="B147:C147"/>
    <mergeCell ref="D147:H147"/>
    <mergeCell ref="I147:K147"/>
    <mergeCell ref="B148:C148"/>
    <mergeCell ref="D148:H148"/>
    <mergeCell ref="B86:C86"/>
    <mergeCell ref="B87:C87"/>
    <mergeCell ref="B88:C88"/>
    <mergeCell ref="B89:C89"/>
    <mergeCell ref="F89:G89"/>
    <mergeCell ref="I89:K89"/>
    <mergeCell ref="F90:G90"/>
    <mergeCell ref="I90:K90"/>
    <mergeCell ref="B90:C90"/>
    <mergeCell ref="D134:H134"/>
    <mergeCell ref="I134:K134"/>
    <mergeCell ref="B132:C132"/>
    <mergeCell ref="D132:H132"/>
    <mergeCell ref="I132:K132"/>
    <mergeCell ref="B133:C133"/>
    <mergeCell ref="D133:H133"/>
    <mergeCell ref="I133:K133"/>
    <mergeCell ref="B134:C134"/>
    <mergeCell ref="D131:H131"/>
    <mergeCell ref="I131:K131"/>
    <mergeCell ref="F125:G125"/>
    <mergeCell ref="F126:G126"/>
    <mergeCell ref="B127:H127"/>
    <mergeCell ref="I127:K127"/>
    <mergeCell ref="G130:H130"/>
    <mergeCell ref="I130:K130"/>
    <mergeCell ref="B131:C131"/>
    <mergeCell ref="F123:G123"/>
    <mergeCell ref="I123:K123"/>
    <mergeCell ref="B123:C123"/>
    <mergeCell ref="B124:C124"/>
    <mergeCell ref="F124:G124"/>
    <mergeCell ref="I124:K124"/>
    <mergeCell ref="B125:C125"/>
    <mergeCell ref="I125:K125"/>
    <mergeCell ref="B126:C126"/>
    <mergeCell ref="I126:K126"/>
    <mergeCell ref="B120:C120"/>
    <mergeCell ref="I120:K120"/>
    <mergeCell ref="B121:C121"/>
    <mergeCell ref="I121:K121"/>
    <mergeCell ref="F120:G120"/>
    <mergeCell ref="F121:G121"/>
    <mergeCell ref="B122:C122"/>
    <mergeCell ref="F122:G122"/>
    <mergeCell ref="I122:K122"/>
    <mergeCell ref="B117:C117"/>
    <mergeCell ref="F117:G117"/>
    <mergeCell ref="I117:K117"/>
    <mergeCell ref="F118:G118"/>
    <mergeCell ref="I118:K118"/>
    <mergeCell ref="B118:C118"/>
    <mergeCell ref="B119:C119"/>
    <mergeCell ref="F119:G119"/>
    <mergeCell ref="I119:K119"/>
    <mergeCell ref="F113:G113"/>
    <mergeCell ref="I113:K113"/>
    <mergeCell ref="B113:C113"/>
    <mergeCell ref="B114:C114"/>
    <mergeCell ref="F114:G114"/>
    <mergeCell ref="I114:K114"/>
    <mergeCell ref="B115:C115"/>
    <mergeCell ref="I115:K115"/>
    <mergeCell ref="B116:C116"/>
    <mergeCell ref="I116:K116"/>
    <mergeCell ref="F115:G115"/>
    <mergeCell ref="F116:G116"/>
    <mergeCell ref="B110:C110"/>
    <mergeCell ref="I110:K110"/>
    <mergeCell ref="B111:C111"/>
    <mergeCell ref="I111:K111"/>
    <mergeCell ref="F110:G110"/>
    <mergeCell ref="F111:G111"/>
    <mergeCell ref="B112:C112"/>
    <mergeCell ref="F112:G112"/>
    <mergeCell ref="I112:K112"/>
    <mergeCell ref="B107:C107"/>
    <mergeCell ref="F107:G107"/>
    <mergeCell ref="I107:K107"/>
    <mergeCell ref="F108:G108"/>
    <mergeCell ref="I108:K108"/>
    <mergeCell ref="B108:C108"/>
    <mergeCell ref="B109:C109"/>
    <mergeCell ref="F109:G109"/>
    <mergeCell ref="I109:K109"/>
    <mergeCell ref="I104:K104"/>
    <mergeCell ref="I105:K105"/>
    <mergeCell ref="F102:G102"/>
    <mergeCell ref="F103:G103"/>
    <mergeCell ref="I103:K103"/>
    <mergeCell ref="B104:C104"/>
    <mergeCell ref="F104:G104"/>
    <mergeCell ref="B105:C105"/>
    <mergeCell ref="B106:C106"/>
    <mergeCell ref="I106:K106"/>
    <mergeCell ref="F105:G105"/>
    <mergeCell ref="F106:G106"/>
    <mergeCell ref="F100:G100"/>
    <mergeCell ref="I100:K100"/>
    <mergeCell ref="B100:C100"/>
    <mergeCell ref="B101:C101"/>
    <mergeCell ref="F101:G101"/>
    <mergeCell ref="I101:K101"/>
    <mergeCell ref="B102:C102"/>
    <mergeCell ref="I102:K102"/>
    <mergeCell ref="B103:C103"/>
    <mergeCell ref="B97:C97"/>
    <mergeCell ref="I97:K97"/>
    <mergeCell ref="B98:C98"/>
    <mergeCell ref="I98:K98"/>
    <mergeCell ref="F97:G97"/>
    <mergeCell ref="F98:G98"/>
    <mergeCell ref="B99:C99"/>
    <mergeCell ref="F99:G99"/>
    <mergeCell ref="I99:K99"/>
    <mergeCell ref="F92:G92"/>
    <mergeCell ref="F93:G93"/>
    <mergeCell ref="B94:C94"/>
    <mergeCell ref="F94:G94"/>
    <mergeCell ref="I94:K94"/>
    <mergeCell ref="F95:G95"/>
    <mergeCell ref="I95:K95"/>
    <mergeCell ref="B95:C95"/>
    <mergeCell ref="B96:C96"/>
    <mergeCell ref="F96:G96"/>
    <mergeCell ref="I96:K96"/>
    <mergeCell ref="I87:K87"/>
    <mergeCell ref="I88:K88"/>
    <mergeCell ref="F83:G83"/>
    <mergeCell ref="F84:G84"/>
    <mergeCell ref="F85:G85"/>
    <mergeCell ref="F86:G86"/>
    <mergeCell ref="I86:K86"/>
    <mergeCell ref="F87:G87"/>
    <mergeCell ref="F88:G88"/>
    <mergeCell ref="I84:K84"/>
    <mergeCell ref="I85:K85"/>
    <mergeCell ref="F78:G78"/>
    <mergeCell ref="F79:G79"/>
    <mergeCell ref="F80:G80"/>
    <mergeCell ref="F81:G81"/>
    <mergeCell ref="F82:G82"/>
    <mergeCell ref="I82:K82"/>
    <mergeCell ref="I83:K83"/>
    <mergeCell ref="J50:K50"/>
    <mergeCell ref="J51:K51"/>
    <mergeCell ref="J52:K52"/>
    <mergeCell ref="J53:K53"/>
    <mergeCell ref="F68:G68"/>
    <mergeCell ref="F69:G69"/>
    <mergeCell ref="I80:K80"/>
    <mergeCell ref="I81:K81"/>
    <mergeCell ref="I73:K73"/>
    <mergeCell ref="I74:K74"/>
    <mergeCell ref="I75:K75"/>
    <mergeCell ref="I76:K76"/>
    <mergeCell ref="I77:K77"/>
    <mergeCell ref="I78:K78"/>
    <mergeCell ref="I79:K79"/>
    <mergeCell ref="B60:I60"/>
    <mergeCell ref="B61:I61"/>
    <mergeCell ref="B62:I62"/>
    <mergeCell ref="B65:C65"/>
    <mergeCell ref="F65:G65"/>
    <mergeCell ref="F66:G66"/>
    <mergeCell ref="I66:K66"/>
    <mergeCell ref="B66:C66"/>
    <mergeCell ref="B67:C67"/>
    <mergeCell ref="J41:K41"/>
    <mergeCell ref="J42:K42"/>
    <mergeCell ref="J43:K43"/>
    <mergeCell ref="J44:K44"/>
    <mergeCell ref="J45:K45"/>
    <mergeCell ref="J46:K46"/>
    <mergeCell ref="J47:K47"/>
    <mergeCell ref="J48:K48"/>
    <mergeCell ref="J49:K49"/>
    <mergeCell ref="J32:K32"/>
    <mergeCell ref="J33:K33"/>
    <mergeCell ref="J34:K34"/>
    <mergeCell ref="J35:K35"/>
    <mergeCell ref="J36:K36"/>
    <mergeCell ref="J37:K37"/>
    <mergeCell ref="J38:K38"/>
    <mergeCell ref="J39:K39"/>
    <mergeCell ref="J40:K40"/>
    <mergeCell ref="H11:I11"/>
    <mergeCell ref="H12:I12"/>
    <mergeCell ref="H13:I13"/>
    <mergeCell ref="H14:I14"/>
    <mergeCell ref="I15:I16"/>
    <mergeCell ref="J28:K28"/>
    <mergeCell ref="J29:K29"/>
    <mergeCell ref="J30:K30"/>
    <mergeCell ref="J31:K31"/>
    <mergeCell ref="C2:J2"/>
    <mergeCell ref="C4:D4"/>
    <mergeCell ref="E4:K4"/>
    <mergeCell ref="C6:D6"/>
    <mergeCell ref="E6:K6"/>
    <mergeCell ref="M6:M7"/>
    <mergeCell ref="H8:J9"/>
    <mergeCell ref="C8:D8"/>
    <mergeCell ref="C10:D10"/>
    <mergeCell ref="E10:F10"/>
    <mergeCell ref="H10:I10"/>
    <mergeCell ref="J61:K61"/>
    <mergeCell ref="J62:K62"/>
    <mergeCell ref="H64:H65"/>
    <mergeCell ref="I65:K65"/>
    <mergeCell ref="J54:K54"/>
    <mergeCell ref="J55:K55"/>
    <mergeCell ref="J56:K56"/>
    <mergeCell ref="J57:K57"/>
    <mergeCell ref="J58:K58"/>
    <mergeCell ref="J59:K59"/>
    <mergeCell ref="J60:K60"/>
  </mergeCells>
  <conditionalFormatting sqref="B176:B177 C177:K177 I176">
    <cfRule type="cellIs" dxfId="54" priority="1" operator="equal">
      <formula>""</formula>
    </cfRule>
  </conditionalFormatting>
  <conditionalFormatting sqref="P14">
    <cfRule type="expression" dxfId="53" priority="2">
      <formula>$C$13&lt;&gt;$O$14</formula>
    </cfRule>
  </conditionalFormatting>
  <conditionalFormatting sqref="J15:J16">
    <cfRule type="expression" dxfId="52" priority="3">
      <formula>$P$10&lt;3</formula>
    </cfRule>
  </conditionalFormatting>
  <dataValidations count="8">
    <dataValidation type="list" allowBlank="1" showInputMessage="1" showErrorMessage="1" prompt=" - " sqref="G29:G59" xr:uid="{00000000-0002-0000-0000-000000000000}">
      <formula1>$N$9:$N$12</formula1>
    </dataValidation>
    <dataValidation type="list" allowBlank="1" showInputMessage="1" showErrorMessage="1" prompt=" - " sqref="C20" xr:uid="{00000000-0002-0000-0000-000001000000}">
      <formula1>$M$19:$M$21</formula1>
    </dataValidation>
    <dataValidation type="decimal" allowBlank="1" showInputMessage="1" showErrorMessage="1" prompt=" - Valores entre 1,3 e 3,3 %" sqref="D23" xr:uid="{00000000-0002-0000-0000-000002000000}">
      <formula1>1.3</formula1>
      <formula2>3.3</formula2>
    </dataValidation>
    <dataValidation type="list" allowBlank="1" showInputMessage="1" showErrorMessage="1" prompt=" - " sqref="J13" xr:uid="{00000000-0002-0000-0000-000003000000}">
      <formula1>$M$2:$M$4</formula1>
    </dataValidation>
    <dataValidation type="decimal" allowBlank="1" showInputMessage="1" showErrorMessage="1" prompt="ATENÇÃO: - Para locação de veículo sem combustível (combustível por conta da CHESF), deixe este campo em branco." sqref="E20" xr:uid="{00000000-0002-0000-0000-000004000000}">
      <formula1>0</formula1>
      <formula2>100</formula2>
    </dataValidation>
    <dataValidation type="decimal" allowBlank="1" showInputMessage="1" showErrorMessage="1" prompt=" - Valores entre 15,0 e 100,0 %" sqref="C21" xr:uid="{00000000-0002-0000-0000-000005000000}">
      <formula1>15</formula1>
      <formula2>100</formula2>
    </dataValidation>
    <dataValidation type="list" allowBlank="1" showInputMessage="1" showErrorMessage="1" prompt=" - " sqref="D29:D59" xr:uid="{00000000-0002-0000-0000-000006000000}">
      <formula1>$N$2:$N$5</formula1>
    </dataValidation>
    <dataValidation type="decimal" allowBlank="1" showInputMessage="1" showErrorMessage="1" prompt=" - Valores entre 3,0 e 8,0 %" sqref="D24" xr:uid="{00000000-0002-0000-0000-000007000000}">
      <formula1>3</formula1>
      <formula2>8</formula2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CCCCFF"/>
  </sheetPr>
  <dimension ref="A1:G1000"/>
  <sheetViews>
    <sheetView topLeftCell="A4" workbookViewId="0">
      <selection activeCell="E11" sqref="E11"/>
    </sheetView>
  </sheetViews>
  <sheetFormatPr defaultColWidth="12.6640625" defaultRowHeight="15" customHeight="1"/>
  <cols>
    <col min="1" max="1" width="7.88671875" customWidth="1"/>
    <col min="2" max="2" width="57.33203125" customWidth="1"/>
    <col min="3" max="4" width="10.109375" customWidth="1"/>
    <col min="5" max="5" width="16.21875" customWidth="1"/>
    <col min="6" max="6" width="16.21875" hidden="1" customWidth="1"/>
    <col min="7" max="7" width="15.33203125" customWidth="1"/>
    <col min="8" max="26" width="8" customWidth="1"/>
  </cols>
  <sheetData>
    <row r="1" spans="1:7" ht="15.75" customHeight="1">
      <c r="A1" s="309" t="s">
        <v>127</v>
      </c>
      <c r="B1" s="310"/>
      <c r="C1" s="310"/>
      <c r="D1" s="310"/>
      <c r="E1" s="310"/>
      <c r="F1" s="310"/>
      <c r="G1" s="310"/>
    </row>
    <row r="2" spans="1:7" ht="6" customHeight="1">
      <c r="A2" s="309"/>
      <c r="B2" s="310"/>
      <c r="C2" s="310"/>
      <c r="D2" s="310"/>
      <c r="E2" s="310"/>
      <c r="F2" s="310"/>
      <c r="G2" s="310"/>
    </row>
    <row r="3" spans="1:7" ht="15" customHeight="1">
      <c r="A3" s="311" t="s">
        <v>128</v>
      </c>
      <c r="B3" s="310"/>
      <c r="C3" s="310"/>
      <c r="D3" s="310"/>
      <c r="E3" s="310"/>
      <c r="F3" s="310"/>
      <c r="G3" s="310"/>
    </row>
    <row r="4" spans="1:7" ht="20.25" customHeight="1">
      <c r="A4" s="312" t="s">
        <v>129</v>
      </c>
      <c r="B4" s="310"/>
      <c r="C4" s="310"/>
      <c r="D4" s="310"/>
      <c r="E4" s="310"/>
      <c r="F4" s="310"/>
      <c r="G4" s="310"/>
    </row>
    <row r="5" spans="1:7" ht="6.75" customHeight="1">
      <c r="A5" s="312"/>
      <c r="B5" s="310"/>
      <c r="C5" s="310"/>
      <c r="D5" s="310"/>
      <c r="E5" s="310"/>
      <c r="F5" s="310"/>
      <c r="G5" s="310"/>
    </row>
    <row r="6" spans="1:7" ht="18.75" customHeight="1">
      <c r="A6" s="313" t="s">
        <v>130</v>
      </c>
      <c r="B6" s="260"/>
      <c r="C6" s="260"/>
      <c r="D6" s="260"/>
      <c r="E6" s="260"/>
      <c r="F6" s="260"/>
      <c r="G6" s="260"/>
    </row>
    <row r="7" spans="1:7" ht="20.25" customHeight="1">
      <c r="A7" s="305" t="s">
        <v>131</v>
      </c>
      <c r="B7" s="305" t="s">
        <v>70</v>
      </c>
      <c r="C7" s="305" t="s">
        <v>132</v>
      </c>
      <c r="D7" s="307" t="s">
        <v>133</v>
      </c>
      <c r="E7" s="308" t="s">
        <v>134</v>
      </c>
      <c r="F7" s="246"/>
      <c r="G7" s="241"/>
    </row>
    <row r="8" spans="1:7" ht="20.25" customHeight="1">
      <c r="A8" s="244"/>
      <c r="B8" s="244"/>
      <c r="C8" s="244"/>
      <c r="D8" s="244"/>
      <c r="E8" s="109" t="s">
        <v>135</v>
      </c>
      <c r="F8" s="109" t="s">
        <v>136</v>
      </c>
      <c r="G8" s="109" t="s">
        <v>136</v>
      </c>
    </row>
    <row r="9" spans="1:7" ht="32.25" customHeight="1">
      <c r="A9" s="110">
        <v>1</v>
      </c>
      <c r="B9" s="111" t="s">
        <v>137</v>
      </c>
      <c r="C9" s="71"/>
      <c r="D9" s="112"/>
      <c r="E9" s="113"/>
      <c r="F9" s="113"/>
      <c r="G9" s="39"/>
    </row>
    <row r="10" spans="1:7" ht="32.25" customHeight="1">
      <c r="A10" s="110" t="s">
        <v>138</v>
      </c>
      <c r="B10" s="111" t="s">
        <v>139</v>
      </c>
      <c r="C10" s="71"/>
      <c r="D10" s="112"/>
      <c r="E10" s="113"/>
      <c r="F10" s="113"/>
      <c r="G10" s="39"/>
    </row>
    <row r="11" spans="1:7" ht="32.25" customHeight="1">
      <c r="A11" s="71" t="s">
        <v>140</v>
      </c>
      <c r="B11" s="114" t="s">
        <v>141</v>
      </c>
      <c r="C11" s="71" t="s">
        <v>142</v>
      </c>
      <c r="D11" s="112">
        <v>1</v>
      </c>
      <c r="E11" s="113">
        <f t="array" ref="E11:F11">'Item 1.1.1'!I305:J305</f>
        <v>3714.71</v>
      </c>
      <c r="F11" s="113">
        <v>0</v>
      </c>
      <c r="G11" s="115">
        <f t="shared" ref="G11:G15" si="0">ROUND(D11*E11,2)</f>
        <v>3714.71</v>
      </c>
    </row>
    <row r="12" spans="1:7" ht="32.25" customHeight="1">
      <c r="A12" s="71" t="s">
        <v>143</v>
      </c>
      <c r="B12" s="114" t="s">
        <v>144</v>
      </c>
      <c r="C12" s="71" t="s">
        <v>145</v>
      </c>
      <c r="D12" s="112">
        <v>5</v>
      </c>
      <c r="E12" s="113">
        <f t="array" ref="E12:F12">'Item 1.1.2'!I305:J305</f>
        <v>215.54954672635702</v>
      </c>
      <c r="F12" s="113">
        <v>0</v>
      </c>
      <c r="G12" s="115">
        <f t="shared" si="0"/>
        <v>1077.75</v>
      </c>
    </row>
    <row r="13" spans="1:7" ht="32.25" customHeight="1">
      <c r="A13" s="71" t="s">
        <v>146</v>
      </c>
      <c r="B13" s="114" t="s">
        <v>147</v>
      </c>
      <c r="C13" s="71" t="s">
        <v>148</v>
      </c>
      <c r="D13" s="112">
        <v>15</v>
      </c>
      <c r="E13" s="113">
        <f t="array" ref="E13:F13">'Item 1.1.3'!I305:J305</f>
        <v>218.57556799104643</v>
      </c>
      <c r="F13" s="113">
        <v>0</v>
      </c>
      <c r="G13" s="115">
        <f t="shared" si="0"/>
        <v>3278.63</v>
      </c>
    </row>
    <row r="14" spans="1:7" ht="32.25" customHeight="1">
      <c r="A14" s="71" t="s">
        <v>149</v>
      </c>
      <c r="B14" s="114" t="s">
        <v>150</v>
      </c>
      <c r="C14" s="71" t="s">
        <v>148</v>
      </c>
      <c r="D14" s="112">
        <v>6</v>
      </c>
      <c r="E14" s="113">
        <f t="array" ref="E14:F14">'Item 1.1.4'!I305:J305</f>
        <v>145.29743704532737</v>
      </c>
      <c r="F14" s="113">
        <v>0</v>
      </c>
      <c r="G14" s="115">
        <f t="shared" si="0"/>
        <v>871.78</v>
      </c>
    </row>
    <row r="15" spans="1:7" ht="32.25" customHeight="1">
      <c r="A15" s="71" t="s">
        <v>151</v>
      </c>
      <c r="B15" s="114" t="s">
        <v>152</v>
      </c>
      <c r="C15" s="71" t="s">
        <v>153</v>
      </c>
      <c r="D15" s="112">
        <v>40</v>
      </c>
      <c r="E15" s="113">
        <f t="array" ref="E15:F15">'Item 1.1.5'!I305:J305</f>
        <v>79.184924454392828</v>
      </c>
      <c r="F15" s="113">
        <v>0</v>
      </c>
      <c r="G15" s="115">
        <f t="shared" si="0"/>
        <v>3167.4</v>
      </c>
    </row>
    <row r="16" spans="1:7" ht="32.25" customHeight="1">
      <c r="A16" s="110" t="s">
        <v>154</v>
      </c>
      <c r="B16" s="111" t="s">
        <v>155</v>
      </c>
      <c r="C16" s="71"/>
      <c r="D16" s="112"/>
      <c r="E16" s="113"/>
      <c r="F16" s="113"/>
      <c r="G16" s="115"/>
    </row>
    <row r="17" spans="1:7" ht="32.25" customHeight="1">
      <c r="A17" s="71" t="s">
        <v>156</v>
      </c>
      <c r="B17" s="114" t="s">
        <v>157</v>
      </c>
      <c r="C17" s="71" t="s">
        <v>145</v>
      </c>
      <c r="D17" s="112">
        <v>5</v>
      </c>
      <c r="E17" s="113">
        <f t="array" ref="E17:F17">'Item 1.2.1'!I305:J305</f>
        <v>50.123016228315613</v>
      </c>
      <c r="F17" s="113">
        <v>0</v>
      </c>
      <c r="G17" s="115">
        <f t="shared" ref="G17:G24" si="1">ROUND(D17*E17,2)</f>
        <v>250.62</v>
      </c>
    </row>
    <row r="18" spans="1:7" ht="32.25" customHeight="1">
      <c r="A18" s="71" t="s">
        <v>158</v>
      </c>
      <c r="B18" s="114" t="s">
        <v>159</v>
      </c>
      <c r="C18" s="71" t="s">
        <v>160</v>
      </c>
      <c r="D18" s="112">
        <v>20</v>
      </c>
      <c r="E18" s="113">
        <f t="array" ref="E18:F18">'Item 1.2.2'!I305:J305</f>
        <v>247.75851706771127</v>
      </c>
      <c r="F18" s="113">
        <v>0</v>
      </c>
      <c r="G18" s="115">
        <f t="shared" si="1"/>
        <v>4955.17</v>
      </c>
    </row>
    <row r="19" spans="1:7" ht="32.25" customHeight="1">
      <c r="A19" s="71" t="s">
        <v>161</v>
      </c>
      <c r="B19" s="114" t="s">
        <v>162</v>
      </c>
      <c r="C19" s="71" t="s">
        <v>163</v>
      </c>
      <c r="D19" s="112">
        <v>30</v>
      </c>
      <c r="E19" s="113">
        <f t="array" ref="E19:F19">'Item 1.2.3'!I305:J305</f>
        <v>40.923911583659766</v>
      </c>
      <c r="F19" s="113">
        <v>0</v>
      </c>
      <c r="G19" s="115">
        <f t="shared" si="1"/>
        <v>1227.72</v>
      </c>
    </row>
    <row r="20" spans="1:7" ht="32.25" customHeight="1">
      <c r="A20" s="71" t="s">
        <v>164</v>
      </c>
      <c r="B20" s="114" t="s">
        <v>165</v>
      </c>
      <c r="C20" s="71" t="s">
        <v>163</v>
      </c>
      <c r="D20" s="112">
        <v>5</v>
      </c>
      <c r="E20" s="113">
        <f t="array" ref="E20:F20">'Item 1.2.4'!I305:J305</f>
        <v>38.975153889199781</v>
      </c>
      <c r="F20" s="113">
        <v>0</v>
      </c>
      <c r="G20" s="115">
        <f t="shared" si="1"/>
        <v>194.88</v>
      </c>
    </row>
    <row r="21" spans="1:7" ht="32.25" customHeight="1">
      <c r="A21" s="71" t="s">
        <v>166</v>
      </c>
      <c r="B21" s="114" t="s">
        <v>167</v>
      </c>
      <c r="C21" s="71" t="s">
        <v>168</v>
      </c>
      <c r="D21" s="112">
        <v>6000</v>
      </c>
      <c r="E21" s="113">
        <f t="array" ref="E21:F21">'Item 1.2.5'!I305:J305</f>
        <v>1.8761331841074431</v>
      </c>
      <c r="F21" s="113">
        <v>0</v>
      </c>
      <c r="G21" s="115">
        <f t="shared" si="1"/>
        <v>11256.8</v>
      </c>
    </row>
    <row r="22" spans="1:7" ht="32.25" customHeight="1">
      <c r="A22" s="71" t="s">
        <v>169</v>
      </c>
      <c r="B22" s="114" t="s">
        <v>170</v>
      </c>
      <c r="C22" s="71" t="s">
        <v>168</v>
      </c>
      <c r="D22" s="112">
        <v>6000</v>
      </c>
      <c r="E22" s="113">
        <f t="array" ref="E22:F22">'Item 1.2.6'!I305:J305</f>
        <v>1.8761331841074431</v>
      </c>
      <c r="F22" s="113">
        <v>0</v>
      </c>
      <c r="G22" s="115">
        <f t="shared" si="1"/>
        <v>11256.8</v>
      </c>
    </row>
    <row r="23" spans="1:7" ht="32.25" customHeight="1">
      <c r="A23" s="71" t="s">
        <v>171</v>
      </c>
      <c r="B23" s="114" t="s">
        <v>172</v>
      </c>
      <c r="C23" s="71" t="s">
        <v>168</v>
      </c>
      <c r="D23" s="112">
        <v>6000</v>
      </c>
      <c r="E23" s="113">
        <f t="array" ref="E23:F23">'Item 1.2.7'!I305:J305</f>
        <v>1.8761331841074431</v>
      </c>
      <c r="F23" s="113">
        <v>0</v>
      </c>
      <c r="G23" s="115">
        <f t="shared" si="1"/>
        <v>11256.8</v>
      </c>
    </row>
    <row r="24" spans="1:7" ht="32.25" customHeight="1">
      <c r="A24" s="71" t="s">
        <v>173</v>
      </c>
      <c r="B24" s="114" t="s">
        <v>174</v>
      </c>
      <c r="C24" s="71" t="s">
        <v>168</v>
      </c>
      <c r="D24" s="112">
        <v>6000</v>
      </c>
      <c r="E24" s="113">
        <f t="array" ref="E24:F24">'Item 1.2.8'!I305:J305</f>
        <v>1.7066759932848352</v>
      </c>
      <c r="F24" s="113">
        <v>0</v>
      </c>
      <c r="G24" s="115">
        <f t="shared" si="1"/>
        <v>10240.06</v>
      </c>
    </row>
    <row r="25" spans="1:7" ht="32.25" customHeight="1">
      <c r="A25" s="71"/>
      <c r="B25" s="114"/>
      <c r="C25" s="71"/>
      <c r="D25" s="112"/>
      <c r="E25" s="113"/>
      <c r="F25" s="113"/>
      <c r="G25" s="115"/>
    </row>
    <row r="26" spans="1:7" ht="32.25" customHeight="1">
      <c r="A26" s="306" t="s">
        <v>175</v>
      </c>
      <c r="B26" s="246"/>
      <c r="C26" s="246"/>
      <c r="D26" s="246"/>
      <c r="E26" s="241"/>
      <c r="F26" s="116">
        <f t="shared" ref="F26:G26" si="2">SUM(F9:F25)</f>
        <v>0</v>
      </c>
      <c r="G26" s="117">
        <f t="shared" si="2"/>
        <v>62749.119999999995</v>
      </c>
    </row>
    <row r="27" spans="1:7" ht="12.75" customHeight="1">
      <c r="A27" s="118"/>
      <c r="B27" s="118"/>
      <c r="C27" s="118"/>
      <c r="D27" s="119"/>
      <c r="E27" s="120"/>
      <c r="F27" s="120"/>
    </row>
    <row r="28" spans="1:7" ht="12.75" customHeight="1"/>
    <row r="29" spans="1:7" ht="12.75" customHeight="1"/>
    <row r="30" spans="1:7" ht="12.75" customHeight="1"/>
    <row r="31" spans="1:7" ht="12.75" customHeight="1"/>
    <row r="32" spans="1:7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2">
    <mergeCell ref="A6:G6"/>
    <mergeCell ref="A7:A8"/>
    <mergeCell ref="A1:G1"/>
    <mergeCell ref="A2:G2"/>
    <mergeCell ref="A3:G3"/>
    <mergeCell ref="A4:G4"/>
    <mergeCell ref="A5:G5"/>
    <mergeCell ref="B7:B8"/>
    <mergeCell ref="C7:C8"/>
    <mergeCell ref="A26:E26"/>
    <mergeCell ref="D7:D8"/>
    <mergeCell ref="E7:G7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CC"/>
  </sheetPr>
  <dimension ref="A1:F1000"/>
  <sheetViews>
    <sheetView workbookViewId="0">
      <selection activeCell="E47" sqref="E47"/>
    </sheetView>
  </sheetViews>
  <sheetFormatPr defaultColWidth="12.6640625" defaultRowHeight="15" customHeight="1"/>
  <cols>
    <col min="1" max="1" width="9.77734375" customWidth="1"/>
    <col min="2" max="2" width="11" customWidth="1"/>
    <col min="3" max="3" width="43.88671875" customWidth="1"/>
    <col min="4" max="4" width="9.88671875" customWidth="1"/>
    <col min="5" max="6" width="11.21875" customWidth="1"/>
    <col min="7" max="26" width="8" customWidth="1"/>
  </cols>
  <sheetData>
    <row r="1" spans="1:6" ht="12.75" customHeight="1">
      <c r="A1" s="318" t="s">
        <v>127</v>
      </c>
      <c r="B1" s="310"/>
      <c r="C1" s="310"/>
      <c r="D1" s="310"/>
      <c r="E1" s="310"/>
    </row>
    <row r="2" spans="1:6" ht="12.75" customHeight="1">
      <c r="A2" s="318" t="s">
        <v>176</v>
      </c>
      <c r="B2" s="310"/>
      <c r="C2" s="310"/>
      <c r="D2" s="310"/>
      <c r="E2" s="310"/>
    </row>
    <row r="3" spans="1:6" ht="12.75" customHeight="1"/>
    <row r="4" spans="1:6" ht="12.75" customHeight="1">
      <c r="A4" s="319" t="s">
        <v>177</v>
      </c>
      <c r="B4" s="310"/>
      <c r="C4" s="310"/>
      <c r="D4" s="310"/>
      <c r="E4" s="310"/>
    </row>
    <row r="5" spans="1:6" ht="12.75" customHeight="1"/>
    <row r="6" spans="1:6" ht="12.75" customHeight="1">
      <c r="A6" s="121" t="s">
        <v>178</v>
      </c>
      <c r="B6" s="320" t="s">
        <v>179</v>
      </c>
      <c r="C6" s="321"/>
      <c r="D6" s="321"/>
      <c r="E6" s="322"/>
    </row>
    <row r="7" spans="1:6" ht="12.75" customHeight="1">
      <c r="A7" s="122"/>
      <c r="B7" s="123" t="s">
        <v>180</v>
      </c>
      <c r="C7" s="124"/>
      <c r="D7" s="125" t="s">
        <v>181</v>
      </c>
      <c r="E7" s="126">
        <v>111990</v>
      </c>
      <c r="F7" s="127"/>
    </row>
    <row r="8" spans="1:6" ht="12.75" customHeight="1">
      <c r="A8" s="122"/>
      <c r="B8" s="123" t="s">
        <v>182</v>
      </c>
      <c r="C8" s="124"/>
      <c r="D8" s="125" t="s">
        <v>183</v>
      </c>
      <c r="E8" s="128">
        <v>60</v>
      </c>
      <c r="F8" s="127"/>
    </row>
    <row r="9" spans="1:6" ht="12.75" customHeight="1">
      <c r="A9" s="129"/>
      <c r="B9" s="130" t="s">
        <v>184</v>
      </c>
      <c r="C9" s="131"/>
      <c r="D9" s="132" t="s">
        <v>185</v>
      </c>
      <c r="E9" s="128">
        <v>365</v>
      </c>
    </row>
    <row r="10" spans="1:6" ht="12.75" customHeight="1">
      <c r="A10" s="129"/>
      <c r="B10" s="130" t="s">
        <v>186</v>
      </c>
      <c r="C10" s="131"/>
      <c r="D10" s="132" t="s">
        <v>187</v>
      </c>
      <c r="E10" s="133">
        <v>0.3</v>
      </c>
    </row>
    <row r="11" spans="1:6" ht="12.75" customHeight="1">
      <c r="A11" s="134"/>
      <c r="B11" s="130" t="s">
        <v>188</v>
      </c>
      <c r="C11" s="131"/>
      <c r="D11" s="132" t="s">
        <v>189</v>
      </c>
      <c r="E11" s="135">
        <f>(E7-(E7*E10))/E8</f>
        <v>1306.55</v>
      </c>
    </row>
    <row r="12" spans="1:6" ht="12.75" customHeight="1">
      <c r="A12" s="136"/>
      <c r="B12" s="130"/>
      <c r="C12" s="131"/>
      <c r="D12" s="132"/>
      <c r="E12" s="128"/>
    </row>
    <row r="13" spans="1:6" ht="12.75" customHeight="1">
      <c r="A13" s="137" t="s">
        <v>190</v>
      </c>
      <c r="B13" s="314" t="s">
        <v>191</v>
      </c>
      <c r="C13" s="315"/>
      <c r="D13" s="315"/>
      <c r="E13" s="316"/>
    </row>
    <row r="14" spans="1:6" ht="12.75" customHeight="1">
      <c r="A14" s="129"/>
      <c r="B14" s="130" t="s">
        <v>192</v>
      </c>
      <c r="C14" s="131"/>
      <c r="D14" s="132" t="s">
        <v>193</v>
      </c>
      <c r="E14" s="138">
        <v>1.4999999999999999E-2</v>
      </c>
    </row>
    <row r="15" spans="1:6" ht="12.75" customHeight="1">
      <c r="A15" s="134"/>
      <c r="B15" s="130" t="s">
        <v>194</v>
      </c>
      <c r="C15" s="131"/>
      <c r="D15" s="132" t="s">
        <v>195</v>
      </c>
      <c r="E15" s="139">
        <f>(E11*E14)</f>
        <v>19.59825</v>
      </c>
    </row>
    <row r="16" spans="1:6" ht="12.75" customHeight="1">
      <c r="A16" s="136"/>
      <c r="B16" s="130"/>
      <c r="C16" s="131"/>
      <c r="D16" s="132"/>
      <c r="E16" s="128"/>
    </row>
    <row r="17" spans="1:5" ht="12.75" customHeight="1">
      <c r="A17" s="137" t="s">
        <v>196</v>
      </c>
      <c r="B17" s="314" t="s">
        <v>197</v>
      </c>
      <c r="C17" s="315"/>
      <c r="D17" s="315"/>
      <c r="E17" s="316"/>
    </row>
    <row r="18" spans="1:5" ht="12.75" customHeight="1">
      <c r="A18" s="129"/>
      <c r="B18" s="130" t="s">
        <v>198</v>
      </c>
      <c r="C18" s="131"/>
      <c r="D18" s="132" t="s">
        <v>199</v>
      </c>
      <c r="E18" s="140">
        <v>0.7</v>
      </c>
    </row>
    <row r="19" spans="1:5" ht="12.75" customHeight="1">
      <c r="A19" s="134"/>
      <c r="B19" s="130" t="s">
        <v>200</v>
      </c>
      <c r="C19" s="131"/>
      <c r="D19" s="132" t="s">
        <v>201</v>
      </c>
      <c r="E19" s="135">
        <f>E18*E11</f>
        <v>914.58499999999992</v>
      </c>
    </row>
    <row r="20" spans="1:5" ht="12.75" customHeight="1">
      <c r="A20" s="136"/>
      <c r="B20" s="130"/>
      <c r="C20" s="131"/>
      <c r="D20" s="132"/>
      <c r="E20" s="128"/>
    </row>
    <row r="21" spans="1:5" ht="12.75" customHeight="1">
      <c r="A21" s="137" t="s">
        <v>202</v>
      </c>
      <c r="B21" s="314" t="s">
        <v>203</v>
      </c>
      <c r="C21" s="315"/>
      <c r="D21" s="315"/>
      <c r="E21" s="316"/>
    </row>
    <row r="22" spans="1:5" ht="12.75" customHeight="1">
      <c r="A22" s="129"/>
      <c r="B22" s="130" t="s">
        <v>204</v>
      </c>
      <c r="C22" s="131"/>
      <c r="D22" s="132" t="s">
        <v>205</v>
      </c>
      <c r="E22" s="141">
        <v>4000</v>
      </c>
    </row>
    <row r="23" spans="1:5" ht="12.75" customHeight="1">
      <c r="A23" s="129"/>
      <c r="B23" s="130" t="s">
        <v>206</v>
      </c>
      <c r="C23" s="131"/>
      <c r="D23" s="132" t="s">
        <v>207</v>
      </c>
      <c r="E23" s="142">
        <v>4.99</v>
      </c>
    </row>
    <row r="24" spans="1:5" ht="12.75" customHeight="1">
      <c r="A24" s="129"/>
      <c r="B24" s="130" t="s">
        <v>208</v>
      </c>
      <c r="C24" s="131"/>
      <c r="D24" s="132" t="s">
        <v>209</v>
      </c>
      <c r="E24" s="128">
        <v>12</v>
      </c>
    </row>
    <row r="25" spans="1:5" ht="12.75" customHeight="1">
      <c r="A25" s="134"/>
      <c r="B25" s="130" t="s">
        <v>210</v>
      </c>
      <c r="C25" s="131"/>
      <c r="D25" s="132" t="s">
        <v>211</v>
      </c>
      <c r="E25" s="143">
        <f>E22/E24*E23</f>
        <v>1663.3333333333333</v>
      </c>
    </row>
    <row r="26" spans="1:5" ht="12.75" customHeight="1">
      <c r="A26" s="136"/>
      <c r="B26" s="130"/>
      <c r="C26" s="131"/>
      <c r="D26" s="132"/>
      <c r="E26" s="128"/>
    </row>
    <row r="27" spans="1:5" ht="12.75" customHeight="1">
      <c r="A27" s="137" t="s">
        <v>212</v>
      </c>
      <c r="B27" s="314" t="s">
        <v>213</v>
      </c>
      <c r="C27" s="315"/>
      <c r="D27" s="315"/>
      <c r="E27" s="316"/>
    </row>
    <row r="28" spans="1:5" ht="12.75" customHeight="1">
      <c r="A28" s="129"/>
      <c r="B28" s="130" t="s">
        <v>214</v>
      </c>
      <c r="C28" s="131"/>
      <c r="D28" s="132" t="s">
        <v>215</v>
      </c>
      <c r="E28" s="144">
        <f>E22*12</f>
        <v>48000</v>
      </c>
    </row>
    <row r="29" spans="1:5" ht="12.75" customHeight="1">
      <c r="A29" s="129"/>
      <c r="B29" s="130" t="s">
        <v>216</v>
      </c>
      <c r="C29" s="131"/>
      <c r="D29" s="132" t="s">
        <v>217</v>
      </c>
      <c r="E29" s="141">
        <v>10000</v>
      </c>
    </row>
    <row r="30" spans="1:5" ht="12.75" customHeight="1">
      <c r="A30" s="129"/>
      <c r="B30" s="130" t="s">
        <v>218</v>
      </c>
      <c r="C30" s="131"/>
      <c r="D30" s="132" t="s">
        <v>219</v>
      </c>
      <c r="E30" s="142">
        <v>13</v>
      </c>
    </row>
    <row r="31" spans="1:5" ht="12.75" customHeight="1">
      <c r="A31" s="129"/>
      <c r="B31" s="130" t="s">
        <v>220</v>
      </c>
      <c r="C31" s="131"/>
      <c r="D31" s="132" t="s">
        <v>221</v>
      </c>
      <c r="E31" s="145">
        <v>2.5</v>
      </c>
    </row>
    <row r="32" spans="1:5" ht="12.75" customHeight="1">
      <c r="A32" s="129"/>
      <c r="B32" s="130" t="s">
        <v>222</v>
      </c>
      <c r="C32" s="131"/>
      <c r="D32" s="132" t="s">
        <v>223</v>
      </c>
      <c r="E32" s="146">
        <f>E9</f>
        <v>365</v>
      </c>
    </row>
    <row r="33" spans="1:5" ht="12.75" customHeight="1">
      <c r="A33" s="134"/>
      <c r="B33" s="130" t="s">
        <v>224</v>
      </c>
      <c r="C33" s="131"/>
      <c r="D33" s="132" t="s">
        <v>225</v>
      </c>
      <c r="E33" s="135">
        <f>E28*E30*E31*30/E29/E32</f>
        <v>12.821917808219178</v>
      </c>
    </row>
    <row r="34" spans="1:5" ht="12.75" customHeight="1">
      <c r="A34" s="136"/>
      <c r="B34" s="130"/>
      <c r="C34" s="131"/>
      <c r="D34" s="132"/>
      <c r="E34" s="128"/>
    </row>
    <row r="35" spans="1:5" ht="12.75" customHeight="1">
      <c r="A35" s="137" t="s">
        <v>226</v>
      </c>
      <c r="B35" s="314" t="s">
        <v>227</v>
      </c>
      <c r="C35" s="315"/>
      <c r="D35" s="315"/>
      <c r="E35" s="316"/>
    </row>
    <row r="36" spans="1:5" ht="12.75" customHeight="1">
      <c r="A36" s="129"/>
      <c r="B36" s="130" t="s">
        <v>228</v>
      </c>
      <c r="C36" s="131"/>
      <c r="D36" s="132" t="s">
        <v>229</v>
      </c>
      <c r="E36" s="128">
        <v>4</v>
      </c>
    </row>
    <row r="37" spans="1:5" ht="12.75" customHeight="1">
      <c r="A37" s="129"/>
      <c r="B37" s="130" t="s">
        <v>230</v>
      </c>
      <c r="C37" s="131"/>
      <c r="D37" s="132" t="s">
        <v>231</v>
      </c>
      <c r="E37" s="141">
        <v>30000</v>
      </c>
    </row>
    <row r="38" spans="1:5" ht="12.75" customHeight="1">
      <c r="A38" s="129"/>
      <c r="B38" s="130" t="s">
        <v>232</v>
      </c>
      <c r="C38" s="131"/>
      <c r="D38" s="132" t="s">
        <v>233</v>
      </c>
      <c r="E38" s="144">
        <f>E28</f>
        <v>48000</v>
      </c>
    </row>
    <row r="39" spans="1:5" ht="12.75" customHeight="1">
      <c r="A39" s="129"/>
      <c r="B39" s="130" t="s">
        <v>234</v>
      </c>
      <c r="C39" s="131"/>
      <c r="D39" s="132" t="s">
        <v>235</v>
      </c>
      <c r="E39" s="147">
        <v>400</v>
      </c>
    </row>
    <row r="40" spans="1:5" ht="12.75" customHeight="1">
      <c r="A40" s="129"/>
      <c r="B40" s="130" t="s">
        <v>236</v>
      </c>
      <c r="C40" s="131"/>
      <c r="D40" s="132" t="s">
        <v>237</v>
      </c>
      <c r="E40" s="146">
        <f>E9</f>
        <v>365</v>
      </c>
    </row>
    <row r="41" spans="1:5" ht="12.75" customHeight="1">
      <c r="A41" s="134"/>
      <c r="B41" s="130" t="s">
        <v>238</v>
      </c>
      <c r="C41" s="131"/>
      <c r="D41" s="132" t="s">
        <v>239</v>
      </c>
      <c r="E41" s="135">
        <f>E36*E38*E39*30/E37/E40</f>
        <v>210.41095890410958</v>
      </c>
    </row>
    <row r="42" spans="1:5" ht="12.75" customHeight="1">
      <c r="A42" s="136"/>
      <c r="B42" s="130"/>
      <c r="C42" s="131"/>
      <c r="D42" s="132"/>
      <c r="E42" s="128"/>
    </row>
    <row r="43" spans="1:5" ht="12.75" customHeight="1">
      <c r="A43" s="137" t="s">
        <v>240</v>
      </c>
      <c r="B43" s="314" t="s">
        <v>241</v>
      </c>
      <c r="C43" s="315"/>
      <c r="D43" s="315"/>
      <c r="E43" s="316"/>
    </row>
    <row r="44" spans="1:5" ht="12.75" customHeight="1">
      <c r="A44" s="134"/>
      <c r="B44" s="130" t="s">
        <v>242</v>
      </c>
      <c r="C44" s="131"/>
      <c r="D44" s="125" t="s">
        <v>243</v>
      </c>
      <c r="E44" s="142">
        <v>150</v>
      </c>
    </row>
    <row r="45" spans="1:5" ht="12.75" customHeight="1">
      <c r="A45" s="136"/>
      <c r="B45" s="130"/>
      <c r="C45" s="131"/>
      <c r="D45" s="125"/>
      <c r="E45" s="128"/>
    </row>
    <row r="46" spans="1:5" ht="12.75" customHeight="1">
      <c r="A46" s="137" t="s">
        <v>244</v>
      </c>
      <c r="B46" s="148" t="s">
        <v>245</v>
      </c>
      <c r="C46" s="149"/>
      <c r="D46" s="150" t="s">
        <v>246</v>
      </c>
      <c r="E46" s="151">
        <f>E11+E15+E19+E25+E33+E41+E44</f>
        <v>4277.2994600456623</v>
      </c>
    </row>
    <row r="47" spans="1:5" ht="12.75" customHeight="1">
      <c r="A47" s="137"/>
      <c r="B47" s="148" t="s">
        <v>247</v>
      </c>
      <c r="C47" s="149"/>
      <c r="D47" s="152"/>
      <c r="E47" s="151">
        <f>E46/E22</f>
        <v>1.0693248650114155</v>
      </c>
    </row>
    <row r="48" spans="1:5" ht="12.75" customHeight="1">
      <c r="A48" s="153"/>
      <c r="B48" s="154" t="s">
        <v>248</v>
      </c>
      <c r="C48" s="154"/>
      <c r="D48" s="154"/>
      <c r="E48" s="155">
        <f>ROUND(E46/30,2)</f>
        <v>142.58000000000001</v>
      </c>
    </row>
    <row r="49" spans="1:5" ht="12.75" customHeight="1">
      <c r="A49" s="317"/>
      <c r="B49" s="310"/>
      <c r="C49" s="310"/>
      <c r="D49" s="310"/>
      <c r="E49" s="310"/>
    </row>
    <row r="50" spans="1:5" ht="12.75" customHeight="1"/>
    <row r="51" spans="1:5" ht="12.75" customHeight="1"/>
    <row r="52" spans="1:5" ht="12.75" customHeight="1"/>
    <row r="53" spans="1:5" ht="12.75" customHeight="1"/>
    <row r="54" spans="1:5" ht="12.75" customHeight="1"/>
    <row r="55" spans="1:5" ht="12.75" customHeight="1"/>
    <row r="56" spans="1:5" ht="12.75" customHeight="1"/>
    <row r="57" spans="1:5" ht="12.75" customHeight="1"/>
    <row r="58" spans="1:5" ht="12.75" customHeight="1"/>
    <row r="59" spans="1:5" ht="12.75" customHeight="1"/>
    <row r="60" spans="1:5" ht="12.75" customHeight="1"/>
    <row r="61" spans="1:5" ht="12.75" customHeight="1"/>
    <row r="62" spans="1:5" ht="12.75" customHeight="1"/>
    <row r="63" spans="1:5" ht="12.75" customHeight="1"/>
    <row r="64" spans="1:5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1">
    <mergeCell ref="B27:E27"/>
    <mergeCell ref="B35:E35"/>
    <mergeCell ref="B43:E43"/>
    <mergeCell ref="A49:E49"/>
    <mergeCell ref="A1:E1"/>
    <mergeCell ref="A2:E2"/>
    <mergeCell ref="A4:E4"/>
    <mergeCell ref="B6:E6"/>
    <mergeCell ref="B13:E13"/>
    <mergeCell ref="B17:E17"/>
    <mergeCell ref="B21:E2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>
    <tabColor rgb="FFCCCCFF"/>
  </sheetPr>
  <dimension ref="A1:AG1000"/>
  <sheetViews>
    <sheetView showGridLines="0" tabSelected="1" workbookViewId="0">
      <selection activeCell="J18" sqref="J18"/>
    </sheetView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141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140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142</v>
      </c>
      <c r="F10" s="241"/>
      <c r="G10" s="13"/>
      <c r="H10" s="263" t="s">
        <v>28</v>
      </c>
      <c r="I10" s="241"/>
      <c r="J10" s="29">
        <v>0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0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0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255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256</v>
      </c>
      <c r="C21" s="71">
        <v>0</v>
      </c>
      <c r="D21" s="158" t="s">
        <v>11</v>
      </c>
      <c r="E21" s="159">
        <v>0.3</v>
      </c>
      <c r="F21" s="74">
        <v>2100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0.71289600000000009</v>
      </c>
      <c r="J21" s="76">
        <f t="shared" ref="J21:J51" si="0">IF(E21="","",IF(G21="",((C21*E21)*(F21)),(C21*E21)*(F21+H21)))</f>
        <v>0</v>
      </c>
      <c r="K21" s="1" t="s">
        <v>82</v>
      </c>
      <c r="L21" s="28" t="str">
        <f t="shared" ref="L21:L51" si="1">D21&amp;IF(OR(D21=$M$2,D21=$M$3),CHOOSE($L$8," "&amp;$M$14," "&amp;$M$15," "&amp;$M$16),"")</f>
        <v>Mensalista PINI</v>
      </c>
      <c r="M21" s="78">
        <f t="shared" ref="M21:M51" si="2">IF(I21="","",ROUND(I21*J21,2))</f>
        <v>0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257</v>
      </c>
      <c r="C22" s="71">
        <v>1</v>
      </c>
      <c r="D22" s="158" t="s">
        <v>11</v>
      </c>
      <c r="E22" s="159">
        <v>0.3</v>
      </c>
      <c r="F22" s="74">
        <v>1300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0.71289600000000009</v>
      </c>
      <c r="J22" s="76">
        <f t="shared" si="0"/>
        <v>390</v>
      </c>
      <c r="K22" s="1" t="s">
        <v>82</v>
      </c>
      <c r="L22" s="28" t="str">
        <f t="shared" si="1"/>
        <v>Mensalista PINI</v>
      </c>
      <c r="M22" s="78">
        <f t="shared" si="2"/>
        <v>278.02999999999997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390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278.02999999999997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668.03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260</v>
      </c>
      <c r="C58" s="246"/>
      <c r="D58" s="241"/>
      <c r="E58" s="165" t="s">
        <v>261</v>
      </c>
      <c r="F58" s="159">
        <v>1</v>
      </c>
      <c r="G58" s="268">
        <v>5</v>
      </c>
      <c r="H58" s="241"/>
      <c r="I58" s="323">
        <f t="shared" ref="I58:I118" si="3">IF(G58="","",F58*G58)</f>
        <v>5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 t="s">
        <v>262</v>
      </c>
      <c r="C59" s="246"/>
      <c r="D59" s="241"/>
      <c r="E59" s="165" t="s">
        <v>261</v>
      </c>
      <c r="F59" s="159">
        <v>1</v>
      </c>
      <c r="G59" s="268">
        <v>300</v>
      </c>
      <c r="H59" s="241"/>
      <c r="I59" s="323">
        <f t="shared" si="3"/>
        <v>300</v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305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265</v>
      </c>
      <c r="C123" s="246"/>
      <c r="D123" s="241"/>
      <c r="E123" s="165" t="s">
        <v>261</v>
      </c>
      <c r="F123" s="159">
        <v>1</v>
      </c>
      <c r="G123" s="268">
        <v>150</v>
      </c>
      <c r="H123" s="241"/>
      <c r="I123" s="323">
        <f t="shared" ref="I123:I153" si="4">IF(G123="","",F123*G123)</f>
        <v>150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266</v>
      </c>
      <c r="C124" s="246"/>
      <c r="D124" s="241"/>
      <c r="E124" s="165" t="s">
        <v>261</v>
      </c>
      <c r="F124" s="159">
        <v>1</v>
      </c>
      <c r="G124" s="268">
        <v>50</v>
      </c>
      <c r="H124" s="241"/>
      <c r="I124" s="323">
        <f t="shared" si="4"/>
        <v>50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 t="s">
        <v>267</v>
      </c>
      <c r="C125" s="246"/>
      <c r="D125" s="241"/>
      <c r="E125" s="165" t="s">
        <v>268</v>
      </c>
      <c r="F125" s="159">
        <v>1</v>
      </c>
      <c r="G125" s="268">
        <v>142.58000000000001</v>
      </c>
      <c r="H125" s="241"/>
      <c r="I125" s="323">
        <f t="shared" si="4"/>
        <v>142.58000000000001</v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342.58000000000004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 t="s">
        <v>271</v>
      </c>
      <c r="C158" s="241"/>
      <c r="D158" s="158" t="s">
        <v>272</v>
      </c>
      <c r="E158" s="159">
        <v>96</v>
      </c>
      <c r="F158" s="268">
        <v>25</v>
      </c>
      <c r="G158" s="241"/>
      <c r="H158" s="83">
        <v>0.9</v>
      </c>
      <c r="I158" s="323">
        <f t="shared" ref="I158:I218" si="5">IF(F158="","",(E158*F158)-(H158))</f>
        <v>2399.1</v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2399.1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3714.71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0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0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0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0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3714.71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3714.71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3714.71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0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0</v>
      </c>
      <c r="J318" s="241"/>
      <c r="K318" s="1"/>
      <c r="L318" s="105">
        <f>J14*M318</f>
        <v>0</v>
      </c>
      <c r="M318" s="12">
        <f>IF(I257&gt;0,1-(I119/I257),1)</f>
        <v>0.91789399441679165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51" priority="1" operator="equal">
      <formula>""</formula>
    </cfRule>
  </conditionalFormatting>
  <conditionalFormatting sqref="O14">
    <cfRule type="expression" dxfId="50" priority="2">
      <formula>$C$13&lt;&gt;$N$14</formula>
    </cfRule>
  </conditionalFormatting>
  <conditionalFormatting sqref="J15:J16">
    <cfRule type="expression" dxfId="49" priority="3">
      <formula>$O$10&lt;3</formula>
    </cfRule>
  </conditionalFormatting>
  <conditionalFormatting sqref="E10">
    <cfRule type="expression" dxfId="48" priority="4">
      <formula>$D$10=""</formula>
    </cfRule>
  </conditionalFormatting>
  <dataValidations count="5">
    <dataValidation type="list" allowBlank="1" showInputMessage="1" showErrorMessage="1" prompt=" - " sqref="F12" xr:uid="{00000000-0002-0000-0300-000000000000}">
      <formula1>$P$2:$P$4</formula1>
    </dataValidation>
    <dataValidation type="list" allowBlank="1" showInputMessage="1" showErrorMessage="1" prompt=" - " sqref="G21:G51" xr:uid="{00000000-0002-0000-0300-000001000000}">
      <formula1>$M$9:$M$12</formula1>
    </dataValidation>
    <dataValidation type="list" allowBlank="1" showInputMessage="1" showErrorMessage="1" prompt=" - " sqref="D21:D51" xr:uid="{00000000-0002-0000-0300-000002000000}">
      <formula1>$M$2:$M$5</formula1>
    </dataValidation>
    <dataValidation type="list" allowBlank="1" showInputMessage="1" showErrorMessage="1" prompt=" - " sqref="F319" xr:uid="{00000000-0002-0000-0300-000003000000}">
      <formula1>$O$24:$O$33</formula1>
    </dataValidation>
    <dataValidation type="list" allowBlank="1" showInputMessage="1" showErrorMessage="1" prompt=" - " sqref="J13" xr:uid="{00000000-0002-0000-03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3">
    <tabColor rgb="FFCCCCFF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144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143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145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284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285</v>
      </c>
      <c r="C21" s="71">
        <v>1</v>
      </c>
      <c r="D21" s="158" t="s">
        <v>7</v>
      </c>
      <c r="E21" s="159">
        <v>0.15</v>
      </c>
      <c r="F21" s="74">
        <v>20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3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3.61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286</v>
      </c>
      <c r="C22" s="71">
        <v>1</v>
      </c>
      <c r="D22" s="158" t="s">
        <v>7</v>
      </c>
      <c r="E22" s="159">
        <v>0.15</v>
      </c>
      <c r="F22" s="74">
        <v>12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1.7999999999999998</v>
      </c>
      <c r="K22" s="1" t="s">
        <v>82</v>
      </c>
      <c r="L22" s="28" t="str">
        <f t="shared" si="1"/>
        <v>Homem-hora PINI</v>
      </c>
      <c r="M22" s="78">
        <f t="shared" si="2"/>
        <v>2.17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4.8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5.7799999999999994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10.579999999999998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287</v>
      </c>
      <c r="C58" s="246"/>
      <c r="D58" s="241"/>
      <c r="E58" s="165" t="s">
        <v>145</v>
      </c>
      <c r="F58" s="159">
        <v>1</v>
      </c>
      <c r="G58" s="268">
        <v>150</v>
      </c>
      <c r="H58" s="241"/>
      <c r="I58" s="323">
        <f t="shared" ref="I58:I118" si="3">IF(G58="","",F58*G58)</f>
        <v>150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150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288</v>
      </c>
      <c r="C123" s="246"/>
      <c r="D123" s="241"/>
      <c r="E123" s="165" t="s">
        <v>160</v>
      </c>
      <c r="F123" s="159">
        <v>0.35</v>
      </c>
      <c r="G123" s="268">
        <v>50</v>
      </c>
      <c r="H123" s="241"/>
      <c r="I123" s="323">
        <f t="shared" ref="I123:I153" si="4">IF(G123="","",F123*G123)</f>
        <v>17.5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/>
      <c r="C124" s="246"/>
      <c r="D124" s="241"/>
      <c r="E124" s="165"/>
      <c r="F124" s="159"/>
      <c r="G124" s="268"/>
      <c r="H124" s="241"/>
      <c r="I124" s="323" t="str">
        <f t="shared" si="4"/>
        <v/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17.5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178.07999999999998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5.3423999999999996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9.1711200000000002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22.956026726357024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37.469546726357024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215.54954672635702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215.54954672635702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215.54954672635702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1.1037735849056599E-2</v>
      </c>
      <c r="M318" s="12">
        <f>IF(I257&gt;0,1-(I119/I257),1)</f>
        <v>0.15768194070080854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47" priority="1" operator="equal">
      <formula>""</formula>
    </cfRule>
  </conditionalFormatting>
  <conditionalFormatting sqref="O14">
    <cfRule type="expression" dxfId="46" priority="2">
      <formula>$C$13&lt;&gt;$N$14</formula>
    </cfRule>
  </conditionalFormatting>
  <conditionalFormatting sqref="J15:J16">
    <cfRule type="expression" dxfId="45" priority="3">
      <formula>$O$10&lt;3</formula>
    </cfRule>
  </conditionalFormatting>
  <conditionalFormatting sqref="E10">
    <cfRule type="expression" dxfId="44" priority="4">
      <formula>$D$10=""</formula>
    </cfRule>
  </conditionalFormatting>
  <dataValidations count="5">
    <dataValidation type="list" allowBlank="1" showInputMessage="1" showErrorMessage="1" prompt=" - " sqref="F12" xr:uid="{00000000-0002-0000-0400-000000000000}">
      <formula1>$P$2:$P$4</formula1>
    </dataValidation>
    <dataValidation type="list" allowBlank="1" showInputMessage="1" showErrorMessage="1" prompt=" - " sqref="G21:G51" xr:uid="{00000000-0002-0000-0400-000001000000}">
      <formula1>$M$9:$M$12</formula1>
    </dataValidation>
    <dataValidation type="list" allowBlank="1" showInputMessage="1" showErrorMessage="1" prompt=" - " sqref="D21:D51" xr:uid="{00000000-0002-0000-0400-000002000000}">
      <formula1>$M$2:$M$5</formula1>
    </dataValidation>
    <dataValidation type="list" allowBlank="1" showInputMessage="1" showErrorMessage="1" prompt=" - " sqref="F319" xr:uid="{00000000-0002-0000-0400-000003000000}">
      <formula1>$O$24:$O$33</formula1>
    </dataValidation>
    <dataValidation type="list" allowBlank="1" showInputMessage="1" showErrorMessage="1" prompt=" - " sqref="J13" xr:uid="{00000000-0002-0000-04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7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165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164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163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289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0.02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1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1.2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1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1.2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2.2000000000000002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10</v>
      </c>
      <c r="H58" s="241"/>
      <c r="I58" s="323">
        <f t="shared" ref="I58:I118" si="3">IF(G58="","",F58*G58)</f>
        <v>10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10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292</v>
      </c>
      <c r="C123" s="246"/>
      <c r="D123" s="241"/>
      <c r="E123" s="165" t="s">
        <v>261</v>
      </c>
      <c r="F123" s="159">
        <v>1</v>
      </c>
      <c r="G123" s="268">
        <v>15</v>
      </c>
      <c r="H123" s="241"/>
      <c r="I123" s="323">
        <f t="shared" ref="I123:I153" si="4">IF(G123="","",F123*G123)</f>
        <v>15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265</v>
      </c>
      <c r="C124" s="246"/>
      <c r="D124" s="241"/>
      <c r="E124" s="165" t="s">
        <v>261</v>
      </c>
      <c r="F124" s="159">
        <v>1</v>
      </c>
      <c r="G124" s="268">
        <v>5</v>
      </c>
      <c r="H124" s="241"/>
      <c r="I124" s="323">
        <f t="shared" si="4"/>
        <v>5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20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32.200000000000003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0.96600000000000008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1.6583000000000003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4.1508538891997775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6.7751538891997782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0.21040850587576942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38.975153889199781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38.975153889199781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38.975153889199781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4.8260869565217399E-2</v>
      </c>
      <c r="M318" s="12">
        <f>IF(I257&gt;0,1-(I119/I257),1)</f>
        <v>0.68944099378881996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43" priority="1" operator="equal">
      <formula>""</formula>
    </cfRule>
  </conditionalFormatting>
  <conditionalFormatting sqref="O14">
    <cfRule type="expression" dxfId="42" priority="2">
      <formula>$C$13&lt;&gt;$N$14</formula>
    </cfRule>
  </conditionalFormatting>
  <conditionalFormatting sqref="J15:J16">
    <cfRule type="expression" dxfId="41" priority="3">
      <formula>$O$10&lt;3</formula>
    </cfRule>
  </conditionalFormatting>
  <conditionalFormatting sqref="E10">
    <cfRule type="expression" dxfId="40" priority="4">
      <formula>$D$10=""</formula>
    </cfRule>
  </conditionalFormatting>
  <dataValidations count="5">
    <dataValidation type="list" allowBlank="1" showInputMessage="1" showErrorMessage="1" prompt=" - " sqref="F12" xr:uid="{00000000-0002-0000-0500-000000000000}">
      <formula1>$P$2:$P$4</formula1>
    </dataValidation>
    <dataValidation type="list" allowBlank="1" showInputMessage="1" showErrorMessage="1" prompt=" - " sqref="G21:G51" xr:uid="{00000000-0002-0000-0500-000001000000}">
      <formula1>$M$9:$M$12</formula1>
    </dataValidation>
    <dataValidation type="list" allowBlank="1" showInputMessage="1" showErrorMessage="1" prompt=" - " sqref="D21:D51" xr:uid="{00000000-0002-0000-0500-000002000000}">
      <formula1>$M$2:$M$5</formula1>
    </dataValidation>
    <dataValidation type="list" allowBlank="1" showInputMessage="1" showErrorMessage="1" prompt=" - " sqref="F319" xr:uid="{00000000-0002-0000-0500-000003000000}">
      <formula1>$O$24:$O$33</formula1>
    </dataValidation>
    <dataValidation type="list" allowBlank="1" showInputMessage="1" showErrorMessage="1" prompt=" - " sqref="J13" xr:uid="{00000000-0002-0000-05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4">
    <tabColor rgb="FFCCCCFF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147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146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145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293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285</v>
      </c>
      <c r="C21" s="71">
        <v>1</v>
      </c>
      <c r="D21" s="158" t="s">
        <v>7</v>
      </c>
      <c r="E21" s="159">
        <v>0.15</v>
      </c>
      <c r="F21" s="74">
        <v>20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3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3.61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286</v>
      </c>
      <c r="C22" s="71">
        <v>1</v>
      </c>
      <c r="D22" s="158" t="s">
        <v>7</v>
      </c>
      <c r="E22" s="159">
        <v>0.15</v>
      </c>
      <c r="F22" s="74">
        <v>12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1.7999999999999998</v>
      </c>
      <c r="K22" s="1" t="s">
        <v>82</v>
      </c>
      <c r="L22" s="28" t="str">
        <f t="shared" si="1"/>
        <v>Homem-hora PINI</v>
      </c>
      <c r="M22" s="78">
        <f t="shared" si="2"/>
        <v>2.17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4.8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5.7799999999999994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10.579999999999998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294</v>
      </c>
      <c r="C58" s="246"/>
      <c r="D58" s="241"/>
      <c r="E58" s="165" t="s">
        <v>145</v>
      </c>
      <c r="F58" s="159">
        <v>1</v>
      </c>
      <c r="G58" s="268">
        <v>150</v>
      </c>
      <c r="H58" s="241"/>
      <c r="I58" s="323">
        <f t="shared" ref="I58:I118" si="3">IF(G58="","",F58*G58)</f>
        <v>150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150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288</v>
      </c>
      <c r="C123" s="246"/>
      <c r="D123" s="241"/>
      <c r="E123" s="165" t="s">
        <v>160</v>
      </c>
      <c r="F123" s="159">
        <v>0.25</v>
      </c>
      <c r="G123" s="268">
        <v>50</v>
      </c>
      <c r="H123" s="241"/>
      <c r="I123" s="323">
        <f t="shared" ref="I123:I153" si="4">IF(G123="","",F123*G123)</f>
        <v>12.5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295</v>
      </c>
      <c r="C124" s="246"/>
      <c r="D124" s="241"/>
      <c r="E124" s="165" t="s">
        <v>160</v>
      </c>
      <c r="F124" s="159">
        <v>0.25</v>
      </c>
      <c r="G124" s="268">
        <v>30</v>
      </c>
      <c r="H124" s="241"/>
      <c r="I124" s="323">
        <f t="shared" si="4"/>
        <v>7.5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20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180.57999999999998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5.4173999999999989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9.2998699999999985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23.278297991046447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37.995567991046443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0.21040850587576942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218.57556799104643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218.57556799104643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218.57556799104643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1.1854025916491305E-2</v>
      </c>
      <c r="M318" s="12">
        <f>IF(I257&gt;0,1-(I119/I257),1)</f>
        <v>0.1693432273784472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39" priority="1" operator="equal">
      <formula>""</formula>
    </cfRule>
  </conditionalFormatting>
  <conditionalFormatting sqref="O14">
    <cfRule type="expression" dxfId="38" priority="2">
      <formula>$C$13&lt;&gt;$N$14</formula>
    </cfRule>
  </conditionalFormatting>
  <conditionalFormatting sqref="J15:J16">
    <cfRule type="expression" dxfId="37" priority="3">
      <formula>$O$10&lt;3</formula>
    </cfRule>
  </conditionalFormatting>
  <conditionalFormatting sqref="E10">
    <cfRule type="expression" dxfId="36" priority="4">
      <formula>$D$10=""</formula>
    </cfRule>
  </conditionalFormatting>
  <dataValidations count="5">
    <dataValidation type="list" allowBlank="1" showInputMessage="1" showErrorMessage="1" prompt=" - " sqref="F12" xr:uid="{00000000-0002-0000-0600-000000000000}">
      <formula1>$P$2:$P$4</formula1>
    </dataValidation>
    <dataValidation type="list" allowBlank="1" showInputMessage="1" showErrorMessage="1" prompt=" - " sqref="G21:G51" xr:uid="{00000000-0002-0000-0600-000001000000}">
      <formula1>$M$9:$M$12</formula1>
    </dataValidation>
    <dataValidation type="list" allowBlank="1" showInputMessage="1" showErrorMessage="1" prompt=" - " sqref="D21:D51" xr:uid="{00000000-0002-0000-0600-000002000000}">
      <formula1>$M$2:$M$5</formula1>
    </dataValidation>
    <dataValidation type="list" allowBlank="1" showInputMessage="1" showErrorMessage="1" prompt=" - " sqref="F319" xr:uid="{00000000-0002-0000-0600-000003000000}">
      <formula1>$O$24:$O$33</formula1>
    </dataValidation>
    <dataValidation type="list" allowBlank="1" showInputMessage="1" showErrorMessage="1" prompt=" - " sqref="J13" xr:uid="{00000000-0002-0000-06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>
    <tabColor rgb="FFCCCCFF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296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149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145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297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0.15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7.5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9.02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285</v>
      </c>
      <c r="C22" s="71">
        <v>1</v>
      </c>
      <c r="D22" s="158" t="s">
        <v>7</v>
      </c>
      <c r="E22" s="159">
        <v>0.05</v>
      </c>
      <c r="F22" s="74">
        <v>20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1</v>
      </c>
      <c r="K22" s="1" t="s">
        <v>82</v>
      </c>
      <c r="L22" s="28" t="str">
        <f t="shared" si="1"/>
        <v>Homem-hora PINI</v>
      </c>
      <c r="M22" s="78">
        <f t="shared" si="2"/>
        <v>1.2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 t="s">
        <v>286</v>
      </c>
      <c r="C23" s="71">
        <v>1</v>
      </c>
      <c r="D23" s="158" t="s">
        <v>7</v>
      </c>
      <c r="E23" s="159">
        <v>0.05</v>
      </c>
      <c r="F23" s="74">
        <v>12</v>
      </c>
      <c r="G23" s="75"/>
      <c r="H23" s="76" t="str">
        <f>IF(G23="","",IF(G23=$M$9,F23*Listas!$B$6,IF(D23=$M$2,VLOOKUP(G23,Listas!$A$3:$C$5,3,FALSE),VLOOKUP(G23,Listas!$A$3:$B$5,2,FALSE))))</f>
        <v/>
      </c>
      <c r="I23" s="77">
        <f>IF(D23="","",VLOOKUP(L23,Listas!$A$12:$B$19,2,FALSE))</f>
        <v>1.2028420000000002</v>
      </c>
      <c r="J23" s="76">
        <f t="shared" si="0"/>
        <v>0.60000000000000009</v>
      </c>
      <c r="K23" s="1" t="s">
        <v>82</v>
      </c>
      <c r="L23" s="28" t="str">
        <f t="shared" si="1"/>
        <v>Homem-hora PINI</v>
      </c>
      <c r="M23" s="78">
        <f t="shared" si="2"/>
        <v>0.72</v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9.1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10.94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20.04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/>
      <c r="C58" s="246"/>
      <c r="D58" s="241"/>
      <c r="E58" s="165"/>
      <c r="F58" s="159"/>
      <c r="G58" s="268"/>
      <c r="H58" s="241"/>
      <c r="I58" s="323" t="str">
        <f t="shared" ref="I58:I118" si="3">IF(G58="","",F58*G58)</f>
        <v/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0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298</v>
      </c>
      <c r="C123" s="246"/>
      <c r="D123" s="241"/>
      <c r="E123" s="165" t="s">
        <v>261</v>
      </c>
      <c r="F123" s="159">
        <v>1</v>
      </c>
      <c r="G123" s="268">
        <v>100</v>
      </c>
      <c r="H123" s="241"/>
      <c r="I123" s="323">
        <f t="shared" ref="I123:I153" si="4">IF(G123="","",F123*G123)</f>
        <v>100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/>
      <c r="C124" s="246"/>
      <c r="D124" s="241"/>
      <c r="E124" s="165"/>
      <c r="F124" s="159"/>
      <c r="G124" s="268"/>
      <c r="H124" s="241"/>
      <c r="I124" s="323" t="str">
        <f t="shared" si="4"/>
        <v/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100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120.03999999999999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3.6011999999999995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6.1820599999999999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15.474177045327366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25.257437045327364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145.29743704532737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145.29743704532737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145.29743704532737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7.0000000000000007E-2</v>
      </c>
      <c r="M318" s="12">
        <f>IF(I257&gt;0,1-(I119/I257),1)</f>
        <v>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35" priority="1" operator="equal">
      <formula>""</formula>
    </cfRule>
  </conditionalFormatting>
  <conditionalFormatting sqref="O14">
    <cfRule type="expression" dxfId="34" priority="2">
      <formula>$C$13&lt;&gt;$N$14</formula>
    </cfRule>
  </conditionalFormatting>
  <conditionalFormatting sqref="J15:J16">
    <cfRule type="expression" dxfId="33" priority="3">
      <formula>$O$10&lt;3</formula>
    </cfRule>
  </conditionalFormatting>
  <conditionalFormatting sqref="E10">
    <cfRule type="expression" dxfId="32" priority="4">
      <formula>$D$10=""</formula>
    </cfRule>
  </conditionalFormatting>
  <dataValidations count="5">
    <dataValidation type="list" allowBlank="1" showInputMessage="1" showErrorMessage="1" prompt=" - " sqref="F12" xr:uid="{00000000-0002-0000-0700-000000000000}">
      <formula1>$P$2:$P$4</formula1>
    </dataValidation>
    <dataValidation type="list" allowBlank="1" showInputMessage="1" showErrorMessage="1" prompt=" - " sqref="G21:G51" xr:uid="{00000000-0002-0000-0700-000001000000}">
      <formula1>$M$9:$M$12</formula1>
    </dataValidation>
    <dataValidation type="list" allowBlank="1" showInputMessage="1" showErrorMessage="1" prompt=" - " sqref="D21:D51" xr:uid="{00000000-0002-0000-0700-000002000000}">
      <formula1>$M$2:$M$5</formula1>
    </dataValidation>
    <dataValidation type="list" allowBlank="1" showInputMessage="1" showErrorMessage="1" prompt=" - " sqref="F319" xr:uid="{00000000-0002-0000-0700-000003000000}">
      <formula1>$O$24:$O$33</formula1>
    </dataValidation>
    <dataValidation type="list" allowBlank="1" showInputMessage="1" showErrorMessage="1" prompt=" - " sqref="J13" xr:uid="{00000000-0002-0000-07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>
    <tabColor rgb="FFCCCCFF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299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151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300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301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0.05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2.5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3.01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302</v>
      </c>
      <c r="C22" s="71">
        <v>1</v>
      </c>
      <c r="D22" s="158" t="s">
        <v>7</v>
      </c>
      <c r="E22" s="159">
        <v>0.15</v>
      </c>
      <c r="F22" s="74">
        <v>30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4.5</v>
      </c>
      <c r="K22" s="1" t="s">
        <v>82</v>
      </c>
      <c r="L22" s="28" t="str">
        <f t="shared" si="1"/>
        <v>Homem-hora PINI</v>
      </c>
      <c r="M22" s="78">
        <f t="shared" si="2"/>
        <v>5.41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7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8.42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15.42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30</v>
      </c>
      <c r="H58" s="241"/>
      <c r="I58" s="323">
        <f t="shared" ref="I58:I118" si="3">IF(G58="","",F58*G58)</f>
        <v>30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30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303</v>
      </c>
      <c r="C123" s="246"/>
      <c r="D123" s="241"/>
      <c r="E123" s="165" t="s">
        <v>261</v>
      </c>
      <c r="F123" s="159">
        <v>1</v>
      </c>
      <c r="G123" s="268">
        <v>20</v>
      </c>
      <c r="H123" s="241"/>
      <c r="I123" s="323">
        <f t="shared" ref="I123:I153" si="4">IF(G123="","",F123*G123)</f>
        <v>20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/>
      <c r="C124" s="246"/>
      <c r="D124" s="241"/>
      <c r="E124" s="165"/>
      <c r="F124" s="159"/>
      <c r="G124" s="268"/>
      <c r="H124" s="241"/>
      <c r="I124" s="323" t="str">
        <f t="shared" si="4"/>
        <v/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20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65.42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1.9625999999999999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3.3691300000000002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8.4331944543928365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13.764924454392837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0.2104085058757692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79.184924454392828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79.184924454392828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79.184924454392828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3.7899724854784475E-2</v>
      </c>
      <c r="M318" s="12">
        <f>IF(I257&gt;0,1-(I119/I257),1)</f>
        <v>0.5414246407826353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31" priority="1" operator="equal">
      <formula>""</formula>
    </cfRule>
  </conditionalFormatting>
  <conditionalFormatting sqref="O14">
    <cfRule type="expression" dxfId="30" priority="2">
      <formula>$C$13&lt;&gt;$N$14</formula>
    </cfRule>
  </conditionalFormatting>
  <conditionalFormatting sqref="J15:J16">
    <cfRule type="expression" dxfId="29" priority="3">
      <formula>$O$10&lt;3</formula>
    </cfRule>
  </conditionalFormatting>
  <conditionalFormatting sqref="E10">
    <cfRule type="expression" dxfId="28" priority="4">
      <formula>$D$10=""</formula>
    </cfRule>
  </conditionalFormatting>
  <dataValidations count="5">
    <dataValidation type="list" allowBlank="1" showInputMessage="1" showErrorMessage="1" prompt=" - " sqref="F12" xr:uid="{00000000-0002-0000-0800-000000000000}">
      <formula1>$P$2:$P$4</formula1>
    </dataValidation>
    <dataValidation type="list" allowBlank="1" showInputMessage="1" showErrorMessage="1" prompt=" - " sqref="G21:G51" xr:uid="{00000000-0002-0000-0800-000001000000}">
      <formula1>$M$9:$M$12</formula1>
    </dataValidation>
    <dataValidation type="list" allowBlank="1" showInputMessage="1" showErrorMessage="1" prompt=" - " sqref="D21:D51" xr:uid="{00000000-0002-0000-0800-000002000000}">
      <formula1>$M$2:$M$5</formula1>
    </dataValidation>
    <dataValidation type="list" allowBlank="1" showInputMessage="1" showErrorMessage="1" prompt=" - " sqref="F319" xr:uid="{00000000-0002-0000-0800-000003000000}">
      <formula1>$O$24:$O$33</formula1>
    </dataValidation>
    <dataValidation type="list" allowBlank="1" showInputMessage="1" showErrorMessage="1" prompt=" - " sqref="J13" xr:uid="{00000000-0002-0000-08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9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157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156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145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304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305</v>
      </c>
      <c r="C21" s="71">
        <v>1</v>
      </c>
      <c r="D21" s="158" t="s">
        <v>7</v>
      </c>
      <c r="E21" s="159">
        <v>0.15</v>
      </c>
      <c r="F21" s="74">
        <v>30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4.5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5.41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4.5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5.41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9.91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306</v>
      </c>
      <c r="C58" s="246"/>
      <c r="D58" s="241"/>
      <c r="E58" s="165" t="s">
        <v>261</v>
      </c>
      <c r="F58" s="159">
        <v>1</v>
      </c>
      <c r="G58" s="268">
        <v>1.5</v>
      </c>
      <c r="H58" s="241"/>
      <c r="I58" s="323">
        <f t="shared" ref="I58:I118" si="3">IF(G58="","",F58*G58)</f>
        <v>1.5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1.5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298</v>
      </c>
      <c r="C123" s="246"/>
      <c r="D123" s="241"/>
      <c r="E123" s="165" t="s">
        <v>261</v>
      </c>
      <c r="F123" s="159">
        <v>1</v>
      </c>
      <c r="G123" s="268">
        <v>10</v>
      </c>
      <c r="H123" s="241"/>
      <c r="I123" s="323">
        <f t="shared" ref="I123:I153" si="4">IF(G123="","",F123*G123)</f>
        <v>10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307</v>
      </c>
      <c r="C124" s="246"/>
      <c r="D124" s="241"/>
      <c r="E124" s="165" t="s">
        <v>261</v>
      </c>
      <c r="F124" s="159">
        <v>1</v>
      </c>
      <c r="G124" s="268">
        <v>20</v>
      </c>
      <c r="H124" s="241"/>
      <c r="I124" s="323">
        <f t="shared" si="4"/>
        <v>20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30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41.41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1.2423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2.1326149999999999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5.3381012283156135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8.7130162283156132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50.123016228315613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50.123016228315613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50.123016228315613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6.7464380584399908E-2</v>
      </c>
      <c r="M318" s="12">
        <f>IF(I257&gt;0,1-(I119/I257),1)</f>
        <v>0.96377686549142716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27" priority="1" operator="equal">
      <formula>""</formula>
    </cfRule>
  </conditionalFormatting>
  <conditionalFormatting sqref="O14">
    <cfRule type="expression" dxfId="26" priority="2">
      <formula>$C$13&lt;&gt;$N$14</formula>
    </cfRule>
  </conditionalFormatting>
  <conditionalFormatting sqref="J15:J16">
    <cfRule type="expression" dxfId="25" priority="3">
      <formula>$O$10&lt;3</formula>
    </cfRule>
  </conditionalFormatting>
  <conditionalFormatting sqref="E10">
    <cfRule type="expression" dxfId="24" priority="4">
      <formula>$D$10=""</formula>
    </cfRule>
  </conditionalFormatting>
  <dataValidations count="5">
    <dataValidation type="list" allowBlank="1" showInputMessage="1" showErrorMessage="1" prompt=" - " sqref="F12" xr:uid="{00000000-0002-0000-0900-000000000000}">
      <formula1>$P$2:$P$4</formula1>
    </dataValidation>
    <dataValidation type="list" allowBlank="1" showInputMessage="1" showErrorMessage="1" prompt=" - " sqref="G21:G51" xr:uid="{00000000-0002-0000-0900-000001000000}">
      <formula1>$M$9:$M$12</formula1>
    </dataValidation>
    <dataValidation type="list" allowBlank="1" showInputMessage="1" showErrorMessage="1" prompt=" - " sqref="D21:D51" xr:uid="{00000000-0002-0000-0900-000002000000}">
      <formula1>$M$2:$M$5</formula1>
    </dataValidation>
    <dataValidation type="list" allowBlank="1" showInputMessage="1" showErrorMessage="1" prompt=" - " sqref="F319" xr:uid="{00000000-0002-0000-0900-000003000000}">
      <formula1>$O$24:$O$33</formula1>
    </dataValidation>
    <dataValidation type="list" allowBlank="1" showInputMessage="1" showErrorMessage="1" prompt=" - " sqref="J13" xr:uid="{00000000-0002-0000-09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6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159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158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160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308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305</v>
      </c>
      <c r="C21" s="71">
        <v>1</v>
      </c>
      <c r="D21" s="158" t="s">
        <v>7</v>
      </c>
      <c r="E21" s="159">
        <v>1.1000000000000001</v>
      </c>
      <c r="F21" s="74">
        <v>30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33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39.69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33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39.69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72.69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/>
      <c r="C58" s="246"/>
      <c r="D58" s="241"/>
      <c r="E58" s="165"/>
      <c r="F58" s="159"/>
      <c r="G58" s="268"/>
      <c r="H58" s="241"/>
      <c r="I58" s="323" t="str">
        <f t="shared" ref="I58:I118" si="3">IF(G58="","",F58*G58)</f>
        <v/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0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309</v>
      </c>
      <c r="C123" s="246"/>
      <c r="D123" s="241"/>
      <c r="E123" s="165" t="s">
        <v>160</v>
      </c>
      <c r="F123" s="159">
        <v>1.1000000000000001</v>
      </c>
      <c r="G123" s="268">
        <v>120</v>
      </c>
      <c r="H123" s="241"/>
      <c r="I123" s="323">
        <f t="shared" ref="I123:I153" si="4">IF(G123="","",F123*G123)</f>
        <v>132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/>
      <c r="C124" s="246"/>
      <c r="D124" s="241"/>
      <c r="E124" s="165"/>
      <c r="F124" s="159"/>
      <c r="G124" s="268"/>
      <c r="H124" s="241"/>
      <c r="I124" s="323" t="str">
        <f t="shared" si="4"/>
        <v/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132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204.69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6.1406999999999998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10.541535000000001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26.386282067711253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43.068517067711255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247.75851706771127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247.75851706771127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247.75851706771127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7.0000000000000007E-2</v>
      </c>
      <c r="M318" s="12">
        <f>IF(I257&gt;0,1-(I119/I257),1)</f>
        <v>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23" priority="1" operator="equal">
      <formula>""</formula>
    </cfRule>
  </conditionalFormatting>
  <conditionalFormatting sqref="O14">
    <cfRule type="expression" dxfId="22" priority="2">
      <formula>$C$13&lt;&gt;$N$14</formula>
    </cfRule>
  </conditionalFormatting>
  <conditionalFormatting sqref="J15:J16">
    <cfRule type="expression" dxfId="21" priority="3">
      <formula>$O$10&lt;3</formula>
    </cfRule>
  </conditionalFormatting>
  <conditionalFormatting sqref="E10">
    <cfRule type="expression" dxfId="20" priority="4">
      <formula>$D$10=""</formula>
    </cfRule>
  </conditionalFormatting>
  <dataValidations count="5">
    <dataValidation type="list" allowBlank="1" showInputMessage="1" showErrorMessage="1" prompt=" - " sqref="F12" xr:uid="{00000000-0002-0000-0A00-000000000000}">
      <formula1>$P$2:$P$4</formula1>
    </dataValidation>
    <dataValidation type="list" allowBlank="1" showInputMessage="1" showErrorMessage="1" prompt=" - " sqref="G21:G51" xr:uid="{00000000-0002-0000-0A00-000001000000}">
      <formula1>$M$9:$M$12</formula1>
    </dataValidation>
    <dataValidation type="list" allowBlank="1" showInputMessage="1" showErrorMessage="1" prompt=" - " sqref="D21:D51" xr:uid="{00000000-0002-0000-0A00-000002000000}">
      <formula1>$M$2:$M$5</formula1>
    </dataValidation>
    <dataValidation type="list" allowBlank="1" showInputMessage="1" showErrorMessage="1" prompt=" - " sqref="F319" xr:uid="{00000000-0002-0000-0A00-000003000000}">
      <formula1>$O$24:$O$33</formula1>
    </dataValidation>
    <dataValidation type="list" allowBlank="1" showInputMessage="1" showErrorMessage="1" prompt=" - " sqref="J13" xr:uid="{00000000-0002-0000-0A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1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310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161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163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311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0.02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1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1.2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302</v>
      </c>
      <c r="C22" s="71">
        <v>1</v>
      </c>
      <c r="D22" s="158" t="s">
        <v>7</v>
      </c>
      <c r="E22" s="159">
        <v>0.1</v>
      </c>
      <c r="F22" s="74">
        <v>30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3</v>
      </c>
      <c r="K22" s="1" t="s">
        <v>82</v>
      </c>
      <c r="L22" s="28" t="str">
        <f t="shared" si="1"/>
        <v>Homem-hora PINI</v>
      </c>
      <c r="M22" s="78">
        <f t="shared" si="2"/>
        <v>3.61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4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4.8099999999999996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8.8099999999999987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5</v>
      </c>
      <c r="H58" s="241"/>
      <c r="I58" s="323">
        <f t="shared" ref="I58:I118" si="3">IF(G58="","",F58*G58)</f>
        <v>5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5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292</v>
      </c>
      <c r="C123" s="246"/>
      <c r="D123" s="241"/>
      <c r="E123" s="165" t="s">
        <v>261</v>
      </c>
      <c r="F123" s="159">
        <v>1</v>
      </c>
      <c r="G123" s="268">
        <v>15</v>
      </c>
      <c r="H123" s="241"/>
      <c r="I123" s="323">
        <f t="shared" ref="I123:I153" si="4">IF(G123="","",F123*G123)</f>
        <v>15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265</v>
      </c>
      <c r="C124" s="246"/>
      <c r="D124" s="241"/>
      <c r="E124" s="165" t="s">
        <v>261</v>
      </c>
      <c r="F124" s="159">
        <v>1</v>
      </c>
      <c r="G124" s="268">
        <v>5</v>
      </c>
      <c r="H124" s="241"/>
      <c r="I124" s="323">
        <f t="shared" si="4"/>
        <v>5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20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33.81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1.0143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1.7412150000000002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4.3583965836597658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7.1139115836597657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0.21040850587576942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40.923911583659766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40.923911583659766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40.923911583659766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5.9648033126294006E-2</v>
      </c>
      <c r="M318" s="12">
        <f>IF(I257&gt;0,1-(I119/I257),1)</f>
        <v>0.85211475894705713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19" priority="1" operator="equal">
      <formula>""</formula>
    </cfRule>
  </conditionalFormatting>
  <conditionalFormatting sqref="O14">
    <cfRule type="expression" dxfId="18" priority="2">
      <formula>$C$13&lt;&gt;$N$14</formula>
    </cfRule>
  </conditionalFormatting>
  <conditionalFormatting sqref="J15:J16">
    <cfRule type="expression" dxfId="17" priority="3">
      <formula>$O$10&lt;3</formula>
    </cfRule>
  </conditionalFormatting>
  <conditionalFormatting sqref="E10">
    <cfRule type="expression" dxfId="16" priority="4">
      <formula>$D$10=""</formula>
    </cfRule>
  </conditionalFormatting>
  <dataValidations count="5">
    <dataValidation type="list" allowBlank="1" showInputMessage="1" showErrorMessage="1" prompt=" - " sqref="F12" xr:uid="{00000000-0002-0000-0B00-000000000000}">
      <formula1>$P$2:$P$4</formula1>
    </dataValidation>
    <dataValidation type="list" allowBlank="1" showInputMessage="1" showErrorMessage="1" prompt=" - " sqref="G21:G51" xr:uid="{00000000-0002-0000-0B00-000001000000}">
      <formula1>$M$9:$M$12</formula1>
    </dataValidation>
    <dataValidation type="list" allowBlank="1" showInputMessage="1" showErrorMessage="1" prompt=" - " sqref="D21:D51" xr:uid="{00000000-0002-0000-0B00-000002000000}">
      <formula1>$M$2:$M$5</formula1>
    </dataValidation>
    <dataValidation type="list" allowBlank="1" showInputMessage="1" showErrorMessage="1" prompt=" - " sqref="F319" xr:uid="{00000000-0002-0000-0B00-000003000000}">
      <formula1>$O$24:$O$33</formula1>
    </dataValidation>
    <dataValidation type="list" allowBlank="1" showInputMessage="1" showErrorMessage="1" prompt=" - " sqref="J13" xr:uid="{00000000-0002-0000-0B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0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167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166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168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312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0.05</v>
      </c>
      <c r="H58" s="241"/>
      <c r="I58" s="323">
        <f t="shared" ref="I58:I118" si="3">IF(G58="","",F58*G58)</f>
        <v>0.05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0.05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292</v>
      </c>
      <c r="C123" s="246"/>
      <c r="D123" s="241"/>
      <c r="E123" s="165" t="s">
        <v>261</v>
      </c>
      <c r="F123" s="159">
        <v>1</v>
      </c>
      <c r="G123" s="268">
        <v>0.3</v>
      </c>
      <c r="H123" s="241"/>
      <c r="I123" s="323">
        <f t="shared" ref="I123:I153" si="4">IF(G123="","",F123*G123)</f>
        <v>0.3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265</v>
      </c>
      <c r="C124" s="246"/>
      <c r="D124" s="241"/>
      <c r="E124" s="165" t="s">
        <v>261</v>
      </c>
      <c r="F124" s="159">
        <v>1</v>
      </c>
      <c r="G124" s="268">
        <v>0.1</v>
      </c>
      <c r="H124" s="241"/>
      <c r="I124" s="323">
        <f t="shared" si="4"/>
        <v>0.1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0.4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1.5500000000000003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4.6500000000000007E-2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7.9825000000000021E-2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0.19980818410744272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0.32613318410744274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1.8761331841074431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1.8761331841074431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1.8761331841074431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6.7741935483870974E-2</v>
      </c>
      <c r="M318" s="12">
        <f>IF(I257&gt;0,1-(I119/I257),1)</f>
        <v>0.967741935483871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15" priority="1" operator="equal">
      <formula>""</formula>
    </cfRule>
  </conditionalFormatting>
  <conditionalFormatting sqref="O14">
    <cfRule type="expression" dxfId="14" priority="2">
      <formula>$C$13&lt;&gt;$N$14</formula>
    </cfRule>
  </conditionalFormatting>
  <conditionalFormatting sqref="J15:J16">
    <cfRule type="expression" dxfId="13" priority="3">
      <formula>$O$10&lt;3</formula>
    </cfRule>
  </conditionalFormatting>
  <conditionalFormatting sqref="E10">
    <cfRule type="expression" dxfId="12" priority="4">
      <formula>$D$10=""</formula>
    </cfRule>
  </conditionalFormatting>
  <dataValidations count="5">
    <dataValidation type="list" allowBlank="1" showInputMessage="1" showErrorMessage="1" prompt=" - " sqref="F12" xr:uid="{00000000-0002-0000-0C00-000000000000}">
      <formula1>$P$2:$P$4</formula1>
    </dataValidation>
    <dataValidation type="list" allowBlank="1" showInputMessage="1" showErrorMessage="1" prompt=" - " sqref="G21:G51" xr:uid="{00000000-0002-0000-0C00-000001000000}">
      <formula1>$M$9:$M$12</formula1>
    </dataValidation>
    <dataValidation type="list" allowBlank="1" showInputMessage="1" showErrorMessage="1" prompt=" - " sqref="D21:D51" xr:uid="{00000000-0002-0000-0C00-000002000000}">
      <formula1>$M$2:$M$5</formula1>
    </dataValidation>
    <dataValidation type="list" allowBlank="1" showInputMessage="1" showErrorMessage="1" prompt=" - " sqref="F319" xr:uid="{00000000-0002-0000-0C00-000003000000}">
      <formula1>$O$24:$O$33</formula1>
    </dataValidation>
    <dataValidation type="list" allowBlank="1" showInputMessage="1" showErrorMessage="1" prompt=" - " sqref="J13" xr:uid="{00000000-0002-0000-0C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2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170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169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168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313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0.05</v>
      </c>
      <c r="H58" s="241"/>
      <c r="I58" s="323">
        <f t="shared" ref="I58:I118" si="3">IF(G58="","",F58*G58)</f>
        <v>0.05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0.05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292</v>
      </c>
      <c r="C123" s="246"/>
      <c r="D123" s="241"/>
      <c r="E123" s="165" t="s">
        <v>261</v>
      </c>
      <c r="F123" s="159">
        <v>1</v>
      </c>
      <c r="G123" s="268">
        <v>0.3</v>
      </c>
      <c r="H123" s="241"/>
      <c r="I123" s="323">
        <f t="shared" ref="I123:I153" si="4">IF(G123="","",F123*G123)</f>
        <v>0.3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265</v>
      </c>
      <c r="C124" s="246"/>
      <c r="D124" s="241"/>
      <c r="E124" s="165" t="s">
        <v>261</v>
      </c>
      <c r="F124" s="159">
        <v>1</v>
      </c>
      <c r="G124" s="268">
        <v>0.1</v>
      </c>
      <c r="H124" s="241"/>
      <c r="I124" s="323">
        <f t="shared" si="4"/>
        <v>0.1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0.4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1.5500000000000003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4.6500000000000007E-2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7.9825000000000021E-2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0.19980818410744272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0.32613318410744274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1.8761331841074431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1.8761331841074431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1.8761331841074431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6.7741935483870974E-2</v>
      </c>
      <c r="M318" s="12">
        <f>IF(I257&gt;0,1-(I119/I257),1)</f>
        <v>0.967741935483871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11" priority="1" operator="equal">
      <formula>""</formula>
    </cfRule>
  </conditionalFormatting>
  <conditionalFormatting sqref="O14">
    <cfRule type="expression" dxfId="10" priority="2">
      <formula>$C$13&lt;&gt;$N$14</formula>
    </cfRule>
  </conditionalFormatting>
  <conditionalFormatting sqref="J15:J16">
    <cfRule type="expression" dxfId="9" priority="3">
      <formula>$O$10&lt;3</formula>
    </cfRule>
  </conditionalFormatting>
  <conditionalFormatting sqref="E10">
    <cfRule type="expression" dxfId="8" priority="4">
      <formula>$D$10=""</formula>
    </cfRule>
  </conditionalFormatting>
  <dataValidations count="5">
    <dataValidation type="list" allowBlank="1" showInputMessage="1" showErrorMessage="1" prompt=" - " sqref="F12" xr:uid="{00000000-0002-0000-0D00-000000000000}">
      <formula1>$P$2:$P$4</formula1>
    </dataValidation>
    <dataValidation type="list" allowBlank="1" showInputMessage="1" showErrorMessage="1" prompt=" - " sqref="G21:G51" xr:uid="{00000000-0002-0000-0D00-000001000000}">
      <formula1>$M$9:$M$12</formula1>
    </dataValidation>
    <dataValidation type="list" allowBlank="1" showInputMessage="1" showErrorMessage="1" prompt=" - " sqref="D21:D51" xr:uid="{00000000-0002-0000-0D00-000002000000}">
      <formula1>$M$2:$M$5</formula1>
    </dataValidation>
    <dataValidation type="list" allowBlank="1" showInputMessage="1" showErrorMessage="1" prompt=" - " sqref="F319" xr:uid="{00000000-0002-0000-0D00-000003000000}">
      <formula1>$O$24:$O$33</formula1>
    </dataValidation>
    <dataValidation type="list" allowBlank="1" showInputMessage="1" showErrorMessage="1" prompt=" - " sqref="J13" xr:uid="{00000000-0002-0000-0D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3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172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171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168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314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0.05</v>
      </c>
      <c r="H58" s="241"/>
      <c r="I58" s="323">
        <f t="shared" ref="I58:I118" si="3">IF(G58="","",F58*G58)</f>
        <v>0.05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0.05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292</v>
      </c>
      <c r="C123" s="246"/>
      <c r="D123" s="241"/>
      <c r="E123" s="165" t="s">
        <v>261</v>
      </c>
      <c r="F123" s="159">
        <v>1</v>
      </c>
      <c r="G123" s="268">
        <v>0.3</v>
      </c>
      <c r="H123" s="241"/>
      <c r="I123" s="323">
        <f t="shared" ref="I123:I153" si="4">IF(G123="","",F123*G123)</f>
        <v>0.3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265</v>
      </c>
      <c r="C124" s="246"/>
      <c r="D124" s="241"/>
      <c r="E124" s="165" t="s">
        <v>261</v>
      </c>
      <c r="F124" s="159">
        <v>1</v>
      </c>
      <c r="G124" s="268">
        <v>0.1</v>
      </c>
      <c r="H124" s="241"/>
      <c r="I124" s="323">
        <f t="shared" si="4"/>
        <v>0.1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0.4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1.5500000000000003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4.6500000000000007E-2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7.9825000000000021E-2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0.19980818410744272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0.32613318410744274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0.21040850587576965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1.8761331841074431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1.8761331841074431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1.8761331841074431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6.7741935483870974E-2</v>
      </c>
      <c r="M318" s="12">
        <f>IF(I257&gt;0,1-(I119/I257),1)</f>
        <v>0.967741935483871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7" priority="1" operator="equal">
      <formula>""</formula>
    </cfRule>
  </conditionalFormatting>
  <conditionalFormatting sqref="O14">
    <cfRule type="expression" dxfId="6" priority="2">
      <formula>$C$13&lt;&gt;$N$14</formula>
    </cfRule>
  </conditionalFormatting>
  <conditionalFormatting sqref="J15:J16">
    <cfRule type="expression" dxfId="5" priority="3">
      <formula>$O$10&lt;3</formula>
    </cfRule>
  </conditionalFormatting>
  <conditionalFormatting sqref="E10">
    <cfRule type="expression" dxfId="4" priority="4">
      <formula>$D$10=""</formula>
    </cfRule>
  </conditionalFormatting>
  <dataValidations count="5">
    <dataValidation type="list" allowBlank="1" showInputMessage="1" showErrorMessage="1" prompt=" - " sqref="F12" xr:uid="{00000000-0002-0000-0E00-000000000000}">
      <formula1>$P$2:$P$4</formula1>
    </dataValidation>
    <dataValidation type="list" allowBlank="1" showInputMessage="1" showErrorMessage="1" prompt=" - " sqref="G21:G51" xr:uid="{00000000-0002-0000-0E00-000001000000}">
      <formula1>$M$9:$M$12</formula1>
    </dataValidation>
    <dataValidation type="list" allowBlank="1" showInputMessage="1" showErrorMessage="1" prompt=" - " sqref="D21:D51" xr:uid="{00000000-0002-0000-0E00-000002000000}">
      <formula1>$M$2:$M$5</formula1>
    </dataValidation>
    <dataValidation type="list" allowBlank="1" showInputMessage="1" showErrorMessage="1" prompt=" - " sqref="F319" xr:uid="{00000000-0002-0000-0E00-000003000000}">
      <formula1>$O$24:$O$33</formula1>
    </dataValidation>
    <dataValidation type="list" allowBlank="1" showInputMessage="1" showErrorMessage="1" prompt=" - " sqref="J13" xr:uid="{00000000-0002-0000-0E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4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49" t="str">
        <f>IF(O13="","--- Serviço Comum ---","--- Serviço de Engenharia ---")</f>
        <v>--- Serviço de Engenharia ---</v>
      </c>
      <c r="D2" s="250"/>
      <c r="E2" s="250"/>
      <c r="F2" s="250"/>
      <c r="G2" s="250"/>
      <c r="H2" s="250"/>
      <c r="I2" s="250"/>
      <c r="J2" s="251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52" t="s">
        <v>14</v>
      </c>
      <c r="D4" s="253"/>
      <c r="E4" s="254" t="s">
        <v>250</v>
      </c>
      <c r="F4" s="246"/>
      <c r="G4" s="246"/>
      <c r="H4" s="246"/>
      <c r="I4" s="246"/>
      <c r="J4" s="241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52" t="s">
        <v>19</v>
      </c>
      <c r="D6" s="253"/>
      <c r="E6" s="254" t="s">
        <v>174</v>
      </c>
      <c r="F6" s="246"/>
      <c r="G6" s="246"/>
      <c r="H6" s="246"/>
      <c r="I6" s="246"/>
      <c r="J6" s="241"/>
      <c r="K6" s="17"/>
      <c r="L6" s="255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44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52" t="s">
        <v>21</v>
      </c>
      <c r="D8" s="253"/>
      <c r="E8" s="24" t="s">
        <v>173</v>
      </c>
      <c r="F8" s="14"/>
      <c r="G8" s="13"/>
      <c r="H8" s="256" t="s">
        <v>22</v>
      </c>
      <c r="I8" s="257"/>
      <c r="J8" s="258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59"/>
      <c r="I9" s="260"/>
      <c r="J9" s="261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25" t="s">
        <v>168</v>
      </c>
      <c r="F10" s="241"/>
      <c r="G10" s="13"/>
      <c r="H10" s="263" t="s">
        <v>28</v>
      </c>
      <c r="I10" s="241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63" t="s">
        <v>31</v>
      </c>
      <c r="I11" s="241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63" t="s">
        <v>35</v>
      </c>
      <c r="I12" s="241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63" t="s">
        <v>2</v>
      </c>
      <c r="I13" s="241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64" t="s">
        <v>254</v>
      </c>
      <c r="I14" s="265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66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44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315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97" t="s">
        <v>83</v>
      </c>
      <c r="C52" s="246"/>
      <c r="D52" s="246"/>
      <c r="E52" s="246"/>
      <c r="F52" s="246"/>
      <c r="G52" s="246"/>
      <c r="H52" s="246"/>
      <c r="I52" s="241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98" t="s">
        <v>84</v>
      </c>
      <c r="C53" s="246"/>
      <c r="D53" s="246"/>
      <c r="E53" s="246"/>
      <c r="F53" s="246"/>
      <c r="G53" s="246"/>
      <c r="H53" s="246"/>
      <c r="I53" s="241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82" t="s">
        <v>85</v>
      </c>
      <c r="C54" s="246"/>
      <c r="D54" s="246"/>
      <c r="E54" s="246"/>
      <c r="F54" s="246"/>
      <c r="G54" s="246"/>
      <c r="H54" s="246"/>
      <c r="I54" s="241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99" t="s">
        <v>70</v>
      </c>
      <c r="C57" s="246"/>
      <c r="D57" s="241"/>
      <c r="E57" s="88" t="s">
        <v>88</v>
      </c>
      <c r="F57" s="66" t="s">
        <v>259</v>
      </c>
      <c r="G57" s="245" t="s">
        <v>74</v>
      </c>
      <c r="H57" s="241"/>
      <c r="I57" s="245" t="s">
        <v>89</v>
      </c>
      <c r="J57" s="241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69" t="s">
        <v>291</v>
      </c>
      <c r="C58" s="246"/>
      <c r="D58" s="241"/>
      <c r="E58" s="165" t="s">
        <v>261</v>
      </c>
      <c r="F58" s="159">
        <v>1</v>
      </c>
      <c r="G58" s="268">
        <v>0.01</v>
      </c>
      <c r="H58" s="241"/>
      <c r="I58" s="323">
        <f t="shared" ref="I58:I118" si="3">IF(G58="","",F58*G58)</f>
        <v>0.01</v>
      </c>
      <c r="J58" s="241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69"/>
      <c r="C59" s="246"/>
      <c r="D59" s="241"/>
      <c r="E59" s="165"/>
      <c r="F59" s="159"/>
      <c r="G59" s="268"/>
      <c r="H59" s="241"/>
      <c r="I59" s="323" t="str">
        <f t="shared" si="3"/>
        <v/>
      </c>
      <c r="J59" s="241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69"/>
      <c r="C60" s="246"/>
      <c r="D60" s="241"/>
      <c r="E60" s="165"/>
      <c r="F60" s="159"/>
      <c r="G60" s="268"/>
      <c r="H60" s="241"/>
      <c r="I60" s="323" t="str">
        <f t="shared" si="3"/>
        <v/>
      </c>
      <c r="J60" s="241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69"/>
      <c r="C61" s="246"/>
      <c r="D61" s="241"/>
      <c r="E61" s="165"/>
      <c r="F61" s="159"/>
      <c r="G61" s="268"/>
      <c r="H61" s="241"/>
      <c r="I61" s="323" t="str">
        <f t="shared" si="3"/>
        <v/>
      </c>
      <c r="J61" s="241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69"/>
      <c r="C62" s="246"/>
      <c r="D62" s="241"/>
      <c r="E62" s="165"/>
      <c r="F62" s="159"/>
      <c r="G62" s="268"/>
      <c r="H62" s="241"/>
      <c r="I62" s="323" t="str">
        <f t="shared" si="3"/>
        <v/>
      </c>
      <c r="J62" s="241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69"/>
      <c r="C63" s="246"/>
      <c r="D63" s="241"/>
      <c r="E63" s="165"/>
      <c r="F63" s="159"/>
      <c r="G63" s="268"/>
      <c r="H63" s="241"/>
      <c r="I63" s="323" t="str">
        <f t="shared" si="3"/>
        <v/>
      </c>
      <c r="J63" s="241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69"/>
      <c r="C64" s="246"/>
      <c r="D64" s="241"/>
      <c r="E64" s="165"/>
      <c r="F64" s="159"/>
      <c r="G64" s="268"/>
      <c r="H64" s="241"/>
      <c r="I64" s="323" t="str">
        <f t="shared" si="3"/>
        <v/>
      </c>
      <c r="J64" s="241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69"/>
      <c r="C65" s="246"/>
      <c r="D65" s="241"/>
      <c r="E65" s="165"/>
      <c r="F65" s="159"/>
      <c r="G65" s="268"/>
      <c r="H65" s="241"/>
      <c r="I65" s="323" t="str">
        <f t="shared" si="3"/>
        <v/>
      </c>
      <c r="J65" s="241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69"/>
      <c r="C66" s="246"/>
      <c r="D66" s="241"/>
      <c r="E66" s="165"/>
      <c r="F66" s="159"/>
      <c r="G66" s="268"/>
      <c r="H66" s="241"/>
      <c r="I66" s="323" t="str">
        <f t="shared" si="3"/>
        <v/>
      </c>
      <c r="J66" s="241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69"/>
      <c r="C67" s="246"/>
      <c r="D67" s="241"/>
      <c r="E67" s="165"/>
      <c r="F67" s="159"/>
      <c r="G67" s="268"/>
      <c r="H67" s="241"/>
      <c r="I67" s="323" t="str">
        <f t="shared" si="3"/>
        <v/>
      </c>
      <c r="J67" s="241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69"/>
      <c r="C68" s="246"/>
      <c r="D68" s="241"/>
      <c r="E68" s="165"/>
      <c r="F68" s="159"/>
      <c r="G68" s="268"/>
      <c r="H68" s="241"/>
      <c r="I68" s="323" t="str">
        <f t="shared" si="3"/>
        <v/>
      </c>
      <c r="J68" s="241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69"/>
      <c r="C69" s="246"/>
      <c r="D69" s="241"/>
      <c r="E69" s="165"/>
      <c r="F69" s="159"/>
      <c r="G69" s="268"/>
      <c r="H69" s="241"/>
      <c r="I69" s="323" t="str">
        <f t="shared" si="3"/>
        <v/>
      </c>
      <c r="J69" s="241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69"/>
      <c r="C70" s="246"/>
      <c r="D70" s="241"/>
      <c r="E70" s="165"/>
      <c r="F70" s="159"/>
      <c r="G70" s="268"/>
      <c r="H70" s="241"/>
      <c r="I70" s="323" t="str">
        <f t="shared" si="3"/>
        <v/>
      </c>
      <c r="J70" s="241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69"/>
      <c r="C71" s="246"/>
      <c r="D71" s="241"/>
      <c r="E71" s="165"/>
      <c r="F71" s="159"/>
      <c r="G71" s="268"/>
      <c r="H71" s="241"/>
      <c r="I71" s="323" t="str">
        <f t="shared" si="3"/>
        <v/>
      </c>
      <c r="J71" s="241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69"/>
      <c r="C72" s="246"/>
      <c r="D72" s="241"/>
      <c r="E72" s="165"/>
      <c r="F72" s="159"/>
      <c r="G72" s="268"/>
      <c r="H72" s="241"/>
      <c r="I72" s="323" t="str">
        <f t="shared" si="3"/>
        <v/>
      </c>
      <c r="J72" s="241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69"/>
      <c r="C73" s="246"/>
      <c r="D73" s="241"/>
      <c r="E73" s="165"/>
      <c r="F73" s="159"/>
      <c r="G73" s="268"/>
      <c r="H73" s="241"/>
      <c r="I73" s="323" t="str">
        <f t="shared" si="3"/>
        <v/>
      </c>
      <c r="J73" s="241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69"/>
      <c r="C74" s="246"/>
      <c r="D74" s="241"/>
      <c r="E74" s="165"/>
      <c r="F74" s="159"/>
      <c r="G74" s="268"/>
      <c r="H74" s="241"/>
      <c r="I74" s="323" t="str">
        <f t="shared" si="3"/>
        <v/>
      </c>
      <c r="J74" s="241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69"/>
      <c r="C75" s="246"/>
      <c r="D75" s="241"/>
      <c r="E75" s="165"/>
      <c r="F75" s="159"/>
      <c r="G75" s="268"/>
      <c r="H75" s="241"/>
      <c r="I75" s="323" t="str">
        <f t="shared" si="3"/>
        <v/>
      </c>
      <c r="J75" s="241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69"/>
      <c r="C76" s="246"/>
      <c r="D76" s="241"/>
      <c r="E76" s="165"/>
      <c r="F76" s="159"/>
      <c r="G76" s="268"/>
      <c r="H76" s="241"/>
      <c r="I76" s="323" t="str">
        <f t="shared" si="3"/>
        <v/>
      </c>
      <c r="J76" s="241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69"/>
      <c r="C77" s="246"/>
      <c r="D77" s="241"/>
      <c r="E77" s="165"/>
      <c r="F77" s="159"/>
      <c r="G77" s="268"/>
      <c r="H77" s="241"/>
      <c r="I77" s="323" t="str">
        <f t="shared" si="3"/>
        <v/>
      </c>
      <c r="J77" s="241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69"/>
      <c r="C78" s="246"/>
      <c r="D78" s="241"/>
      <c r="E78" s="165"/>
      <c r="F78" s="159"/>
      <c r="G78" s="268"/>
      <c r="H78" s="241"/>
      <c r="I78" s="323" t="str">
        <f t="shared" si="3"/>
        <v/>
      </c>
      <c r="J78" s="241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69"/>
      <c r="C79" s="246"/>
      <c r="D79" s="241"/>
      <c r="E79" s="165"/>
      <c r="F79" s="159"/>
      <c r="G79" s="268"/>
      <c r="H79" s="241"/>
      <c r="I79" s="323" t="str">
        <f t="shared" si="3"/>
        <v/>
      </c>
      <c r="J79" s="241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69"/>
      <c r="C80" s="246"/>
      <c r="D80" s="241"/>
      <c r="E80" s="165"/>
      <c r="F80" s="159"/>
      <c r="G80" s="268"/>
      <c r="H80" s="241"/>
      <c r="I80" s="323" t="str">
        <f t="shared" si="3"/>
        <v/>
      </c>
      <c r="J80" s="241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69"/>
      <c r="C81" s="246"/>
      <c r="D81" s="241"/>
      <c r="E81" s="165"/>
      <c r="F81" s="159"/>
      <c r="G81" s="268"/>
      <c r="H81" s="241"/>
      <c r="I81" s="323" t="str">
        <f t="shared" si="3"/>
        <v/>
      </c>
      <c r="J81" s="241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69"/>
      <c r="C82" s="246"/>
      <c r="D82" s="241"/>
      <c r="E82" s="165"/>
      <c r="F82" s="159"/>
      <c r="G82" s="268"/>
      <c r="H82" s="241"/>
      <c r="I82" s="323" t="str">
        <f t="shared" si="3"/>
        <v/>
      </c>
      <c r="J82" s="241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69"/>
      <c r="C83" s="246"/>
      <c r="D83" s="241"/>
      <c r="E83" s="165"/>
      <c r="F83" s="159"/>
      <c r="G83" s="268"/>
      <c r="H83" s="241"/>
      <c r="I83" s="323" t="str">
        <f t="shared" si="3"/>
        <v/>
      </c>
      <c r="J83" s="241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69"/>
      <c r="C84" s="246"/>
      <c r="D84" s="241"/>
      <c r="E84" s="165"/>
      <c r="F84" s="159"/>
      <c r="G84" s="268"/>
      <c r="H84" s="241"/>
      <c r="I84" s="323" t="str">
        <f t="shared" si="3"/>
        <v/>
      </c>
      <c r="J84" s="241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69"/>
      <c r="C85" s="246"/>
      <c r="D85" s="241"/>
      <c r="E85" s="165"/>
      <c r="F85" s="159"/>
      <c r="G85" s="268"/>
      <c r="H85" s="241"/>
      <c r="I85" s="323" t="str">
        <f t="shared" si="3"/>
        <v/>
      </c>
      <c r="J85" s="241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69"/>
      <c r="C86" s="246"/>
      <c r="D86" s="241"/>
      <c r="E86" s="165"/>
      <c r="F86" s="159"/>
      <c r="G86" s="268"/>
      <c r="H86" s="241"/>
      <c r="I86" s="323" t="str">
        <f t="shared" si="3"/>
        <v/>
      </c>
      <c r="J86" s="241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69"/>
      <c r="C87" s="246"/>
      <c r="D87" s="241"/>
      <c r="E87" s="165"/>
      <c r="F87" s="159"/>
      <c r="G87" s="268"/>
      <c r="H87" s="241"/>
      <c r="I87" s="323" t="str">
        <f t="shared" si="3"/>
        <v/>
      </c>
      <c r="J87" s="241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69"/>
      <c r="C88" s="246"/>
      <c r="D88" s="241"/>
      <c r="E88" s="165"/>
      <c r="F88" s="159"/>
      <c r="G88" s="268"/>
      <c r="H88" s="241"/>
      <c r="I88" s="323" t="str">
        <f t="shared" si="3"/>
        <v/>
      </c>
      <c r="J88" s="241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69"/>
      <c r="C89" s="246"/>
      <c r="D89" s="241"/>
      <c r="E89" s="165"/>
      <c r="F89" s="159"/>
      <c r="G89" s="268"/>
      <c r="H89" s="241"/>
      <c r="I89" s="323" t="str">
        <f t="shared" si="3"/>
        <v/>
      </c>
      <c r="J89" s="241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69"/>
      <c r="C90" s="246"/>
      <c r="D90" s="241"/>
      <c r="E90" s="165"/>
      <c r="F90" s="159"/>
      <c r="G90" s="268"/>
      <c r="H90" s="241"/>
      <c r="I90" s="323" t="str">
        <f t="shared" si="3"/>
        <v/>
      </c>
      <c r="J90" s="241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69"/>
      <c r="C91" s="246"/>
      <c r="D91" s="241"/>
      <c r="E91" s="165"/>
      <c r="F91" s="159"/>
      <c r="G91" s="268"/>
      <c r="H91" s="241"/>
      <c r="I91" s="323" t="str">
        <f t="shared" si="3"/>
        <v/>
      </c>
      <c r="J91" s="241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69"/>
      <c r="C92" s="246"/>
      <c r="D92" s="241"/>
      <c r="E92" s="165"/>
      <c r="F92" s="159"/>
      <c r="G92" s="268"/>
      <c r="H92" s="241"/>
      <c r="I92" s="323" t="str">
        <f t="shared" si="3"/>
        <v/>
      </c>
      <c r="J92" s="241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69"/>
      <c r="C93" s="246"/>
      <c r="D93" s="241"/>
      <c r="E93" s="165"/>
      <c r="F93" s="159"/>
      <c r="G93" s="268"/>
      <c r="H93" s="241"/>
      <c r="I93" s="323" t="str">
        <f t="shared" si="3"/>
        <v/>
      </c>
      <c r="J93" s="241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69"/>
      <c r="C94" s="246"/>
      <c r="D94" s="241"/>
      <c r="E94" s="165"/>
      <c r="F94" s="159"/>
      <c r="G94" s="268"/>
      <c r="H94" s="241"/>
      <c r="I94" s="323" t="str">
        <f t="shared" si="3"/>
        <v/>
      </c>
      <c r="J94" s="241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69"/>
      <c r="C95" s="246"/>
      <c r="D95" s="241"/>
      <c r="E95" s="165"/>
      <c r="F95" s="159"/>
      <c r="G95" s="268"/>
      <c r="H95" s="241"/>
      <c r="I95" s="323" t="str">
        <f t="shared" si="3"/>
        <v/>
      </c>
      <c r="J95" s="241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69"/>
      <c r="C96" s="246"/>
      <c r="D96" s="241"/>
      <c r="E96" s="165"/>
      <c r="F96" s="159"/>
      <c r="G96" s="268"/>
      <c r="H96" s="241"/>
      <c r="I96" s="323" t="str">
        <f t="shared" si="3"/>
        <v/>
      </c>
      <c r="J96" s="241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69"/>
      <c r="C97" s="246"/>
      <c r="D97" s="241"/>
      <c r="E97" s="165"/>
      <c r="F97" s="159"/>
      <c r="G97" s="268"/>
      <c r="H97" s="241"/>
      <c r="I97" s="323" t="str">
        <f t="shared" si="3"/>
        <v/>
      </c>
      <c r="J97" s="241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69"/>
      <c r="C98" s="246"/>
      <c r="D98" s="241"/>
      <c r="E98" s="165"/>
      <c r="F98" s="159"/>
      <c r="G98" s="268"/>
      <c r="H98" s="241"/>
      <c r="I98" s="323" t="str">
        <f t="shared" si="3"/>
        <v/>
      </c>
      <c r="J98" s="241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69"/>
      <c r="C99" s="246"/>
      <c r="D99" s="241"/>
      <c r="E99" s="165"/>
      <c r="F99" s="159"/>
      <c r="G99" s="268"/>
      <c r="H99" s="241"/>
      <c r="I99" s="323" t="str">
        <f t="shared" si="3"/>
        <v/>
      </c>
      <c r="J99" s="241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69"/>
      <c r="C100" s="246"/>
      <c r="D100" s="241"/>
      <c r="E100" s="165"/>
      <c r="F100" s="159"/>
      <c r="G100" s="268"/>
      <c r="H100" s="241"/>
      <c r="I100" s="323" t="str">
        <f t="shared" si="3"/>
        <v/>
      </c>
      <c r="J100" s="241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69"/>
      <c r="C101" s="246"/>
      <c r="D101" s="241"/>
      <c r="E101" s="165"/>
      <c r="F101" s="159"/>
      <c r="G101" s="268"/>
      <c r="H101" s="241"/>
      <c r="I101" s="323" t="str">
        <f t="shared" si="3"/>
        <v/>
      </c>
      <c r="J101" s="241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69"/>
      <c r="C102" s="246"/>
      <c r="D102" s="241"/>
      <c r="E102" s="165"/>
      <c r="F102" s="159"/>
      <c r="G102" s="268"/>
      <c r="H102" s="241"/>
      <c r="I102" s="323" t="str">
        <f t="shared" si="3"/>
        <v/>
      </c>
      <c r="J102" s="241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69"/>
      <c r="C103" s="246"/>
      <c r="D103" s="241"/>
      <c r="E103" s="165"/>
      <c r="F103" s="159"/>
      <c r="G103" s="268"/>
      <c r="H103" s="241"/>
      <c r="I103" s="323" t="str">
        <f t="shared" si="3"/>
        <v/>
      </c>
      <c r="J103" s="241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69"/>
      <c r="C104" s="246"/>
      <c r="D104" s="241"/>
      <c r="E104" s="165"/>
      <c r="F104" s="159"/>
      <c r="G104" s="268"/>
      <c r="H104" s="241"/>
      <c r="I104" s="323" t="str">
        <f t="shared" si="3"/>
        <v/>
      </c>
      <c r="J104" s="241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69"/>
      <c r="C105" s="246"/>
      <c r="D105" s="241"/>
      <c r="E105" s="165"/>
      <c r="F105" s="159"/>
      <c r="G105" s="268"/>
      <c r="H105" s="241"/>
      <c r="I105" s="323" t="str">
        <f t="shared" si="3"/>
        <v/>
      </c>
      <c r="J105" s="241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69"/>
      <c r="C106" s="246"/>
      <c r="D106" s="241"/>
      <c r="E106" s="165"/>
      <c r="F106" s="159"/>
      <c r="G106" s="268"/>
      <c r="H106" s="241"/>
      <c r="I106" s="323" t="str">
        <f t="shared" si="3"/>
        <v/>
      </c>
      <c r="J106" s="241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69"/>
      <c r="C107" s="246"/>
      <c r="D107" s="241"/>
      <c r="E107" s="165"/>
      <c r="F107" s="159"/>
      <c r="G107" s="268"/>
      <c r="H107" s="241"/>
      <c r="I107" s="323" t="str">
        <f t="shared" si="3"/>
        <v/>
      </c>
      <c r="J107" s="241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69"/>
      <c r="C108" s="246"/>
      <c r="D108" s="241"/>
      <c r="E108" s="165"/>
      <c r="F108" s="159"/>
      <c r="G108" s="268"/>
      <c r="H108" s="241"/>
      <c r="I108" s="323" t="str">
        <f t="shared" si="3"/>
        <v/>
      </c>
      <c r="J108" s="241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69"/>
      <c r="C109" s="246"/>
      <c r="D109" s="241"/>
      <c r="E109" s="165"/>
      <c r="F109" s="159"/>
      <c r="G109" s="268"/>
      <c r="H109" s="241"/>
      <c r="I109" s="323" t="str">
        <f t="shared" si="3"/>
        <v/>
      </c>
      <c r="J109" s="241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69"/>
      <c r="C110" s="246"/>
      <c r="D110" s="241"/>
      <c r="E110" s="165"/>
      <c r="F110" s="159"/>
      <c r="G110" s="268"/>
      <c r="H110" s="241"/>
      <c r="I110" s="323" t="str">
        <f t="shared" si="3"/>
        <v/>
      </c>
      <c r="J110" s="241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69"/>
      <c r="C111" s="246"/>
      <c r="D111" s="241"/>
      <c r="E111" s="165"/>
      <c r="F111" s="159"/>
      <c r="G111" s="268"/>
      <c r="H111" s="241"/>
      <c r="I111" s="323" t="str">
        <f t="shared" si="3"/>
        <v/>
      </c>
      <c r="J111" s="241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69"/>
      <c r="C112" s="246"/>
      <c r="D112" s="241"/>
      <c r="E112" s="165"/>
      <c r="F112" s="159"/>
      <c r="G112" s="268"/>
      <c r="H112" s="241"/>
      <c r="I112" s="323" t="str">
        <f t="shared" si="3"/>
        <v/>
      </c>
      <c r="J112" s="241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69"/>
      <c r="C113" s="246"/>
      <c r="D113" s="241"/>
      <c r="E113" s="165"/>
      <c r="F113" s="159"/>
      <c r="G113" s="268"/>
      <c r="H113" s="241"/>
      <c r="I113" s="323" t="str">
        <f t="shared" si="3"/>
        <v/>
      </c>
      <c r="J113" s="241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69"/>
      <c r="C114" s="246"/>
      <c r="D114" s="241"/>
      <c r="E114" s="165"/>
      <c r="F114" s="159"/>
      <c r="G114" s="268"/>
      <c r="H114" s="241"/>
      <c r="I114" s="323" t="str">
        <f t="shared" si="3"/>
        <v/>
      </c>
      <c r="J114" s="241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69"/>
      <c r="C115" s="246"/>
      <c r="D115" s="241"/>
      <c r="E115" s="165"/>
      <c r="F115" s="159"/>
      <c r="G115" s="268"/>
      <c r="H115" s="241"/>
      <c r="I115" s="323" t="str">
        <f t="shared" si="3"/>
        <v/>
      </c>
      <c r="J115" s="241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69"/>
      <c r="C116" s="246"/>
      <c r="D116" s="241"/>
      <c r="E116" s="165"/>
      <c r="F116" s="159"/>
      <c r="G116" s="268"/>
      <c r="H116" s="241"/>
      <c r="I116" s="323" t="str">
        <f t="shared" si="3"/>
        <v/>
      </c>
      <c r="J116" s="241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69"/>
      <c r="C117" s="246"/>
      <c r="D117" s="241"/>
      <c r="E117" s="165"/>
      <c r="F117" s="159"/>
      <c r="G117" s="268"/>
      <c r="H117" s="241"/>
      <c r="I117" s="323" t="str">
        <f t="shared" si="3"/>
        <v/>
      </c>
      <c r="J117" s="241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69"/>
      <c r="C118" s="246"/>
      <c r="D118" s="241"/>
      <c r="E118" s="165"/>
      <c r="F118" s="159"/>
      <c r="G118" s="268"/>
      <c r="H118" s="241"/>
      <c r="I118" s="323" t="str">
        <f t="shared" si="3"/>
        <v/>
      </c>
      <c r="J118" s="241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93" t="s">
        <v>263</v>
      </c>
      <c r="C119" s="246"/>
      <c r="D119" s="246"/>
      <c r="E119" s="246"/>
      <c r="F119" s="246"/>
      <c r="G119" s="246"/>
      <c r="H119" s="241"/>
      <c r="I119" s="242">
        <f>SUM(I58:I118)</f>
        <v>0.01</v>
      </c>
      <c r="J119" s="241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99" t="s">
        <v>70</v>
      </c>
      <c r="C122" s="246"/>
      <c r="D122" s="241"/>
      <c r="E122" s="88" t="s">
        <v>88</v>
      </c>
      <c r="F122" s="88" t="s">
        <v>259</v>
      </c>
      <c r="G122" s="245" t="s">
        <v>74</v>
      </c>
      <c r="H122" s="241"/>
      <c r="I122" s="245" t="s">
        <v>89</v>
      </c>
      <c r="J122" s="241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69" t="s">
        <v>292</v>
      </c>
      <c r="C123" s="246"/>
      <c r="D123" s="241"/>
      <c r="E123" s="165" t="s">
        <v>261</v>
      </c>
      <c r="F123" s="159">
        <v>1</v>
      </c>
      <c r="G123" s="268">
        <v>0.25</v>
      </c>
      <c r="H123" s="241"/>
      <c r="I123" s="323">
        <f t="shared" ref="I123:I153" si="4">IF(G123="","",F123*G123)</f>
        <v>0.25</v>
      </c>
      <c r="J123" s="241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69" t="s">
        <v>265</v>
      </c>
      <c r="C124" s="246"/>
      <c r="D124" s="241"/>
      <c r="E124" s="165" t="s">
        <v>261</v>
      </c>
      <c r="F124" s="159">
        <v>1</v>
      </c>
      <c r="G124" s="268">
        <v>0.05</v>
      </c>
      <c r="H124" s="241"/>
      <c r="I124" s="323">
        <f t="shared" si="4"/>
        <v>0.05</v>
      </c>
      <c r="J124" s="241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69"/>
      <c r="C125" s="246"/>
      <c r="D125" s="241"/>
      <c r="E125" s="165"/>
      <c r="F125" s="159"/>
      <c r="G125" s="268"/>
      <c r="H125" s="241"/>
      <c r="I125" s="323" t="str">
        <f t="shared" si="4"/>
        <v/>
      </c>
      <c r="J125" s="241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69"/>
      <c r="C126" s="246"/>
      <c r="D126" s="241"/>
      <c r="E126" s="165"/>
      <c r="F126" s="159"/>
      <c r="G126" s="268"/>
      <c r="H126" s="241"/>
      <c r="I126" s="323" t="str">
        <f t="shared" si="4"/>
        <v/>
      </c>
      <c r="J126" s="241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69"/>
      <c r="C127" s="246"/>
      <c r="D127" s="241"/>
      <c r="E127" s="165"/>
      <c r="F127" s="159"/>
      <c r="G127" s="268"/>
      <c r="H127" s="241"/>
      <c r="I127" s="323" t="str">
        <f t="shared" si="4"/>
        <v/>
      </c>
      <c r="J127" s="241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69"/>
      <c r="C128" s="246"/>
      <c r="D128" s="241"/>
      <c r="E128" s="165"/>
      <c r="F128" s="159"/>
      <c r="G128" s="268"/>
      <c r="H128" s="241"/>
      <c r="I128" s="323" t="str">
        <f t="shared" si="4"/>
        <v/>
      </c>
      <c r="J128" s="241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69"/>
      <c r="C129" s="246"/>
      <c r="D129" s="241"/>
      <c r="E129" s="165"/>
      <c r="F129" s="159"/>
      <c r="G129" s="268"/>
      <c r="H129" s="241"/>
      <c r="I129" s="323" t="str">
        <f t="shared" si="4"/>
        <v/>
      </c>
      <c r="J129" s="241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69"/>
      <c r="C130" s="246"/>
      <c r="D130" s="241"/>
      <c r="E130" s="165"/>
      <c r="F130" s="159"/>
      <c r="G130" s="268"/>
      <c r="H130" s="241"/>
      <c r="I130" s="323" t="str">
        <f t="shared" si="4"/>
        <v/>
      </c>
      <c r="J130" s="241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69"/>
      <c r="C131" s="246"/>
      <c r="D131" s="241"/>
      <c r="E131" s="165"/>
      <c r="F131" s="159"/>
      <c r="G131" s="268"/>
      <c r="H131" s="241"/>
      <c r="I131" s="323" t="str">
        <f t="shared" si="4"/>
        <v/>
      </c>
      <c r="J131" s="241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69"/>
      <c r="C132" s="246"/>
      <c r="D132" s="241"/>
      <c r="E132" s="165"/>
      <c r="F132" s="159"/>
      <c r="G132" s="268"/>
      <c r="H132" s="241"/>
      <c r="I132" s="323" t="str">
        <f t="shared" si="4"/>
        <v/>
      </c>
      <c r="J132" s="241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69"/>
      <c r="C133" s="246"/>
      <c r="D133" s="241"/>
      <c r="E133" s="165"/>
      <c r="F133" s="159"/>
      <c r="G133" s="268"/>
      <c r="H133" s="241"/>
      <c r="I133" s="323" t="str">
        <f t="shared" si="4"/>
        <v/>
      </c>
      <c r="J133" s="241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69"/>
      <c r="C134" s="246"/>
      <c r="D134" s="241"/>
      <c r="E134" s="165"/>
      <c r="F134" s="159"/>
      <c r="G134" s="268"/>
      <c r="H134" s="241"/>
      <c r="I134" s="323" t="str">
        <f t="shared" si="4"/>
        <v/>
      </c>
      <c r="J134" s="241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69"/>
      <c r="C135" s="246"/>
      <c r="D135" s="241"/>
      <c r="E135" s="165"/>
      <c r="F135" s="159"/>
      <c r="G135" s="268"/>
      <c r="H135" s="241"/>
      <c r="I135" s="323" t="str">
        <f t="shared" si="4"/>
        <v/>
      </c>
      <c r="J135" s="241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69"/>
      <c r="C136" s="246"/>
      <c r="D136" s="241"/>
      <c r="E136" s="165"/>
      <c r="F136" s="159"/>
      <c r="G136" s="268"/>
      <c r="H136" s="241"/>
      <c r="I136" s="323" t="str">
        <f t="shared" si="4"/>
        <v/>
      </c>
      <c r="J136" s="241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69"/>
      <c r="C137" s="246"/>
      <c r="D137" s="241"/>
      <c r="E137" s="165"/>
      <c r="F137" s="159"/>
      <c r="G137" s="268"/>
      <c r="H137" s="241"/>
      <c r="I137" s="323" t="str">
        <f t="shared" si="4"/>
        <v/>
      </c>
      <c r="J137" s="241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69"/>
      <c r="C138" s="246"/>
      <c r="D138" s="241"/>
      <c r="E138" s="165"/>
      <c r="F138" s="159"/>
      <c r="G138" s="268"/>
      <c r="H138" s="241"/>
      <c r="I138" s="323" t="str">
        <f t="shared" si="4"/>
        <v/>
      </c>
      <c r="J138" s="241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69"/>
      <c r="C139" s="246"/>
      <c r="D139" s="241"/>
      <c r="E139" s="165"/>
      <c r="F139" s="159"/>
      <c r="G139" s="268"/>
      <c r="H139" s="241"/>
      <c r="I139" s="323" t="str">
        <f t="shared" si="4"/>
        <v/>
      </c>
      <c r="J139" s="241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69"/>
      <c r="C140" s="246"/>
      <c r="D140" s="241"/>
      <c r="E140" s="165"/>
      <c r="F140" s="159"/>
      <c r="G140" s="268"/>
      <c r="H140" s="241"/>
      <c r="I140" s="323" t="str">
        <f t="shared" si="4"/>
        <v/>
      </c>
      <c r="J140" s="241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69"/>
      <c r="C141" s="246"/>
      <c r="D141" s="241"/>
      <c r="E141" s="165"/>
      <c r="F141" s="159"/>
      <c r="G141" s="268"/>
      <c r="H141" s="241"/>
      <c r="I141" s="323" t="str">
        <f t="shared" si="4"/>
        <v/>
      </c>
      <c r="J141" s="241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69"/>
      <c r="C142" s="246"/>
      <c r="D142" s="241"/>
      <c r="E142" s="165"/>
      <c r="F142" s="159"/>
      <c r="G142" s="268"/>
      <c r="H142" s="241"/>
      <c r="I142" s="323" t="str">
        <f t="shared" si="4"/>
        <v/>
      </c>
      <c r="J142" s="241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69"/>
      <c r="C143" s="246"/>
      <c r="D143" s="241"/>
      <c r="E143" s="165"/>
      <c r="F143" s="159"/>
      <c r="G143" s="268"/>
      <c r="H143" s="241"/>
      <c r="I143" s="323" t="str">
        <f t="shared" si="4"/>
        <v/>
      </c>
      <c r="J143" s="241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69"/>
      <c r="C144" s="246"/>
      <c r="D144" s="241"/>
      <c r="E144" s="165"/>
      <c r="F144" s="159"/>
      <c r="G144" s="268"/>
      <c r="H144" s="241"/>
      <c r="I144" s="323" t="str">
        <f t="shared" si="4"/>
        <v/>
      </c>
      <c r="J144" s="241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69"/>
      <c r="C145" s="246"/>
      <c r="D145" s="241"/>
      <c r="E145" s="165"/>
      <c r="F145" s="159"/>
      <c r="G145" s="268"/>
      <c r="H145" s="241"/>
      <c r="I145" s="323" t="str">
        <f t="shared" si="4"/>
        <v/>
      </c>
      <c r="J145" s="241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69"/>
      <c r="C146" s="246"/>
      <c r="D146" s="241"/>
      <c r="E146" s="165"/>
      <c r="F146" s="159"/>
      <c r="G146" s="268"/>
      <c r="H146" s="241"/>
      <c r="I146" s="323" t="str">
        <f t="shared" si="4"/>
        <v/>
      </c>
      <c r="J146" s="241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69"/>
      <c r="C147" s="246"/>
      <c r="D147" s="241"/>
      <c r="E147" s="165"/>
      <c r="F147" s="159"/>
      <c r="G147" s="268"/>
      <c r="H147" s="241"/>
      <c r="I147" s="323" t="str">
        <f t="shared" si="4"/>
        <v/>
      </c>
      <c r="J147" s="241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69"/>
      <c r="C148" s="246"/>
      <c r="D148" s="241"/>
      <c r="E148" s="165"/>
      <c r="F148" s="159"/>
      <c r="G148" s="268"/>
      <c r="H148" s="241"/>
      <c r="I148" s="323" t="str">
        <f t="shared" si="4"/>
        <v/>
      </c>
      <c r="J148" s="241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69"/>
      <c r="C149" s="246"/>
      <c r="D149" s="241"/>
      <c r="E149" s="165"/>
      <c r="F149" s="159"/>
      <c r="G149" s="268"/>
      <c r="H149" s="241"/>
      <c r="I149" s="323" t="str">
        <f t="shared" si="4"/>
        <v/>
      </c>
      <c r="J149" s="241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69"/>
      <c r="C150" s="246"/>
      <c r="D150" s="241"/>
      <c r="E150" s="165"/>
      <c r="F150" s="159"/>
      <c r="G150" s="268"/>
      <c r="H150" s="241"/>
      <c r="I150" s="323" t="str">
        <f t="shared" si="4"/>
        <v/>
      </c>
      <c r="J150" s="241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69"/>
      <c r="C151" s="246"/>
      <c r="D151" s="241"/>
      <c r="E151" s="165"/>
      <c r="F151" s="159"/>
      <c r="G151" s="268"/>
      <c r="H151" s="241"/>
      <c r="I151" s="323" t="str">
        <f t="shared" si="4"/>
        <v/>
      </c>
      <c r="J151" s="241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69"/>
      <c r="C152" s="246"/>
      <c r="D152" s="241"/>
      <c r="E152" s="165"/>
      <c r="F152" s="159"/>
      <c r="G152" s="268"/>
      <c r="H152" s="241"/>
      <c r="I152" s="323" t="str">
        <f t="shared" si="4"/>
        <v/>
      </c>
      <c r="J152" s="241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69"/>
      <c r="C153" s="246"/>
      <c r="D153" s="241"/>
      <c r="E153" s="165"/>
      <c r="F153" s="159"/>
      <c r="G153" s="268"/>
      <c r="H153" s="241"/>
      <c r="I153" s="323" t="str">
        <f t="shared" si="4"/>
        <v/>
      </c>
      <c r="J153" s="241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93" t="s">
        <v>269</v>
      </c>
      <c r="C154" s="246"/>
      <c r="D154" s="246"/>
      <c r="E154" s="246"/>
      <c r="F154" s="246"/>
      <c r="G154" s="246"/>
      <c r="H154" s="241"/>
      <c r="I154" s="242">
        <f>SUM(I123:I153)</f>
        <v>0.3</v>
      </c>
      <c r="J154" s="241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24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99" t="s">
        <v>70</v>
      </c>
      <c r="C157" s="241"/>
      <c r="D157" s="66" t="s">
        <v>88</v>
      </c>
      <c r="E157" s="66" t="s">
        <v>73</v>
      </c>
      <c r="F157" s="245" t="s">
        <v>74</v>
      </c>
      <c r="G157" s="241"/>
      <c r="H157" s="244"/>
      <c r="I157" s="245" t="s">
        <v>89</v>
      </c>
      <c r="J157" s="241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6"/>
      <c r="C158" s="241"/>
      <c r="D158" s="158"/>
      <c r="E158" s="159"/>
      <c r="F158" s="268"/>
      <c r="G158" s="241"/>
      <c r="H158" s="83"/>
      <c r="I158" s="323" t="str">
        <f t="shared" ref="I158:I218" si="5">IF(F158="","",(E158*F158)-(H158))</f>
        <v/>
      </c>
      <c r="J158" s="241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69"/>
      <c r="C159" s="241"/>
      <c r="D159" s="158"/>
      <c r="E159" s="159"/>
      <c r="F159" s="268"/>
      <c r="G159" s="241"/>
      <c r="H159" s="83"/>
      <c r="I159" s="323" t="str">
        <f t="shared" si="5"/>
        <v/>
      </c>
      <c r="J159" s="241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69"/>
      <c r="C160" s="241"/>
      <c r="D160" s="158"/>
      <c r="E160" s="159"/>
      <c r="F160" s="268"/>
      <c r="G160" s="241"/>
      <c r="H160" s="83"/>
      <c r="I160" s="323" t="str">
        <f t="shared" si="5"/>
        <v/>
      </c>
      <c r="J160" s="241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69"/>
      <c r="C161" s="241"/>
      <c r="D161" s="158"/>
      <c r="E161" s="159"/>
      <c r="F161" s="268"/>
      <c r="G161" s="241"/>
      <c r="H161" s="83"/>
      <c r="I161" s="323" t="str">
        <f t="shared" si="5"/>
        <v/>
      </c>
      <c r="J161" s="241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69"/>
      <c r="C162" s="241"/>
      <c r="D162" s="158"/>
      <c r="E162" s="159"/>
      <c r="F162" s="268"/>
      <c r="G162" s="241"/>
      <c r="H162" s="83"/>
      <c r="I162" s="323" t="str">
        <f t="shared" si="5"/>
        <v/>
      </c>
      <c r="J162" s="241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69"/>
      <c r="C163" s="241"/>
      <c r="D163" s="158"/>
      <c r="E163" s="159"/>
      <c r="F163" s="268"/>
      <c r="G163" s="241"/>
      <c r="H163" s="83"/>
      <c r="I163" s="323" t="str">
        <f t="shared" si="5"/>
        <v/>
      </c>
      <c r="J163" s="241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69"/>
      <c r="C164" s="241"/>
      <c r="D164" s="158"/>
      <c r="E164" s="159"/>
      <c r="F164" s="268"/>
      <c r="G164" s="241"/>
      <c r="H164" s="83"/>
      <c r="I164" s="323" t="str">
        <f t="shared" si="5"/>
        <v/>
      </c>
      <c r="J164" s="241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69"/>
      <c r="C165" s="241"/>
      <c r="D165" s="158"/>
      <c r="E165" s="159"/>
      <c r="F165" s="268"/>
      <c r="G165" s="241"/>
      <c r="H165" s="83"/>
      <c r="I165" s="323" t="str">
        <f t="shared" si="5"/>
        <v/>
      </c>
      <c r="J165" s="241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69"/>
      <c r="C166" s="241"/>
      <c r="D166" s="158"/>
      <c r="E166" s="159"/>
      <c r="F166" s="268"/>
      <c r="G166" s="241"/>
      <c r="H166" s="83"/>
      <c r="I166" s="323" t="str">
        <f t="shared" si="5"/>
        <v/>
      </c>
      <c r="J166" s="241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69"/>
      <c r="C167" s="241"/>
      <c r="D167" s="158"/>
      <c r="E167" s="159"/>
      <c r="F167" s="268"/>
      <c r="G167" s="241"/>
      <c r="H167" s="83"/>
      <c r="I167" s="323" t="str">
        <f t="shared" si="5"/>
        <v/>
      </c>
      <c r="J167" s="241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69"/>
      <c r="C168" s="241"/>
      <c r="D168" s="158"/>
      <c r="E168" s="159"/>
      <c r="F168" s="268"/>
      <c r="G168" s="241"/>
      <c r="H168" s="83"/>
      <c r="I168" s="323" t="str">
        <f t="shared" si="5"/>
        <v/>
      </c>
      <c r="J168" s="241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69"/>
      <c r="C169" s="241"/>
      <c r="D169" s="158"/>
      <c r="E169" s="159"/>
      <c r="F169" s="268"/>
      <c r="G169" s="241"/>
      <c r="H169" s="83"/>
      <c r="I169" s="323" t="str">
        <f t="shared" si="5"/>
        <v/>
      </c>
      <c r="J169" s="241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69"/>
      <c r="C170" s="241"/>
      <c r="D170" s="158"/>
      <c r="E170" s="159"/>
      <c r="F170" s="268"/>
      <c r="G170" s="241"/>
      <c r="H170" s="83"/>
      <c r="I170" s="323" t="str">
        <f t="shared" si="5"/>
        <v/>
      </c>
      <c r="J170" s="241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69"/>
      <c r="C171" s="241"/>
      <c r="D171" s="158"/>
      <c r="E171" s="159"/>
      <c r="F171" s="268"/>
      <c r="G171" s="241"/>
      <c r="H171" s="83"/>
      <c r="I171" s="323" t="str">
        <f t="shared" si="5"/>
        <v/>
      </c>
      <c r="J171" s="241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69"/>
      <c r="C172" s="241"/>
      <c r="D172" s="158"/>
      <c r="E172" s="159"/>
      <c r="F172" s="268"/>
      <c r="G172" s="241"/>
      <c r="H172" s="83"/>
      <c r="I172" s="323" t="str">
        <f t="shared" si="5"/>
        <v/>
      </c>
      <c r="J172" s="241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69"/>
      <c r="C173" s="241"/>
      <c r="D173" s="158"/>
      <c r="E173" s="159"/>
      <c r="F173" s="268"/>
      <c r="G173" s="241"/>
      <c r="H173" s="83"/>
      <c r="I173" s="323" t="str">
        <f t="shared" si="5"/>
        <v/>
      </c>
      <c r="J173" s="241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69"/>
      <c r="C174" s="241"/>
      <c r="D174" s="158"/>
      <c r="E174" s="159"/>
      <c r="F174" s="268"/>
      <c r="G174" s="241"/>
      <c r="H174" s="83"/>
      <c r="I174" s="323" t="str">
        <f t="shared" si="5"/>
        <v/>
      </c>
      <c r="J174" s="241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69"/>
      <c r="C175" s="241"/>
      <c r="D175" s="158"/>
      <c r="E175" s="159"/>
      <c r="F175" s="268"/>
      <c r="G175" s="241"/>
      <c r="H175" s="83"/>
      <c r="I175" s="323" t="str">
        <f t="shared" si="5"/>
        <v/>
      </c>
      <c r="J175" s="241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69"/>
      <c r="C176" s="241"/>
      <c r="D176" s="158"/>
      <c r="E176" s="159"/>
      <c r="F176" s="268"/>
      <c r="G176" s="241"/>
      <c r="H176" s="83"/>
      <c r="I176" s="323" t="str">
        <f t="shared" si="5"/>
        <v/>
      </c>
      <c r="J176" s="241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69"/>
      <c r="C177" s="241"/>
      <c r="D177" s="158"/>
      <c r="E177" s="159"/>
      <c r="F177" s="268"/>
      <c r="G177" s="241"/>
      <c r="H177" s="83"/>
      <c r="I177" s="323" t="str">
        <f t="shared" si="5"/>
        <v/>
      </c>
      <c r="J177" s="241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69"/>
      <c r="C178" s="241"/>
      <c r="D178" s="158"/>
      <c r="E178" s="159"/>
      <c r="F178" s="268"/>
      <c r="G178" s="241"/>
      <c r="H178" s="83"/>
      <c r="I178" s="323" t="str">
        <f t="shared" si="5"/>
        <v/>
      </c>
      <c r="J178" s="241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69"/>
      <c r="C179" s="241"/>
      <c r="D179" s="158"/>
      <c r="E179" s="159"/>
      <c r="F179" s="268"/>
      <c r="G179" s="241"/>
      <c r="H179" s="83"/>
      <c r="I179" s="323" t="str">
        <f t="shared" si="5"/>
        <v/>
      </c>
      <c r="J179" s="241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69"/>
      <c r="C180" s="241"/>
      <c r="D180" s="158"/>
      <c r="E180" s="159"/>
      <c r="F180" s="268"/>
      <c r="G180" s="241"/>
      <c r="H180" s="83"/>
      <c r="I180" s="323" t="str">
        <f t="shared" si="5"/>
        <v/>
      </c>
      <c r="J180" s="241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69"/>
      <c r="C181" s="241"/>
      <c r="D181" s="158"/>
      <c r="E181" s="159"/>
      <c r="F181" s="268"/>
      <c r="G181" s="241"/>
      <c r="H181" s="83"/>
      <c r="I181" s="323" t="str">
        <f t="shared" si="5"/>
        <v/>
      </c>
      <c r="J181" s="241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69"/>
      <c r="C182" s="241"/>
      <c r="D182" s="158"/>
      <c r="E182" s="159"/>
      <c r="F182" s="268"/>
      <c r="G182" s="241"/>
      <c r="H182" s="83"/>
      <c r="I182" s="323" t="str">
        <f t="shared" si="5"/>
        <v/>
      </c>
      <c r="J182" s="241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69"/>
      <c r="C183" s="241"/>
      <c r="D183" s="158"/>
      <c r="E183" s="159"/>
      <c r="F183" s="268"/>
      <c r="G183" s="241"/>
      <c r="H183" s="83"/>
      <c r="I183" s="323" t="str">
        <f t="shared" si="5"/>
        <v/>
      </c>
      <c r="J183" s="241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69"/>
      <c r="C184" s="241"/>
      <c r="D184" s="158"/>
      <c r="E184" s="159"/>
      <c r="F184" s="268"/>
      <c r="G184" s="241"/>
      <c r="H184" s="83"/>
      <c r="I184" s="323" t="str">
        <f t="shared" si="5"/>
        <v/>
      </c>
      <c r="J184" s="241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69"/>
      <c r="C185" s="241"/>
      <c r="D185" s="158"/>
      <c r="E185" s="159"/>
      <c r="F185" s="268"/>
      <c r="G185" s="241"/>
      <c r="H185" s="83"/>
      <c r="I185" s="323" t="str">
        <f t="shared" si="5"/>
        <v/>
      </c>
      <c r="J185" s="241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69"/>
      <c r="C186" s="241"/>
      <c r="D186" s="158"/>
      <c r="E186" s="159"/>
      <c r="F186" s="268"/>
      <c r="G186" s="241"/>
      <c r="H186" s="83"/>
      <c r="I186" s="323" t="str">
        <f t="shared" si="5"/>
        <v/>
      </c>
      <c r="J186" s="241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69"/>
      <c r="C187" s="241"/>
      <c r="D187" s="158"/>
      <c r="E187" s="159"/>
      <c r="F187" s="268"/>
      <c r="G187" s="241"/>
      <c r="H187" s="83"/>
      <c r="I187" s="323" t="str">
        <f t="shared" si="5"/>
        <v/>
      </c>
      <c r="J187" s="241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69"/>
      <c r="C188" s="241"/>
      <c r="D188" s="158"/>
      <c r="E188" s="159"/>
      <c r="F188" s="268"/>
      <c r="G188" s="241"/>
      <c r="H188" s="83"/>
      <c r="I188" s="323" t="str">
        <f t="shared" si="5"/>
        <v/>
      </c>
      <c r="J188" s="241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69"/>
      <c r="C189" s="241"/>
      <c r="D189" s="158"/>
      <c r="E189" s="159"/>
      <c r="F189" s="268"/>
      <c r="G189" s="241"/>
      <c r="H189" s="83"/>
      <c r="I189" s="323" t="str">
        <f t="shared" si="5"/>
        <v/>
      </c>
      <c r="J189" s="241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69"/>
      <c r="C190" s="241"/>
      <c r="D190" s="158"/>
      <c r="E190" s="159"/>
      <c r="F190" s="268"/>
      <c r="G190" s="241"/>
      <c r="H190" s="83"/>
      <c r="I190" s="323" t="str">
        <f t="shared" si="5"/>
        <v/>
      </c>
      <c r="J190" s="241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69"/>
      <c r="C191" s="241"/>
      <c r="D191" s="158"/>
      <c r="E191" s="159"/>
      <c r="F191" s="268"/>
      <c r="G191" s="241"/>
      <c r="H191" s="83"/>
      <c r="I191" s="323" t="str">
        <f t="shared" si="5"/>
        <v/>
      </c>
      <c r="J191" s="241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69"/>
      <c r="C192" s="241"/>
      <c r="D192" s="158"/>
      <c r="E192" s="159"/>
      <c r="F192" s="268"/>
      <c r="G192" s="241"/>
      <c r="H192" s="83"/>
      <c r="I192" s="323" t="str">
        <f t="shared" si="5"/>
        <v/>
      </c>
      <c r="J192" s="241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69"/>
      <c r="C193" s="241"/>
      <c r="D193" s="158"/>
      <c r="E193" s="159"/>
      <c r="F193" s="268"/>
      <c r="G193" s="241"/>
      <c r="H193" s="83"/>
      <c r="I193" s="323" t="str">
        <f t="shared" si="5"/>
        <v/>
      </c>
      <c r="J193" s="241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69"/>
      <c r="C194" s="241"/>
      <c r="D194" s="158"/>
      <c r="E194" s="159"/>
      <c r="F194" s="268"/>
      <c r="G194" s="241"/>
      <c r="H194" s="83"/>
      <c r="I194" s="323" t="str">
        <f t="shared" si="5"/>
        <v/>
      </c>
      <c r="J194" s="241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69"/>
      <c r="C195" s="241"/>
      <c r="D195" s="158"/>
      <c r="E195" s="159"/>
      <c r="F195" s="268"/>
      <c r="G195" s="241"/>
      <c r="H195" s="83"/>
      <c r="I195" s="323" t="str">
        <f t="shared" si="5"/>
        <v/>
      </c>
      <c r="J195" s="241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69"/>
      <c r="C196" s="241"/>
      <c r="D196" s="158"/>
      <c r="E196" s="159"/>
      <c r="F196" s="268"/>
      <c r="G196" s="241"/>
      <c r="H196" s="83"/>
      <c r="I196" s="323" t="str">
        <f t="shared" si="5"/>
        <v/>
      </c>
      <c r="J196" s="241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69"/>
      <c r="C197" s="241"/>
      <c r="D197" s="158"/>
      <c r="E197" s="159"/>
      <c r="F197" s="268"/>
      <c r="G197" s="241"/>
      <c r="H197" s="83"/>
      <c r="I197" s="323" t="str">
        <f t="shared" si="5"/>
        <v/>
      </c>
      <c r="J197" s="241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69"/>
      <c r="C198" s="241"/>
      <c r="D198" s="158"/>
      <c r="E198" s="159"/>
      <c r="F198" s="268"/>
      <c r="G198" s="241"/>
      <c r="H198" s="83"/>
      <c r="I198" s="323" t="str">
        <f t="shared" si="5"/>
        <v/>
      </c>
      <c r="J198" s="241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69"/>
      <c r="C199" s="241"/>
      <c r="D199" s="158"/>
      <c r="E199" s="159"/>
      <c r="F199" s="268"/>
      <c r="G199" s="241"/>
      <c r="H199" s="83"/>
      <c r="I199" s="323" t="str">
        <f t="shared" si="5"/>
        <v/>
      </c>
      <c r="J199" s="241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69"/>
      <c r="C200" s="241"/>
      <c r="D200" s="158"/>
      <c r="E200" s="159"/>
      <c r="F200" s="268"/>
      <c r="G200" s="241"/>
      <c r="H200" s="83"/>
      <c r="I200" s="323" t="str">
        <f t="shared" si="5"/>
        <v/>
      </c>
      <c r="J200" s="241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69"/>
      <c r="C201" s="241"/>
      <c r="D201" s="158"/>
      <c r="E201" s="159"/>
      <c r="F201" s="268"/>
      <c r="G201" s="241"/>
      <c r="H201" s="83"/>
      <c r="I201" s="323" t="str">
        <f t="shared" si="5"/>
        <v/>
      </c>
      <c r="J201" s="241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69"/>
      <c r="C202" s="241"/>
      <c r="D202" s="158"/>
      <c r="E202" s="159"/>
      <c r="F202" s="268"/>
      <c r="G202" s="241"/>
      <c r="H202" s="83"/>
      <c r="I202" s="323" t="str">
        <f t="shared" si="5"/>
        <v/>
      </c>
      <c r="J202" s="241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69"/>
      <c r="C203" s="241"/>
      <c r="D203" s="158"/>
      <c r="E203" s="159"/>
      <c r="F203" s="268"/>
      <c r="G203" s="241"/>
      <c r="H203" s="83"/>
      <c r="I203" s="323" t="str">
        <f t="shared" si="5"/>
        <v/>
      </c>
      <c r="J203" s="241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69"/>
      <c r="C204" s="241"/>
      <c r="D204" s="158"/>
      <c r="E204" s="159"/>
      <c r="F204" s="268"/>
      <c r="G204" s="241"/>
      <c r="H204" s="83"/>
      <c r="I204" s="323" t="str">
        <f t="shared" si="5"/>
        <v/>
      </c>
      <c r="J204" s="241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69"/>
      <c r="C205" s="241"/>
      <c r="D205" s="158"/>
      <c r="E205" s="159"/>
      <c r="F205" s="268"/>
      <c r="G205" s="241"/>
      <c r="H205" s="83"/>
      <c r="I205" s="323" t="str">
        <f t="shared" si="5"/>
        <v/>
      </c>
      <c r="J205" s="241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69"/>
      <c r="C206" s="241"/>
      <c r="D206" s="158"/>
      <c r="E206" s="159"/>
      <c r="F206" s="268"/>
      <c r="G206" s="241"/>
      <c r="H206" s="83"/>
      <c r="I206" s="323" t="str">
        <f t="shared" si="5"/>
        <v/>
      </c>
      <c r="J206" s="241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69"/>
      <c r="C207" s="241"/>
      <c r="D207" s="158"/>
      <c r="E207" s="159"/>
      <c r="F207" s="268"/>
      <c r="G207" s="241"/>
      <c r="H207" s="83"/>
      <c r="I207" s="323" t="str">
        <f t="shared" si="5"/>
        <v/>
      </c>
      <c r="J207" s="241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69"/>
      <c r="C208" s="241"/>
      <c r="D208" s="158"/>
      <c r="E208" s="159"/>
      <c r="F208" s="268"/>
      <c r="G208" s="241"/>
      <c r="H208" s="83"/>
      <c r="I208" s="323" t="str">
        <f t="shared" si="5"/>
        <v/>
      </c>
      <c r="J208" s="241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69"/>
      <c r="C209" s="241"/>
      <c r="D209" s="158"/>
      <c r="E209" s="159"/>
      <c r="F209" s="268"/>
      <c r="G209" s="241"/>
      <c r="H209" s="83"/>
      <c r="I209" s="323" t="str">
        <f t="shared" si="5"/>
        <v/>
      </c>
      <c r="J209" s="241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69"/>
      <c r="C210" s="241"/>
      <c r="D210" s="158"/>
      <c r="E210" s="159"/>
      <c r="F210" s="268"/>
      <c r="G210" s="241"/>
      <c r="H210" s="83"/>
      <c r="I210" s="323" t="str">
        <f t="shared" si="5"/>
        <v/>
      </c>
      <c r="J210" s="241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69"/>
      <c r="C211" s="241"/>
      <c r="D211" s="158"/>
      <c r="E211" s="159"/>
      <c r="F211" s="268"/>
      <c r="G211" s="241"/>
      <c r="H211" s="83"/>
      <c r="I211" s="323" t="str">
        <f t="shared" si="5"/>
        <v/>
      </c>
      <c r="J211" s="241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69"/>
      <c r="C212" s="241"/>
      <c r="D212" s="158"/>
      <c r="E212" s="159"/>
      <c r="F212" s="268"/>
      <c r="G212" s="241"/>
      <c r="H212" s="83"/>
      <c r="I212" s="323" t="str">
        <f t="shared" si="5"/>
        <v/>
      </c>
      <c r="J212" s="241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69"/>
      <c r="C213" s="241"/>
      <c r="D213" s="158"/>
      <c r="E213" s="159"/>
      <c r="F213" s="268"/>
      <c r="G213" s="241"/>
      <c r="H213" s="83"/>
      <c r="I213" s="323" t="str">
        <f t="shared" si="5"/>
        <v/>
      </c>
      <c r="J213" s="241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69"/>
      <c r="C214" s="241"/>
      <c r="D214" s="158"/>
      <c r="E214" s="159"/>
      <c r="F214" s="268"/>
      <c r="G214" s="241"/>
      <c r="H214" s="83"/>
      <c r="I214" s="323" t="str">
        <f t="shared" si="5"/>
        <v/>
      </c>
      <c r="J214" s="241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69"/>
      <c r="C215" s="241"/>
      <c r="D215" s="158"/>
      <c r="E215" s="159"/>
      <c r="F215" s="268"/>
      <c r="G215" s="241"/>
      <c r="H215" s="83"/>
      <c r="I215" s="323" t="str">
        <f t="shared" si="5"/>
        <v/>
      </c>
      <c r="J215" s="241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69"/>
      <c r="C216" s="241"/>
      <c r="D216" s="158"/>
      <c r="E216" s="159"/>
      <c r="F216" s="268"/>
      <c r="G216" s="241"/>
      <c r="H216" s="83"/>
      <c r="I216" s="323" t="str">
        <f t="shared" si="5"/>
        <v/>
      </c>
      <c r="J216" s="241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69"/>
      <c r="C217" s="241"/>
      <c r="D217" s="158"/>
      <c r="E217" s="159"/>
      <c r="F217" s="268"/>
      <c r="G217" s="241"/>
      <c r="H217" s="83"/>
      <c r="I217" s="323" t="str">
        <f t="shared" si="5"/>
        <v/>
      </c>
      <c r="J217" s="241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69"/>
      <c r="C218" s="241"/>
      <c r="D218" s="158"/>
      <c r="E218" s="159"/>
      <c r="F218" s="268"/>
      <c r="G218" s="241"/>
      <c r="H218" s="83"/>
      <c r="I218" s="323" t="str">
        <f t="shared" si="5"/>
        <v/>
      </c>
      <c r="J218" s="241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1" t="s">
        <v>273</v>
      </c>
      <c r="C219" s="246"/>
      <c r="D219" s="246"/>
      <c r="E219" s="246"/>
      <c r="F219" s="246"/>
      <c r="G219" s="246"/>
      <c r="H219" s="241"/>
      <c r="I219" s="242">
        <f>SUM(I158:I218)</f>
        <v>0</v>
      </c>
      <c r="J219" s="241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45" t="s">
        <v>74</v>
      </c>
      <c r="H222" s="241"/>
      <c r="I222" s="245" t="s">
        <v>89</v>
      </c>
      <c r="J222" s="241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7"/>
      <c r="C223" s="246"/>
      <c r="D223" s="241"/>
      <c r="E223" s="167"/>
      <c r="F223" s="159"/>
      <c r="G223" s="268"/>
      <c r="H223" s="241"/>
      <c r="I223" s="323" t="str">
        <f t="shared" ref="I223:I253" si="6">IF(G223="","",F223*G223)</f>
        <v/>
      </c>
      <c r="J223" s="241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7"/>
      <c r="C224" s="246"/>
      <c r="D224" s="241"/>
      <c r="E224" s="167"/>
      <c r="F224" s="159"/>
      <c r="G224" s="268"/>
      <c r="H224" s="241"/>
      <c r="I224" s="323" t="str">
        <f t="shared" si="6"/>
        <v/>
      </c>
      <c r="J224" s="241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7"/>
      <c r="C225" s="246"/>
      <c r="D225" s="241"/>
      <c r="E225" s="167"/>
      <c r="F225" s="159"/>
      <c r="G225" s="268"/>
      <c r="H225" s="241"/>
      <c r="I225" s="323" t="str">
        <f t="shared" si="6"/>
        <v/>
      </c>
      <c r="J225" s="241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7"/>
      <c r="C226" s="246"/>
      <c r="D226" s="241"/>
      <c r="E226" s="167"/>
      <c r="F226" s="159"/>
      <c r="G226" s="268"/>
      <c r="H226" s="241"/>
      <c r="I226" s="323" t="str">
        <f t="shared" si="6"/>
        <v/>
      </c>
      <c r="J226" s="241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7"/>
      <c r="C227" s="246"/>
      <c r="D227" s="241"/>
      <c r="E227" s="167"/>
      <c r="F227" s="159"/>
      <c r="G227" s="268"/>
      <c r="H227" s="241"/>
      <c r="I227" s="323" t="str">
        <f t="shared" si="6"/>
        <v/>
      </c>
      <c r="J227" s="241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7"/>
      <c r="C228" s="246"/>
      <c r="D228" s="241"/>
      <c r="E228" s="167"/>
      <c r="F228" s="159"/>
      <c r="G228" s="268"/>
      <c r="H228" s="241"/>
      <c r="I228" s="323" t="str">
        <f t="shared" si="6"/>
        <v/>
      </c>
      <c r="J228" s="241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7"/>
      <c r="C229" s="246"/>
      <c r="D229" s="241"/>
      <c r="E229" s="167"/>
      <c r="F229" s="159"/>
      <c r="G229" s="268"/>
      <c r="H229" s="241"/>
      <c r="I229" s="323" t="str">
        <f t="shared" si="6"/>
        <v/>
      </c>
      <c r="J229" s="241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7"/>
      <c r="C230" s="246"/>
      <c r="D230" s="241"/>
      <c r="E230" s="167"/>
      <c r="F230" s="159"/>
      <c r="G230" s="268"/>
      <c r="H230" s="241"/>
      <c r="I230" s="323" t="str">
        <f t="shared" si="6"/>
        <v/>
      </c>
      <c r="J230" s="241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7"/>
      <c r="C231" s="246"/>
      <c r="D231" s="241"/>
      <c r="E231" s="167"/>
      <c r="F231" s="159"/>
      <c r="G231" s="268"/>
      <c r="H231" s="241"/>
      <c r="I231" s="323" t="str">
        <f t="shared" si="6"/>
        <v/>
      </c>
      <c r="J231" s="241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7"/>
      <c r="C232" s="246"/>
      <c r="D232" s="241"/>
      <c r="E232" s="167"/>
      <c r="F232" s="159"/>
      <c r="G232" s="268"/>
      <c r="H232" s="241"/>
      <c r="I232" s="323" t="str">
        <f t="shared" si="6"/>
        <v/>
      </c>
      <c r="J232" s="241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7"/>
      <c r="C233" s="246"/>
      <c r="D233" s="241"/>
      <c r="E233" s="167"/>
      <c r="F233" s="159"/>
      <c r="G233" s="268"/>
      <c r="H233" s="241"/>
      <c r="I233" s="323" t="str">
        <f t="shared" si="6"/>
        <v/>
      </c>
      <c r="J233" s="241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7"/>
      <c r="C234" s="246"/>
      <c r="D234" s="241"/>
      <c r="E234" s="167"/>
      <c r="F234" s="159"/>
      <c r="G234" s="268"/>
      <c r="H234" s="241"/>
      <c r="I234" s="323" t="str">
        <f t="shared" si="6"/>
        <v/>
      </c>
      <c r="J234" s="241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7"/>
      <c r="C235" s="246"/>
      <c r="D235" s="241"/>
      <c r="E235" s="167"/>
      <c r="F235" s="159"/>
      <c r="G235" s="268"/>
      <c r="H235" s="241"/>
      <c r="I235" s="323" t="str">
        <f t="shared" si="6"/>
        <v/>
      </c>
      <c r="J235" s="241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7"/>
      <c r="C236" s="246"/>
      <c r="D236" s="241"/>
      <c r="E236" s="167"/>
      <c r="F236" s="159"/>
      <c r="G236" s="268"/>
      <c r="H236" s="241"/>
      <c r="I236" s="323" t="str">
        <f t="shared" si="6"/>
        <v/>
      </c>
      <c r="J236" s="241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7"/>
      <c r="C237" s="246"/>
      <c r="D237" s="241"/>
      <c r="E237" s="167"/>
      <c r="F237" s="159"/>
      <c r="G237" s="268"/>
      <c r="H237" s="241"/>
      <c r="I237" s="323" t="str">
        <f t="shared" si="6"/>
        <v/>
      </c>
      <c r="J237" s="241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7"/>
      <c r="C238" s="246"/>
      <c r="D238" s="241"/>
      <c r="E238" s="167"/>
      <c r="F238" s="159"/>
      <c r="G238" s="268"/>
      <c r="H238" s="241"/>
      <c r="I238" s="323" t="str">
        <f t="shared" si="6"/>
        <v/>
      </c>
      <c r="J238" s="241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7"/>
      <c r="C239" s="246"/>
      <c r="D239" s="241"/>
      <c r="E239" s="167"/>
      <c r="F239" s="159"/>
      <c r="G239" s="268"/>
      <c r="H239" s="241"/>
      <c r="I239" s="323" t="str">
        <f t="shared" si="6"/>
        <v/>
      </c>
      <c r="J239" s="241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7"/>
      <c r="C240" s="246"/>
      <c r="D240" s="241"/>
      <c r="E240" s="167"/>
      <c r="F240" s="159"/>
      <c r="G240" s="268"/>
      <c r="H240" s="241"/>
      <c r="I240" s="323" t="str">
        <f t="shared" si="6"/>
        <v/>
      </c>
      <c r="J240" s="241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7"/>
      <c r="C241" s="246"/>
      <c r="D241" s="241"/>
      <c r="E241" s="167"/>
      <c r="F241" s="159"/>
      <c r="G241" s="268"/>
      <c r="H241" s="241"/>
      <c r="I241" s="323" t="str">
        <f t="shared" si="6"/>
        <v/>
      </c>
      <c r="J241" s="241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7"/>
      <c r="C242" s="246"/>
      <c r="D242" s="241"/>
      <c r="E242" s="167"/>
      <c r="F242" s="159"/>
      <c r="G242" s="268"/>
      <c r="H242" s="241"/>
      <c r="I242" s="323" t="str">
        <f t="shared" si="6"/>
        <v/>
      </c>
      <c r="J242" s="241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7"/>
      <c r="C243" s="246"/>
      <c r="D243" s="241"/>
      <c r="E243" s="167"/>
      <c r="F243" s="159"/>
      <c r="G243" s="268"/>
      <c r="H243" s="241"/>
      <c r="I243" s="323" t="str">
        <f t="shared" si="6"/>
        <v/>
      </c>
      <c r="J243" s="241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7"/>
      <c r="C244" s="246"/>
      <c r="D244" s="241"/>
      <c r="E244" s="167"/>
      <c r="F244" s="159"/>
      <c r="G244" s="268"/>
      <c r="H244" s="241"/>
      <c r="I244" s="323" t="str">
        <f t="shared" si="6"/>
        <v/>
      </c>
      <c r="J244" s="241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7"/>
      <c r="C245" s="246"/>
      <c r="D245" s="241"/>
      <c r="E245" s="167"/>
      <c r="F245" s="159"/>
      <c r="G245" s="268"/>
      <c r="H245" s="241"/>
      <c r="I245" s="323" t="str">
        <f t="shared" si="6"/>
        <v/>
      </c>
      <c r="J245" s="241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7"/>
      <c r="C246" s="246"/>
      <c r="D246" s="241"/>
      <c r="E246" s="167"/>
      <c r="F246" s="159"/>
      <c r="G246" s="268"/>
      <c r="H246" s="241"/>
      <c r="I246" s="323" t="str">
        <f t="shared" si="6"/>
        <v/>
      </c>
      <c r="J246" s="241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7"/>
      <c r="C247" s="246"/>
      <c r="D247" s="241"/>
      <c r="E247" s="167"/>
      <c r="F247" s="159"/>
      <c r="G247" s="268"/>
      <c r="H247" s="241"/>
      <c r="I247" s="323" t="str">
        <f t="shared" si="6"/>
        <v/>
      </c>
      <c r="J247" s="241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7"/>
      <c r="C248" s="246"/>
      <c r="D248" s="241"/>
      <c r="E248" s="167"/>
      <c r="F248" s="159"/>
      <c r="G248" s="268"/>
      <c r="H248" s="241"/>
      <c r="I248" s="323" t="str">
        <f t="shared" si="6"/>
        <v/>
      </c>
      <c r="J248" s="241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7"/>
      <c r="C249" s="246"/>
      <c r="D249" s="241"/>
      <c r="E249" s="167"/>
      <c r="F249" s="159"/>
      <c r="G249" s="268"/>
      <c r="H249" s="241"/>
      <c r="I249" s="323" t="str">
        <f t="shared" si="6"/>
        <v/>
      </c>
      <c r="J249" s="241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7"/>
      <c r="C250" s="246"/>
      <c r="D250" s="241"/>
      <c r="E250" s="167"/>
      <c r="F250" s="159"/>
      <c r="G250" s="268"/>
      <c r="H250" s="241"/>
      <c r="I250" s="323" t="str">
        <f t="shared" si="6"/>
        <v/>
      </c>
      <c r="J250" s="241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7"/>
      <c r="C251" s="246"/>
      <c r="D251" s="241"/>
      <c r="E251" s="167"/>
      <c r="F251" s="159"/>
      <c r="G251" s="268"/>
      <c r="H251" s="241"/>
      <c r="I251" s="323" t="str">
        <f t="shared" si="6"/>
        <v/>
      </c>
      <c r="J251" s="241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7"/>
      <c r="C252" s="246"/>
      <c r="D252" s="241"/>
      <c r="E252" s="167"/>
      <c r="F252" s="159"/>
      <c r="G252" s="268"/>
      <c r="H252" s="241"/>
      <c r="I252" s="323" t="str">
        <f t="shared" si="6"/>
        <v/>
      </c>
      <c r="J252" s="241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7"/>
      <c r="C253" s="246"/>
      <c r="D253" s="241"/>
      <c r="E253" s="167"/>
      <c r="F253" s="159"/>
      <c r="G253" s="268"/>
      <c r="H253" s="241"/>
      <c r="I253" s="323" t="str">
        <f t="shared" si="6"/>
        <v/>
      </c>
      <c r="J253" s="241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93" t="s">
        <v>276</v>
      </c>
      <c r="C254" s="246"/>
      <c r="D254" s="246"/>
      <c r="E254" s="246"/>
      <c r="F254" s="246"/>
      <c r="G254" s="246"/>
      <c r="H254" s="241"/>
      <c r="I254" s="242">
        <f>SUM(I223:I253)</f>
        <v>0</v>
      </c>
      <c r="J254" s="241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93" t="str">
        <f>"Total de (A + B + C"&amp;IF(O15&lt;&gt;""," + D)",")")&amp;" ="</f>
        <v>Total de (A + B + C) =</v>
      </c>
      <c r="C257" s="246"/>
      <c r="D257" s="246"/>
      <c r="E257" s="246"/>
      <c r="F257" s="246"/>
      <c r="G257" s="246"/>
      <c r="H257" s="241"/>
      <c r="I257" s="242">
        <f>J54+I119+I154+I219+I254</f>
        <v>1.4100000000000001</v>
      </c>
      <c r="J257" s="241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28"/>
      <c r="D259" s="251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78" t="s">
        <v>110</v>
      </c>
      <c r="C260" s="246"/>
      <c r="D260" s="246"/>
      <c r="E260" s="246"/>
      <c r="F260" s="246"/>
      <c r="G260" s="246"/>
      <c r="H260" s="241"/>
      <c r="I260" s="279">
        <f>I257*I310</f>
        <v>4.2300000000000004E-2</v>
      </c>
      <c r="J260" s="241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78" t="s">
        <v>111</v>
      </c>
      <c r="C261" s="246"/>
      <c r="D261" s="246"/>
      <c r="E261" s="246"/>
      <c r="F261" s="246"/>
      <c r="G261" s="246"/>
      <c r="H261" s="241"/>
      <c r="I261" s="279">
        <f>(I257+I260)*I311</f>
        <v>7.2615000000000013E-2</v>
      </c>
      <c r="J261" s="241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78" t="s">
        <v>112</v>
      </c>
      <c r="C262" s="246"/>
      <c r="D262" s="246"/>
      <c r="E262" s="246"/>
      <c r="F262" s="246"/>
      <c r="G262" s="246"/>
      <c r="H262" s="241"/>
      <c r="I262" s="279">
        <f>I266*SUM(I314,I315,I316,I318)</f>
        <v>0.18176099328483497</v>
      </c>
      <c r="J262" s="241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80" t="str">
        <f>"Total de "&amp;IF(O15="","E","F")&amp;" ="</f>
        <v>Total de E =</v>
      </c>
      <c r="C263" s="246"/>
      <c r="D263" s="246"/>
      <c r="E263" s="246"/>
      <c r="F263" s="246"/>
      <c r="G263" s="246"/>
      <c r="H263" s="241"/>
      <c r="I263" s="242">
        <f>SUM(I260:I262)</f>
        <v>0.29667599328483496</v>
      </c>
      <c r="J263" s="241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82" t="s">
        <v>113</v>
      </c>
      <c r="C264" s="246"/>
      <c r="D264" s="246"/>
      <c r="E264" s="246"/>
      <c r="F264" s="246"/>
      <c r="G264" s="246"/>
      <c r="H264" s="241"/>
      <c r="I264" s="281">
        <f>IF(ISERROR(I266/I257),"",(I266/I257)-1)</f>
        <v>0.21040850587576942</v>
      </c>
      <c r="J264" s="241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80" t="str">
        <f>"Total "&amp;IF(N8=N3,"mensal de","de")&amp;" ("&amp;IF(O15="","D + E","E + F")&amp;") ="</f>
        <v>Total de (D + E) =</v>
      </c>
      <c r="C266" s="246"/>
      <c r="D266" s="246"/>
      <c r="E266" s="246"/>
      <c r="F266" s="246"/>
      <c r="G266" s="246"/>
      <c r="H266" s="241"/>
      <c r="I266" s="242">
        <f>(I257+I260+I261)/(1-SUM(I314,I315,I316,I318))</f>
        <v>1.7066759932848352</v>
      </c>
      <c r="J266" s="241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customHeight="1">
      <c r="A269" s="86"/>
      <c r="B269" s="245" t="s">
        <v>70</v>
      </c>
      <c r="C269" s="241"/>
      <c r="D269" s="245" t="s">
        <v>277</v>
      </c>
      <c r="E269" s="241"/>
      <c r="F269" s="66" t="s">
        <v>278</v>
      </c>
      <c r="G269" s="245" t="s">
        <v>279</v>
      </c>
      <c r="H269" s="241"/>
      <c r="I269" s="245" t="s">
        <v>89</v>
      </c>
      <c r="J269" s="241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customHeight="1">
      <c r="A270" s="86"/>
      <c r="B270" s="326"/>
      <c r="C270" s="241"/>
      <c r="D270" s="329"/>
      <c r="E270" s="241"/>
      <c r="F270" s="168" t="str">
        <f t="shared" ref="F270:F300" si="7">IF(ISERROR(I270/D270),"",(I270/D270)-1)</f>
        <v/>
      </c>
      <c r="G270" s="247" t="str">
        <f t="shared" ref="G270:G300" si="8">IF(B270="","",I270*SUM($I$314,$I$315,$I$318))</f>
        <v/>
      </c>
      <c r="H270" s="241"/>
      <c r="I270" s="247" t="str">
        <f t="shared" ref="I270:I300" si="9">IF(B270="","",(D270)/(1-SUM($I$314,$I$315,$I$318)))</f>
        <v/>
      </c>
      <c r="J270" s="241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customHeight="1">
      <c r="A271" s="86"/>
      <c r="B271" s="326"/>
      <c r="C271" s="241"/>
      <c r="D271" s="329"/>
      <c r="E271" s="241"/>
      <c r="F271" s="168" t="str">
        <f t="shared" si="7"/>
        <v/>
      </c>
      <c r="G271" s="247" t="str">
        <f t="shared" si="8"/>
        <v/>
      </c>
      <c r="H271" s="241"/>
      <c r="I271" s="247" t="str">
        <f t="shared" si="9"/>
        <v/>
      </c>
      <c r="J271" s="241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customHeight="1">
      <c r="A272" s="86"/>
      <c r="B272" s="326"/>
      <c r="C272" s="241"/>
      <c r="D272" s="329"/>
      <c r="E272" s="241"/>
      <c r="F272" s="168" t="str">
        <f t="shared" si="7"/>
        <v/>
      </c>
      <c r="G272" s="247" t="str">
        <f t="shared" si="8"/>
        <v/>
      </c>
      <c r="H272" s="241"/>
      <c r="I272" s="247" t="str">
        <f t="shared" si="9"/>
        <v/>
      </c>
      <c r="J272" s="241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customHeight="1">
      <c r="A273" s="86"/>
      <c r="B273" s="326"/>
      <c r="C273" s="241"/>
      <c r="D273" s="329"/>
      <c r="E273" s="241"/>
      <c r="F273" s="168" t="str">
        <f t="shared" si="7"/>
        <v/>
      </c>
      <c r="G273" s="247" t="str">
        <f t="shared" si="8"/>
        <v/>
      </c>
      <c r="H273" s="241"/>
      <c r="I273" s="247" t="str">
        <f t="shared" si="9"/>
        <v/>
      </c>
      <c r="J273" s="241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customHeight="1">
      <c r="A274" s="86"/>
      <c r="B274" s="326"/>
      <c r="C274" s="241"/>
      <c r="D274" s="329"/>
      <c r="E274" s="241"/>
      <c r="F274" s="168" t="str">
        <f t="shared" si="7"/>
        <v/>
      </c>
      <c r="G274" s="247" t="str">
        <f t="shared" si="8"/>
        <v/>
      </c>
      <c r="H274" s="241"/>
      <c r="I274" s="247" t="str">
        <f t="shared" si="9"/>
        <v/>
      </c>
      <c r="J274" s="241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customHeight="1">
      <c r="A275" s="86"/>
      <c r="B275" s="326"/>
      <c r="C275" s="241"/>
      <c r="D275" s="329"/>
      <c r="E275" s="241"/>
      <c r="F275" s="168" t="str">
        <f t="shared" si="7"/>
        <v/>
      </c>
      <c r="G275" s="247" t="str">
        <f t="shared" si="8"/>
        <v/>
      </c>
      <c r="H275" s="241"/>
      <c r="I275" s="247" t="str">
        <f t="shared" si="9"/>
        <v/>
      </c>
      <c r="J275" s="241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customHeight="1">
      <c r="A276" s="86"/>
      <c r="B276" s="326"/>
      <c r="C276" s="241"/>
      <c r="D276" s="329"/>
      <c r="E276" s="241"/>
      <c r="F276" s="168" t="str">
        <f t="shared" si="7"/>
        <v/>
      </c>
      <c r="G276" s="247" t="str">
        <f t="shared" si="8"/>
        <v/>
      </c>
      <c r="H276" s="241"/>
      <c r="I276" s="247" t="str">
        <f t="shared" si="9"/>
        <v/>
      </c>
      <c r="J276" s="241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customHeight="1">
      <c r="A277" s="86"/>
      <c r="B277" s="326"/>
      <c r="C277" s="241"/>
      <c r="D277" s="329"/>
      <c r="E277" s="241"/>
      <c r="F277" s="168" t="str">
        <f t="shared" si="7"/>
        <v/>
      </c>
      <c r="G277" s="247" t="str">
        <f t="shared" si="8"/>
        <v/>
      </c>
      <c r="H277" s="241"/>
      <c r="I277" s="247" t="str">
        <f t="shared" si="9"/>
        <v/>
      </c>
      <c r="J277" s="241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customHeight="1">
      <c r="A278" s="86"/>
      <c r="B278" s="326"/>
      <c r="C278" s="241"/>
      <c r="D278" s="329"/>
      <c r="E278" s="241"/>
      <c r="F278" s="168" t="str">
        <f t="shared" si="7"/>
        <v/>
      </c>
      <c r="G278" s="247" t="str">
        <f t="shared" si="8"/>
        <v/>
      </c>
      <c r="H278" s="241"/>
      <c r="I278" s="247" t="str">
        <f t="shared" si="9"/>
        <v/>
      </c>
      <c r="J278" s="241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customHeight="1">
      <c r="A279" s="86"/>
      <c r="B279" s="326"/>
      <c r="C279" s="241"/>
      <c r="D279" s="329"/>
      <c r="E279" s="241"/>
      <c r="F279" s="168" t="str">
        <f t="shared" si="7"/>
        <v/>
      </c>
      <c r="G279" s="247" t="str">
        <f t="shared" si="8"/>
        <v/>
      </c>
      <c r="H279" s="241"/>
      <c r="I279" s="247" t="str">
        <f t="shared" si="9"/>
        <v/>
      </c>
      <c r="J279" s="241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customHeight="1">
      <c r="A280" s="86"/>
      <c r="B280" s="326"/>
      <c r="C280" s="241"/>
      <c r="D280" s="329"/>
      <c r="E280" s="241"/>
      <c r="F280" s="168" t="str">
        <f t="shared" si="7"/>
        <v/>
      </c>
      <c r="G280" s="247" t="str">
        <f t="shared" si="8"/>
        <v/>
      </c>
      <c r="H280" s="241"/>
      <c r="I280" s="247" t="str">
        <f t="shared" si="9"/>
        <v/>
      </c>
      <c r="J280" s="241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customHeight="1">
      <c r="A281" s="86"/>
      <c r="B281" s="326"/>
      <c r="C281" s="241"/>
      <c r="D281" s="329"/>
      <c r="E281" s="241"/>
      <c r="F281" s="168" t="str">
        <f t="shared" si="7"/>
        <v/>
      </c>
      <c r="G281" s="247" t="str">
        <f t="shared" si="8"/>
        <v/>
      </c>
      <c r="H281" s="241"/>
      <c r="I281" s="247" t="str">
        <f t="shared" si="9"/>
        <v/>
      </c>
      <c r="J281" s="241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customHeight="1">
      <c r="A282" s="86"/>
      <c r="B282" s="326"/>
      <c r="C282" s="241"/>
      <c r="D282" s="329"/>
      <c r="E282" s="241"/>
      <c r="F282" s="168" t="str">
        <f t="shared" si="7"/>
        <v/>
      </c>
      <c r="G282" s="247" t="str">
        <f t="shared" si="8"/>
        <v/>
      </c>
      <c r="H282" s="241"/>
      <c r="I282" s="247" t="str">
        <f t="shared" si="9"/>
        <v/>
      </c>
      <c r="J282" s="241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customHeight="1">
      <c r="A283" s="86"/>
      <c r="B283" s="326"/>
      <c r="C283" s="241"/>
      <c r="D283" s="329"/>
      <c r="E283" s="241"/>
      <c r="F283" s="168" t="str">
        <f t="shared" si="7"/>
        <v/>
      </c>
      <c r="G283" s="247" t="str">
        <f t="shared" si="8"/>
        <v/>
      </c>
      <c r="H283" s="241"/>
      <c r="I283" s="247" t="str">
        <f t="shared" si="9"/>
        <v/>
      </c>
      <c r="J283" s="241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customHeight="1">
      <c r="A284" s="86"/>
      <c r="B284" s="326"/>
      <c r="C284" s="241"/>
      <c r="D284" s="329"/>
      <c r="E284" s="241"/>
      <c r="F284" s="168" t="str">
        <f t="shared" si="7"/>
        <v/>
      </c>
      <c r="G284" s="247" t="str">
        <f t="shared" si="8"/>
        <v/>
      </c>
      <c r="H284" s="241"/>
      <c r="I284" s="247" t="str">
        <f t="shared" si="9"/>
        <v/>
      </c>
      <c r="J284" s="241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customHeight="1">
      <c r="A285" s="86"/>
      <c r="B285" s="326"/>
      <c r="C285" s="241"/>
      <c r="D285" s="329"/>
      <c r="E285" s="241"/>
      <c r="F285" s="168" t="str">
        <f t="shared" si="7"/>
        <v/>
      </c>
      <c r="G285" s="247" t="str">
        <f t="shared" si="8"/>
        <v/>
      </c>
      <c r="H285" s="241"/>
      <c r="I285" s="247" t="str">
        <f t="shared" si="9"/>
        <v/>
      </c>
      <c r="J285" s="241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customHeight="1">
      <c r="A286" s="86"/>
      <c r="B286" s="326"/>
      <c r="C286" s="241"/>
      <c r="D286" s="329"/>
      <c r="E286" s="241"/>
      <c r="F286" s="168" t="str">
        <f t="shared" si="7"/>
        <v/>
      </c>
      <c r="G286" s="247" t="str">
        <f t="shared" si="8"/>
        <v/>
      </c>
      <c r="H286" s="241"/>
      <c r="I286" s="247" t="str">
        <f t="shared" si="9"/>
        <v/>
      </c>
      <c r="J286" s="241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customHeight="1">
      <c r="A287" s="86"/>
      <c r="B287" s="326"/>
      <c r="C287" s="241"/>
      <c r="D287" s="329"/>
      <c r="E287" s="241"/>
      <c r="F287" s="168" t="str">
        <f t="shared" si="7"/>
        <v/>
      </c>
      <c r="G287" s="247" t="str">
        <f t="shared" si="8"/>
        <v/>
      </c>
      <c r="H287" s="241"/>
      <c r="I287" s="247" t="str">
        <f t="shared" si="9"/>
        <v/>
      </c>
      <c r="J287" s="241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customHeight="1">
      <c r="A288" s="86"/>
      <c r="B288" s="326"/>
      <c r="C288" s="241"/>
      <c r="D288" s="329"/>
      <c r="E288" s="241"/>
      <c r="F288" s="168" t="str">
        <f t="shared" si="7"/>
        <v/>
      </c>
      <c r="G288" s="247" t="str">
        <f t="shared" si="8"/>
        <v/>
      </c>
      <c r="H288" s="241"/>
      <c r="I288" s="247" t="str">
        <f t="shared" si="9"/>
        <v/>
      </c>
      <c r="J288" s="241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customHeight="1">
      <c r="A289" s="86"/>
      <c r="B289" s="326"/>
      <c r="C289" s="241"/>
      <c r="D289" s="329"/>
      <c r="E289" s="241"/>
      <c r="F289" s="168" t="str">
        <f t="shared" si="7"/>
        <v/>
      </c>
      <c r="G289" s="247" t="str">
        <f t="shared" si="8"/>
        <v/>
      </c>
      <c r="H289" s="241"/>
      <c r="I289" s="247" t="str">
        <f t="shared" si="9"/>
        <v/>
      </c>
      <c r="J289" s="241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customHeight="1">
      <c r="A290" s="86"/>
      <c r="B290" s="326"/>
      <c r="C290" s="241"/>
      <c r="D290" s="329"/>
      <c r="E290" s="241"/>
      <c r="F290" s="168" t="str">
        <f t="shared" si="7"/>
        <v/>
      </c>
      <c r="G290" s="247" t="str">
        <f t="shared" si="8"/>
        <v/>
      </c>
      <c r="H290" s="241"/>
      <c r="I290" s="247" t="str">
        <f t="shared" si="9"/>
        <v/>
      </c>
      <c r="J290" s="241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customHeight="1">
      <c r="A291" s="86"/>
      <c r="B291" s="326"/>
      <c r="C291" s="241"/>
      <c r="D291" s="329"/>
      <c r="E291" s="241"/>
      <c r="F291" s="168" t="str">
        <f t="shared" si="7"/>
        <v/>
      </c>
      <c r="G291" s="247" t="str">
        <f t="shared" si="8"/>
        <v/>
      </c>
      <c r="H291" s="241"/>
      <c r="I291" s="247" t="str">
        <f t="shared" si="9"/>
        <v/>
      </c>
      <c r="J291" s="241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customHeight="1">
      <c r="A292" s="86"/>
      <c r="B292" s="326"/>
      <c r="C292" s="241"/>
      <c r="D292" s="329"/>
      <c r="E292" s="241"/>
      <c r="F292" s="168" t="str">
        <f t="shared" si="7"/>
        <v/>
      </c>
      <c r="G292" s="247" t="str">
        <f t="shared" si="8"/>
        <v/>
      </c>
      <c r="H292" s="241"/>
      <c r="I292" s="247" t="str">
        <f t="shared" si="9"/>
        <v/>
      </c>
      <c r="J292" s="241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customHeight="1">
      <c r="A293" s="86"/>
      <c r="B293" s="326"/>
      <c r="C293" s="241"/>
      <c r="D293" s="329"/>
      <c r="E293" s="241"/>
      <c r="F293" s="168" t="str">
        <f t="shared" si="7"/>
        <v/>
      </c>
      <c r="G293" s="247" t="str">
        <f t="shared" si="8"/>
        <v/>
      </c>
      <c r="H293" s="241"/>
      <c r="I293" s="247" t="str">
        <f t="shared" si="9"/>
        <v/>
      </c>
      <c r="J293" s="241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customHeight="1">
      <c r="A294" s="86"/>
      <c r="B294" s="326"/>
      <c r="C294" s="241"/>
      <c r="D294" s="329"/>
      <c r="E294" s="241"/>
      <c r="F294" s="168" t="str">
        <f t="shared" si="7"/>
        <v/>
      </c>
      <c r="G294" s="247" t="str">
        <f t="shared" si="8"/>
        <v/>
      </c>
      <c r="H294" s="241"/>
      <c r="I294" s="247" t="str">
        <f t="shared" si="9"/>
        <v/>
      </c>
      <c r="J294" s="241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customHeight="1">
      <c r="A295" s="86"/>
      <c r="B295" s="326"/>
      <c r="C295" s="241"/>
      <c r="D295" s="329"/>
      <c r="E295" s="241"/>
      <c r="F295" s="168" t="str">
        <f t="shared" si="7"/>
        <v/>
      </c>
      <c r="G295" s="247" t="str">
        <f t="shared" si="8"/>
        <v/>
      </c>
      <c r="H295" s="241"/>
      <c r="I295" s="247" t="str">
        <f t="shared" si="9"/>
        <v/>
      </c>
      <c r="J295" s="241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customHeight="1">
      <c r="A296" s="86"/>
      <c r="B296" s="326"/>
      <c r="C296" s="241"/>
      <c r="D296" s="329"/>
      <c r="E296" s="241"/>
      <c r="F296" s="168" t="str">
        <f t="shared" si="7"/>
        <v/>
      </c>
      <c r="G296" s="247" t="str">
        <f t="shared" si="8"/>
        <v/>
      </c>
      <c r="H296" s="241"/>
      <c r="I296" s="247" t="str">
        <f t="shared" si="9"/>
        <v/>
      </c>
      <c r="J296" s="241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customHeight="1">
      <c r="A297" s="86"/>
      <c r="B297" s="326"/>
      <c r="C297" s="241"/>
      <c r="D297" s="329"/>
      <c r="E297" s="241"/>
      <c r="F297" s="168" t="str">
        <f t="shared" si="7"/>
        <v/>
      </c>
      <c r="G297" s="247" t="str">
        <f t="shared" si="8"/>
        <v/>
      </c>
      <c r="H297" s="241"/>
      <c r="I297" s="247" t="str">
        <f t="shared" si="9"/>
        <v/>
      </c>
      <c r="J297" s="241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customHeight="1">
      <c r="A298" s="86"/>
      <c r="B298" s="326"/>
      <c r="C298" s="241"/>
      <c r="D298" s="329"/>
      <c r="E298" s="241"/>
      <c r="F298" s="168" t="str">
        <f t="shared" si="7"/>
        <v/>
      </c>
      <c r="G298" s="247" t="str">
        <f t="shared" si="8"/>
        <v/>
      </c>
      <c r="H298" s="241"/>
      <c r="I298" s="247" t="str">
        <f t="shared" si="9"/>
        <v/>
      </c>
      <c r="J298" s="241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customHeight="1">
      <c r="A299" s="86"/>
      <c r="B299" s="326"/>
      <c r="C299" s="241"/>
      <c r="D299" s="329"/>
      <c r="E299" s="241"/>
      <c r="F299" s="168" t="str">
        <f t="shared" si="7"/>
        <v/>
      </c>
      <c r="G299" s="247" t="str">
        <f t="shared" si="8"/>
        <v/>
      </c>
      <c r="H299" s="241"/>
      <c r="I299" s="247" t="str">
        <f t="shared" si="9"/>
        <v/>
      </c>
      <c r="J299" s="241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customHeight="1">
      <c r="A300" s="86"/>
      <c r="B300" s="326"/>
      <c r="C300" s="241"/>
      <c r="D300" s="329"/>
      <c r="E300" s="241"/>
      <c r="F300" s="168" t="str">
        <f t="shared" si="7"/>
        <v/>
      </c>
      <c r="G300" s="247" t="str">
        <f t="shared" si="8"/>
        <v/>
      </c>
      <c r="H300" s="241"/>
      <c r="I300" s="247" t="str">
        <f t="shared" si="9"/>
        <v/>
      </c>
      <c r="J300" s="241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customHeight="1">
      <c r="A301" s="86"/>
      <c r="B301" s="271" t="str">
        <f>"Total de "&amp;IF(O15="","F","G")&amp;" ="</f>
        <v>Total de F =</v>
      </c>
      <c r="C301" s="246"/>
      <c r="D301" s="246"/>
      <c r="E301" s="246"/>
      <c r="F301" s="246"/>
      <c r="G301" s="246"/>
      <c r="H301" s="241"/>
      <c r="I301" s="242">
        <f>SUM(I270:I300)</f>
        <v>0</v>
      </c>
      <c r="J301" s="241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32" t="s">
        <v>82</v>
      </c>
      <c r="C303" s="333"/>
      <c r="D303" s="265"/>
      <c r="E303" s="293" t="s">
        <v>280</v>
      </c>
      <c r="F303" s="246"/>
      <c r="G303" s="246"/>
      <c r="H303" s="241"/>
      <c r="I303" s="242">
        <f>IF(N8=N3,IF(E12&lt;&gt;"",E12*I266,I266),I266)</f>
        <v>1.7066759932848352</v>
      </c>
      <c r="J303" s="241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30" t="s">
        <v>281</v>
      </c>
      <c r="C304" s="250"/>
      <c r="D304" s="253"/>
      <c r="E304" s="293" t="s">
        <v>282</v>
      </c>
      <c r="F304" s="246"/>
      <c r="G304" s="246"/>
      <c r="H304" s="241"/>
      <c r="I304" s="242">
        <f>IF(N8=N3,IF(E12&lt;&gt;"",E12*I301,I301),I301)</f>
        <v>0</v>
      </c>
      <c r="J304" s="241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31" t="str">
        <f>IF(N8=N3,"(Total Mensal x Duração do Contrato)"," ")</f>
        <v xml:space="preserve"> </v>
      </c>
      <c r="C305" s="303"/>
      <c r="D305" s="292"/>
      <c r="E305" s="293" t="s">
        <v>283</v>
      </c>
      <c r="F305" s="246"/>
      <c r="G305" s="246"/>
      <c r="H305" s="241"/>
      <c r="I305" s="324">
        <f>I303+I304</f>
        <v>1.7066759932848352</v>
      </c>
      <c r="J305" s="241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94" t="s">
        <v>121</v>
      </c>
      <c r="C308" s="250"/>
      <c r="D308" s="250"/>
      <c r="E308" s="250"/>
      <c r="F308" s="250"/>
      <c r="G308" s="250"/>
      <c r="H308" s="250"/>
      <c r="I308" s="250"/>
      <c r="J308" s="251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95" t="s">
        <v>122</v>
      </c>
      <c r="C310" s="246"/>
      <c r="D310" s="246"/>
      <c r="E310" s="246"/>
      <c r="F310" s="246"/>
      <c r="G310" s="246"/>
      <c r="H310" s="241"/>
      <c r="I310" s="296">
        <f>SUM(J10:J11)</f>
        <v>0.03</v>
      </c>
      <c r="J310" s="241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95" t="s">
        <v>35</v>
      </c>
      <c r="C311" s="246"/>
      <c r="D311" s="246"/>
      <c r="E311" s="246"/>
      <c r="F311" s="246"/>
      <c r="G311" s="246"/>
      <c r="H311" s="241"/>
      <c r="I311" s="296">
        <f>J12</f>
        <v>0.05</v>
      </c>
      <c r="J311" s="241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89" t="str">
        <f>IF(O10=2,"PIS não cumulativa excluídos os materiais utilizados no local","PIS")</f>
        <v>PIS</v>
      </c>
      <c r="C314" s="246"/>
      <c r="D314" s="246"/>
      <c r="E314" s="246"/>
      <c r="F314" s="246"/>
      <c r="G314" s="246"/>
      <c r="H314" s="241"/>
      <c r="I314" s="290">
        <f>IF(O10=2,(J15*M318),J15)</f>
        <v>6.4999999999999997E-3</v>
      </c>
      <c r="J314" s="241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89" t="str">
        <f>IF(B314="PIS","COFINS","COFINS não cumulativa excluídos os materiais utilizados no local")</f>
        <v>COFINS</v>
      </c>
      <c r="C315" s="246"/>
      <c r="D315" s="246"/>
      <c r="E315" s="246"/>
      <c r="F315" s="246"/>
      <c r="G315" s="246"/>
      <c r="H315" s="241"/>
      <c r="I315" s="290">
        <f>IF(O10=2,(J16*M318),J16)</f>
        <v>0.03</v>
      </c>
      <c r="J315" s="241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90">
        <v>0</v>
      </c>
      <c r="J316" s="241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89" t="str">
        <f>IF(I318=J14,"Imposto Sobre Serviço","Imposto Sobre Serviços excluídos os materiais aplicados no local")</f>
        <v>Imposto Sobre Serviço</v>
      </c>
      <c r="C318" s="246"/>
      <c r="D318" s="246"/>
      <c r="E318" s="246"/>
      <c r="F318" s="246"/>
      <c r="G318" s="246"/>
      <c r="H318" s="241"/>
      <c r="I318" s="290">
        <f>IF(O13="",J14,IF(O14="",J14,L318))</f>
        <v>7.0000000000000007E-2</v>
      </c>
      <c r="J318" s="241"/>
      <c r="K318" s="1"/>
      <c r="L318" s="105">
        <f>J14*M318</f>
        <v>6.9503546099290783E-2</v>
      </c>
      <c r="M318" s="12">
        <f>IF(I257&gt;0,1-(I119/I257),1)</f>
        <v>0.99290780141843971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G278:H278"/>
    <mergeCell ref="D278:E278"/>
    <mergeCell ref="D279:E279"/>
    <mergeCell ref="D280:E280"/>
    <mergeCell ref="D281:E281"/>
    <mergeCell ref="D282:E282"/>
    <mergeCell ref="D283:E283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94:C294"/>
    <mergeCell ref="B295:C295"/>
    <mergeCell ref="B296:C296"/>
    <mergeCell ref="B284:C284"/>
    <mergeCell ref="B285:C285"/>
    <mergeCell ref="B286:C286"/>
    <mergeCell ref="B287:C287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G153:H153"/>
    <mergeCell ref="B154:H154"/>
    <mergeCell ref="B149:D149"/>
    <mergeCell ref="G149:H149"/>
    <mergeCell ref="B150:D150"/>
    <mergeCell ref="G150:H150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G115:H115"/>
    <mergeCell ref="G116:H116"/>
    <mergeCell ref="G117:H117"/>
    <mergeCell ref="G118:H11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</mergeCells>
  <conditionalFormatting sqref="B303:B305 I303:I305">
    <cfRule type="cellIs" dxfId="3" priority="1" operator="equal">
      <formula>""</formula>
    </cfRule>
  </conditionalFormatting>
  <conditionalFormatting sqref="O14">
    <cfRule type="expression" dxfId="2" priority="2">
      <formula>$C$13&lt;&gt;$N$14</formula>
    </cfRule>
  </conditionalFormatting>
  <conditionalFormatting sqref="J15:J16">
    <cfRule type="expression" dxfId="1" priority="3">
      <formula>$O$10&lt;3</formula>
    </cfRule>
  </conditionalFormatting>
  <conditionalFormatting sqref="E10">
    <cfRule type="expression" dxfId="0" priority="4">
      <formula>$D$10=""</formula>
    </cfRule>
  </conditionalFormatting>
  <dataValidations count="5">
    <dataValidation type="list" allowBlank="1" showInputMessage="1" showErrorMessage="1" prompt=" - " sqref="F12" xr:uid="{00000000-0002-0000-0F00-000000000000}">
      <formula1>$P$2:$P$4</formula1>
    </dataValidation>
    <dataValidation type="list" allowBlank="1" showInputMessage="1" showErrorMessage="1" prompt=" - " sqref="G21:G51" xr:uid="{00000000-0002-0000-0F00-000001000000}">
      <formula1>$M$9:$M$12</formula1>
    </dataValidation>
    <dataValidation type="list" allowBlank="1" showInputMessage="1" showErrorMessage="1" prompt=" - " sqref="D21:D51" xr:uid="{00000000-0002-0000-0F00-000002000000}">
      <formula1>$M$2:$M$5</formula1>
    </dataValidation>
    <dataValidation type="list" allowBlank="1" showInputMessage="1" showErrorMessage="1" prompt=" - " sqref="F319" xr:uid="{00000000-0002-0000-0F00-000003000000}">
      <formula1>$O$24:$O$33</formula1>
    </dataValidation>
    <dataValidation type="list" allowBlank="1" showInputMessage="1" showErrorMessage="1" prompt=" - " sqref="J13" xr:uid="{00000000-0002-0000-0F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>
    <tabColor rgb="FFC0C0C0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8" hidden="1" customWidth="1"/>
    <col min="7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94" t="s">
        <v>316</v>
      </c>
      <c r="C2" s="250"/>
      <c r="D2" s="251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317</v>
      </c>
      <c r="C3" s="257"/>
      <c r="D3" s="258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324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325</v>
      </c>
      <c r="C9" s="171" t="s">
        <v>326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327</v>
      </c>
      <c r="C10" s="171" t="s">
        <v>328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330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332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334</v>
      </c>
      <c r="D13" s="172">
        <f>'Item 1.1.1'!J13</f>
        <v>0.01</v>
      </c>
      <c r="E13" s="16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6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4"/>
      <c r="C15" s="333"/>
      <c r="D15" s="335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337</v>
      </c>
      <c r="C17" s="171" t="s">
        <v>338</v>
      </c>
      <c r="D17" s="172">
        <v>0.1893</v>
      </c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339</v>
      </c>
      <c r="C18" s="171" t="s">
        <v>340</v>
      </c>
      <c r="D18" s="172">
        <v>3.9699999999999999E-2</v>
      </c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341</v>
      </c>
      <c r="C19" s="171" t="s">
        <v>342</v>
      </c>
      <c r="D19" s="172">
        <v>7.9000000000000008E-3</v>
      </c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">
        <v>343</v>
      </c>
      <c r="C20" s="171" t="s">
        <v>344</v>
      </c>
      <c r="D20" s="172">
        <v>3.3999999999999998E-3</v>
      </c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">
        <v>345</v>
      </c>
      <c r="C21" s="171" t="s">
        <v>346</v>
      </c>
      <c r="D21" s="172">
        <v>0.1057</v>
      </c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">
        <v>347</v>
      </c>
      <c r="C22" s="171" t="s">
        <v>348</v>
      </c>
      <c r="D22" s="172">
        <v>4.5699999999999998E-2</v>
      </c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282" t="s">
        <v>349</v>
      </c>
      <c r="C23" s="241"/>
      <c r="D23" s="173">
        <f>SUM(D17:D22)</f>
        <v>0.39169999999999999</v>
      </c>
      <c r="E23" s="175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34"/>
      <c r="C24" s="333"/>
      <c r="D24" s="335"/>
      <c r="E24" s="175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45" t="s">
        <v>350</v>
      </c>
      <c r="C25" s="246"/>
      <c r="D25" s="241"/>
      <c r="E25" s="16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170" t="s">
        <v>351</v>
      </c>
      <c r="C26" s="171" t="s">
        <v>352</v>
      </c>
      <c r="D26" s="172">
        <f>40%*(D7+(D7*D23))</f>
        <v>4.4534400000000002E-2</v>
      </c>
      <c r="E26" s="16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102" t="s">
        <v>353</v>
      </c>
      <c r="C27" s="171" t="s">
        <v>354</v>
      </c>
      <c r="D27" s="172">
        <v>0.1406</v>
      </c>
      <c r="E27" s="16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6" t="s">
        <v>355</v>
      </c>
      <c r="C28" s="171" t="s">
        <v>356</v>
      </c>
      <c r="D28" s="172">
        <v>0.13120000000000001</v>
      </c>
      <c r="E28" s="16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82" t="s">
        <v>357</v>
      </c>
      <c r="C29" s="241"/>
      <c r="D29" s="173">
        <f>SUM(D26:D28)</f>
        <v>0.31633440000000002</v>
      </c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34"/>
      <c r="C30" s="333"/>
      <c r="D30" s="335"/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245" t="s">
        <v>358</v>
      </c>
      <c r="C31" s="246"/>
      <c r="D31" s="241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70" t="s">
        <v>359</v>
      </c>
      <c r="C32" s="171" t="s">
        <v>360</v>
      </c>
      <c r="D32" s="172">
        <f>D14*D23</f>
        <v>0.13631160000000003</v>
      </c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77" t="s">
        <v>361</v>
      </c>
      <c r="C33" s="171" t="s">
        <v>362</v>
      </c>
      <c r="D33" s="172">
        <f>D7*D28</f>
        <v>1.0496000000000002E-2</v>
      </c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282" t="s">
        <v>363</v>
      </c>
      <c r="C34" s="241"/>
      <c r="D34" s="173">
        <f>SUM(D32:D33)</f>
        <v>0.14680760000000004</v>
      </c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336"/>
      <c r="C35" s="246"/>
      <c r="D35" s="277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282" t="s">
        <v>364</v>
      </c>
      <c r="C36" s="241"/>
      <c r="D36" s="173">
        <f>D14+D23+D29+D34</f>
        <v>1.2028420000000002</v>
      </c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"/>
      <c r="C37" s="17"/>
      <c r="D37" s="1"/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9"/>
      <c r="B38" s="9"/>
      <c r="C38" s="16"/>
      <c r="D38" s="178"/>
      <c r="E38" s="17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9"/>
      <c r="B39" s="9"/>
      <c r="C39" s="16"/>
      <c r="D39" s="178"/>
      <c r="E39" s="17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9"/>
      <c r="B40" s="9"/>
      <c r="C40" s="16"/>
      <c r="D40" s="178"/>
      <c r="E40" s="17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9"/>
      <c r="B41" s="9"/>
      <c r="C41" s="16"/>
      <c r="D41" s="178"/>
      <c r="E41" s="17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9"/>
      <c r="B42" s="9"/>
      <c r="C42" s="16"/>
      <c r="D42" s="178"/>
      <c r="E42" s="17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9"/>
      <c r="B43" s="9"/>
      <c r="C43" s="16"/>
      <c r="D43" s="178"/>
      <c r="E43" s="17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9"/>
      <c r="B44" s="9"/>
      <c r="C44" s="16"/>
      <c r="D44" s="178"/>
      <c r="E44" s="17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9"/>
      <c r="B45" s="9"/>
      <c r="C45" s="16"/>
      <c r="D45" s="178"/>
      <c r="E45" s="17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9"/>
      <c r="B46" s="9"/>
      <c r="C46" s="16"/>
      <c r="D46" s="178"/>
      <c r="E46" s="17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9"/>
      <c r="B47" s="9"/>
      <c r="C47" s="16"/>
      <c r="D47" s="178"/>
      <c r="E47" s="17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9"/>
      <c r="B48" s="9"/>
      <c r="C48" s="16"/>
      <c r="D48" s="178"/>
      <c r="E48" s="17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4:C34"/>
    <mergeCell ref="B35:D35"/>
    <mergeCell ref="B36:C36"/>
    <mergeCell ref="B2:D2"/>
    <mergeCell ref="B3:D4"/>
    <mergeCell ref="B5:D5"/>
    <mergeCell ref="B14:C14"/>
    <mergeCell ref="B15:D15"/>
    <mergeCell ref="B16:D16"/>
    <mergeCell ref="B23:C23"/>
    <mergeCell ref="B24:D24"/>
    <mergeCell ref="B25:D25"/>
    <mergeCell ref="B29:C29"/>
    <mergeCell ref="B30:D30"/>
    <mergeCell ref="B31:D31"/>
  </mergeCell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3">
    <tabColor rgb="FFC0C0C0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8" hidden="1" customWidth="1"/>
    <col min="7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94" t="s">
        <v>316</v>
      </c>
      <c r="C2" s="250"/>
      <c r="D2" s="251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11</v>
      </c>
      <c r="C3" s="257"/>
      <c r="D3" s="258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324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325</v>
      </c>
      <c r="C9" s="171" t="s">
        <v>326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327</v>
      </c>
      <c r="C10" s="171" t="s">
        <v>328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330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332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334</v>
      </c>
      <c r="D13" s="172">
        <f>'Item 1.1.1'!J13</f>
        <v>0.01</v>
      </c>
      <c r="E13" s="16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6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4"/>
      <c r="C15" s="333"/>
      <c r="D15" s="335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337</v>
      </c>
      <c r="C17" s="171" t="s">
        <v>338</v>
      </c>
      <c r="D17" s="172">
        <v>0</v>
      </c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339</v>
      </c>
      <c r="C18" s="171" t="s">
        <v>340</v>
      </c>
      <c r="D18" s="172">
        <v>0</v>
      </c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341</v>
      </c>
      <c r="C19" s="171" t="s">
        <v>342</v>
      </c>
      <c r="D19" s="172">
        <v>0</v>
      </c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">
        <v>343</v>
      </c>
      <c r="C20" s="171" t="s">
        <v>344</v>
      </c>
      <c r="D20" s="172">
        <v>0</v>
      </c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">
        <v>345</v>
      </c>
      <c r="C21" s="171" t="s">
        <v>346</v>
      </c>
      <c r="D21" s="172">
        <v>8.2199999999999995E-2</v>
      </c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">
        <v>347</v>
      </c>
      <c r="C22" s="171" t="s">
        <v>348</v>
      </c>
      <c r="D22" s="172">
        <v>0</v>
      </c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282" t="s">
        <v>349</v>
      </c>
      <c r="C23" s="241"/>
      <c r="D23" s="173">
        <f>SUM(D17:D22)</f>
        <v>8.2199999999999995E-2</v>
      </c>
      <c r="E23" s="175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34"/>
      <c r="C24" s="333"/>
      <c r="D24" s="335"/>
      <c r="E24" s="175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45" t="s">
        <v>350</v>
      </c>
      <c r="C25" s="246"/>
      <c r="D25" s="241"/>
      <c r="E25" s="16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170" t="s">
        <v>351</v>
      </c>
      <c r="C26" s="171" t="s">
        <v>352</v>
      </c>
      <c r="D26" s="172">
        <f>40%*(D7+(D7*D23))</f>
        <v>3.4630399999999999E-2</v>
      </c>
      <c r="E26" s="16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102" t="s">
        <v>353</v>
      </c>
      <c r="C27" s="171" t="s">
        <v>354</v>
      </c>
      <c r="D27" s="172">
        <v>0.10929999999999999</v>
      </c>
      <c r="E27" s="16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6" t="s">
        <v>355</v>
      </c>
      <c r="C28" s="171" t="s">
        <v>356</v>
      </c>
      <c r="D28" s="172">
        <v>0.10199999999999999</v>
      </c>
      <c r="E28" s="16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82" t="s">
        <v>357</v>
      </c>
      <c r="C29" s="241"/>
      <c r="D29" s="173">
        <f>SUM(D26:D28)</f>
        <v>0.24593039999999999</v>
      </c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34"/>
      <c r="C30" s="333"/>
      <c r="D30" s="335"/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245" t="s">
        <v>358</v>
      </c>
      <c r="C31" s="246"/>
      <c r="D31" s="241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70" t="s">
        <v>359</v>
      </c>
      <c r="C32" s="171" t="s">
        <v>360</v>
      </c>
      <c r="D32" s="172">
        <f>D14*D23</f>
        <v>2.8605600000000005E-2</v>
      </c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77" t="s">
        <v>361</v>
      </c>
      <c r="C33" s="171" t="s">
        <v>362</v>
      </c>
      <c r="D33" s="172">
        <f>D7*D28</f>
        <v>8.1599999999999989E-3</v>
      </c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282" t="s">
        <v>363</v>
      </c>
      <c r="C34" s="241"/>
      <c r="D34" s="173">
        <f>SUM(D32:D33)</f>
        <v>3.6765600000000002E-2</v>
      </c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336"/>
      <c r="C35" s="246"/>
      <c r="D35" s="277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282" t="s">
        <v>364</v>
      </c>
      <c r="C36" s="241"/>
      <c r="D36" s="173">
        <f>D14+D23+D29+D34</f>
        <v>0.71289600000000009</v>
      </c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"/>
      <c r="C37" s="17"/>
      <c r="D37" s="1"/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9"/>
      <c r="B38" s="9"/>
      <c r="C38" s="16"/>
      <c r="D38" s="178"/>
      <c r="E38" s="17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9"/>
      <c r="B39" s="9"/>
      <c r="C39" s="16"/>
      <c r="D39" s="178"/>
      <c r="E39" s="17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9"/>
      <c r="B40" s="9"/>
      <c r="C40" s="16"/>
      <c r="D40" s="178"/>
      <c r="E40" s="17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9"/>
      <c r="B41" s="9"/>
      <c r="C41" s="16"/>
      <c r="D41" s="178"/>
      <c r="E41" s="17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9"/>
      <c r="B42" s="9"/>
      <c r="C42" s="16"/>
      <c r="D42" s="178"/>
      <c r="E42" s="17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9"/>
      <c r="B43" s="9"/>
      <c r="C43" s="16"/>
      <c r="D43" s="178"/>
      <c r="E43" s="17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9"/>
      <c r="B44" s="9"/>
      <c r="C44" s="16"/>
      <c r="D44" s="178"/>
      <c r="E44" s="17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9"/>
      <c r="B45" s="9"/>
      <c r="C45" s="16"/>
      <c r="D45" s="178"/>
      <c r="E45" s="17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9"/>
      <c r="B46" s="9"/>
      <c r="C46" s="16"/>
      <c r="D46" s="178"/>
      <c r="E46" s="17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9"/>
      <c r="B47" s="9"/>
      <c r="C47" s="16"/>
      <c r="D47" s="178"/>
      <c r="E47" s="17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9"/>
      <c r="B48" s="9"/>
      <c r="C48" s="16"/>
      <c r="D48" s="178"/>
      <c r="E48" s="17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4:C34"/>
    <mergeCell ref="B35:D35"/>
    <mergeCell ref="B36:C36"/>
    <mergeCell ref="B2:D2"/>
    <mergeCell ref="B3:D4"/>
    <mergeCell ref="B5:D5"/>
    <mergeCell ref="B14:C14"/>
    <mergeCell ref="B15:D15"/>
    <mergeCell ref="B16:D16"/>
    <mergeCell ref="B23:C23"/>
    <mergeCell ref="B24:D24"/>
    <mergeCell ref="B25:D25"/>
    <mergeCell ref="B29:C29"/>
    <mergeCell ref="B30:D30"/>
    <mergeCell ref="B31:D31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6">
    <tabColor rgb="FFCCCCFF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7" width="8" hidden="1" customWidth="1"/>
    <col min="8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6.5" customHeight="1">
      <c r="A2" s="1"/>
      <c r="B2" s="341" t="s">
        <v>365</v>
      </c>
      <c r="C2" s="250"/>
      <c r="D2" s="251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317</v>
      </c>
      <c r="C3" s="257"/>
      <c r="D3" s="258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69"/>
      <c r="F13" s="31">
        <f>'Item 1.1.1'!J13</f>
        <v>0.01</v>
      </c>
      <c r="G13" s="31">
        <f>' Loc.Veic. '!J13</f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69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4"/>
      <c r="C15" s="333"/>
      <c r="D15" s="335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39" t="s">
        <v>337</v>
      </c>
      <c r="C17" s="181" t="s">
        <v>338</v>
      </c>
      <c r="D17" s="182"/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39" t="s">
        <v>339</v>
      </c>
      <c r="C18" s="181" t="s">
        <v>340</v>
      </c>
      <c r="D18" s="182"/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39" t="s">
        <v>341</v>
      </c>
      <c r="C19" s="181" t="s">
        <v>342</v>
      </c>
      <c r="D19" s="182"/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39" t="s">
        <v>369</v>
      </c>
      <c r="C20" s="181" t="s">
        <v>344</v>
      </c>
      <c r="D20" s="182"/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39" t="s">
        <v>345</v>
      </c>
      <c r="C21" s="181" t="s">
        <v>346</v>
      </c>
      <c r="D21" s="182"/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39" t="s">
        <v>347</v>
      </c>
      <c r="C22" s="181" t="s">
        <v>348</v>
      </c>
      <c r="D22" s="182"/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39" t="s">
        <v>370</v>
      </c>
      <c r="C23" s="181" t="s">
        <v>371</v>
      </c>
      <c r="D23" s="182"/>
      <c r="E23" s="63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9" t="s">
        <v>372</v>
      </c>
      <c r="C24" s="181" t="s">
        <v>373</v>
      </c>
      <c r="D24" s="182"/>
      <c r="E24" s="6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39"/>
      <c r="C25" s="181"/>
      <c r="D25" s="182"/>
      <c r="E25" s="63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39"/>
      <c r="C26" s="181"/>
      <c r="D26" s="182"/>
      <c r="E26" s="63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82" t="s">
        <v>349</v>
      </c>
      <c r="C27" s="241"/>
      <c r="D27" s="173">
        <f>SUM(D17:D26)</f>
        <v>0</v>
      </c>
      <c r="E27" s="175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334"/>
      <c r="C28" s="333"/>
      <c r="D28" s="335"/>
      <c r="E28" s="175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45" t="s">
        <v>350</v>
      </c>
      <c r="C29" s="246"/>
      <c r="D29" s="241"/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9" t="s">
        <v>351</v>
      </c>
      <c r="C30" s="181" t="s">
        <v>352</v>
      </c>
      <c r="D30" s="182">
        <f>40%*(D7+(D7*D27))</f>
        <v>3.2000000000000001E-2</v>
      </c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83" t="s">
        <v>353</v>
      </c>
      <c r="C31" s="181" t="s">
        <v>354</v>
      </c>
      <c r="D31" s="18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83" t="s">
        <v>355</v>
      </c>
      <c r="C32" s="181" t="s">
        <v>356</v>
      </c>
      <c r="D32" s="182"/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83" t="s">
        <v>374</v>
      </c>
      <c r="C33" s="181" t="s">
        <v>375</v>
      </c>
      <c r="D33" s="182"/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83"/>
      <c r="C34" s="181"/>
      <c r="D34" s="182"/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83"/>
      <c r="C35" s="181"/>
      <c r="D35" s="182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83"/>
      <c r="C36" s="181"/>
      <c r="D36" s="182"/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82" t="s">
        <v>357</v>
      </c>
      <c r="C37" s="241"/>
      <c r="D37" s="173">
        <f>SUM(D30:D36)</f>
        <v>3.2000000000000001E-2</v>
      </c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334"/>
      <c r="C38" s="333"/>
      <c r="D38" s="335"/>
      <c r="E38" s="16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245" t="s">
        <v>376</v>
      </c>
      <c r="C39" s="246"/>
      <c r="D39" s="241"/>
      <c r="E39" s="16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39" t="s">
        <v>359</v>
      </c>
      <c r="C40" s="181" t="s">
        <v>360</v>
      </c>
      <c r="D40" s="182">
        <f>D14*D27</f>
        <v>0</v>
      </c>
      <c r="E40" s="16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1"/>
      <c r="B41" s="39" t="s">
        <v>361</v>
      </c>
      <c r="C41" s="181" t="s">
        <v>362</v>
      </c>
      <c r="D41" s="182">
        <f>D7*D32</f>
        <v>0</v>
      </c>
      <c r="E41" s="16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1"/>
      <c r="B42" s="39"/>
      <c r="C42" s="181"/>
      <c r="D42" s="182"/>
      <c r="E42" s="16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1"/>
      <c r="B43" s="39"/>
      <c r="C43" s="181"/>
      <c r="D43" s="182" t="s">
        <v>377</v>
      </c>
      <c r="E43" s="16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1"/>
      <c r="B44" s="39"/>
      <c r="C44" s="181"/>
      <c r="D44" s="182"/>
      <c r="E44" s="16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1"/>
      <c r="B45" s="282" t="s">
        <v>363</v>
      </c>
      <c r="C45" s="241"/>
      <c r="D45" s="173">
        <f>SUM(D40:D44)</f>
        <v>0</v>
      </c>
      <c r="E45" s="16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1"/>
      <c r="B46" s="336"/>
      <c r="C46" s="246"/>
      <c r="D46" s="277"/>
      <c r="E46" s="16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1"/>
      <c r="B47" s="282" t="s">
        <v>364</v>
      </c>
      <c r="C47" s="241"/>
      <c r="D47" s="173">
        <f>D14+D27+D37+D45</f>
        <v>0.38000000000000012</v>
      </c>
      <c r="E47" s="16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1"/>
      <c r="B48" s="2"/>
      <c r="C48" s="17"/>
      <c r="D48" s="1"/>
      <c r="E48" s="16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45:C45"/>
    <mergeCell ref="B46:D46"/>
    <mergeCell ref="B47:C47"/>
    <mergeCell ref="B2:D2"/>
    <mergeCell ref="B3:D4"/>
    <mergeCell ref="B5:D5"/>
    <mergeCell ref="B14:C14"/>
    <mergeCell ref="B15:D15"/>
    <mergeCell ref="B16:D16"/>
    <mergeCell ref="B27:C27"/>
    <mergeCell ref="B28:D28"/>
    <mergeCell ref="B29:D29"/>
    <mergeCell ref="B37:C37"/>
    <mergeCell ref="B38:D38"/>
    <mergeCell ref="B39:D39"/>
  </mergeCells>
  <pageMargins left="0.7" right="0.7" top="0.75" bottom="0.75" header="0" footer="0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2">
    <tabColor rgb="FFC0C0C0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7" width="8" hidden="1" customWidth="1"/>
    <col min="8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6.5" customHeight="1">
      <c r="A2" s="1"/>
      <c r="B2" s="341" t="s">
        <v>365</v>
      </c>
      <c r="C2" s="250"/>
      <c r="D2" s="251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317</v>
      </c>
      <c r="C3" s="257"/>
      <c r="D3" s="258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69"/>
      <c r="F13" s="31">
        <f>'Item 1.1.1'!J13</f>
        <v>0.01</v>
      </c>
      <c r="G13" s="31">
        <f>' Loc.Veic. '!J13</f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69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4"/>
      <c r="C15" s="333"/>
      <c r="D15" s="335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39" t="s">
        <v>337</v>
      </c>
      <c r="C17" s="181" t="s">
        <v>338</v>
      </c>
      <c r="D17" s="182"/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39" t="s">
        <v>339</v>
      </c>
      <c r="C18" s="181" t="s">
        <v>340</v>
      </c>
      <c r="D18" s="182"/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39" t="s">
        <v>341</v>
      </c>
      <c r="C19" s="181" t="s">
        <v>342</v>
      </c>
      <c r="D19" s="182"/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39" t="s">
        <v>369</v>
      </c>
      <c r="C20" s="181" t="s">
        <v>344</v>
      </c>
      <c r="D20" s="182"/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39" t="s">
        <v>345</v>
      </c>
      <c r="C21" s="181" t="s">
        <v>346</v>
      </c>
      <c r="D21" s="182"/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39" t="s">
        <v>347</v>
      </c>
      <c r="C22" s="181" t="s">
        <v>348</v>
      </c>
      <c r="D22" s="182"/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39" t="s">
        <v>370</v>
      </c>
      <c r="C23" s="181" t="s">
        <v>371</v>
      </c>
      <c r="D23" s="182"/>
      <c r="E23" s="63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9" t="s">
        <v>372</v>
      </c>
      <c r="C24" s="181" t="s">
        <v>373</v>
      </c>
      <c r="D24" s="182"/>
      <c r="E24" s="6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39"/>
      <c r="C25" s="181"/>
      <c r="D25" s="182"/>
      <c r="E25" s="63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39"/>
      <c r="C26" s="181"/>
      <c r="D26" s="182"/>
      <c r="E26" s="63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82" t="s">
        <v>349</v>
      </c>
      <c r="C27" s="241"/>
      <c r="D27" s="173">
        <f>SUM(D17:D26)</f>
        <v>0</v>
      </c>
      <c r="E27" s="175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334"/>
      <c r="C28" s="333"/>
      <c r="D28" s="335"/>
      <c r="E28" s="175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45" t="s">
        <v>350</v>
      </c>
      <c r="C29" s="246"/>
      <c r="D29" s="241"/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9" t="s">
        <v>351</v>
      </c>
      <c r="C30" s="181" t="s">
        <v>352</v>
      </c>
      <c r="D30" s="182">
        <f>40%*(D7+(D7*D27))</f>
        <v>3.2000000000000001E-2</v>
      </c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83" t="s">
        <v>353</v>
      </c>
      <c r="C31" s="181" t="s">
        <v>354</v>
      </c>
      <c r="D31" s="18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83" t="s">
        <v>355</v>
      </c>
      <c r="C32" s="181" t="s">
        <v>356</v>
      </c>
      <c r="D32" s="182"/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83" t="s">
        <v>374</v>
      </c>
      <c r="C33" s="181" t="s">
        <v>375</v>
      </c>
      <c r="D33" s="182"/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83"/>
      <c r="C34" s="181"/>
      <c r="D34" s="182"/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83"/>
      <c r="C35" s="181"/>
      <c r="D35" s="182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83"/>
      <c r="C36" s="181"/>
      <c r="D36" s="182"/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82" t="s">
        <v>357</v>
      </c>
      <c r="C37" s="241"/>
      <c r="D37" s="173">
        <f>SUM(D30:D36)</f>
        <v>3.2000000000000001E-2</v>
      </c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334"/>
      <c r="C38" s="333"/>
      <c r="D38" s="335"/>
      <c r="E38" s="16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245" t="s">
        <v>376</v>
      </c>
      <c r="C39" s="246"/>
      <c r="D39" s="241"/>
      <c r="E39" s="16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39" t="s">
        <v>359</v>
      </c>
      <c r="C40" s="181" t="s">
        <v>360</v>
      </c>
      <c r="D40" s="182">
        <f>D14*D27</f>
        <v>0</v>
      </c>
      <c r="E40" s="16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1"/>
      <c r="B41" s="39" t="s">
        <v>361</v>
      </c>
      <c r="C41" s="181" t="s">
        <v>362</v>
      </c>
      <c r="D41" s="182">
        <f>D7*D32</f>
        <v>0</v>
      </c>
      <c r="E41" s="16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1"/>
      <c r="B42" s="39"/>
      <c r="C42" s="181"/>
      <c r="D42" s="182"/>
      <c r="E42" s="16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1"/>
      <c r="B43" s="39"/>
      <c r="C43" s="181"/>
      <c r="D43" s="182" t="s">
        <v>377</v>
      </c>
      <c r="E43" s="16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1"/>
      <c r="B44" s="39"/>
      <c r="C44" s="181"/>
      <c r="D44" s="182"/>
      <c r="E44" s="16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1"/>
      <c r="B45" s="282" t="s">
        <v>363</v>
      </c>
      <c r="C45" s="241"/>
      <c r="D45" s="173">
        <f>SUM(D40:D44)</f>
        <v>0</v>
      </c>
      <c r="E45" s="16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1"/>
      <c r="B46" s="336"/>
      <c r="C46" s="246"/>
      <c r="D46" s="277"/>
      <c r="E46" s="16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1"/>
      <c r="B47" s="282" t="s">
        <v>364</v>
      </c>
      <c r="C47" s="241"/>
      <c r="D47" s="173">
        <f>D14+D27+D37+D45</f>
        <v>0.38000000000000012</v>
      </c>
      <c r="E47" s="16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1"/>
      <c r="B48" s="2"/>
      <c r="C48" s="17"/>
      <c r="D48" s="1"/>
      <c r="E48" s="16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45:C45"/>
    <mergeCell ref="B46:D46"/>
    <mergeCell ref="B47:C47"/>
    <mergeCell ref="B2:D2"/>
    <mergeCell ref="B3:D4"/>
    <mergeCell ref="B5:D5"/>
    <mergeCell ref="B14:C14"/>
    <mergeCell ref="B15:D15"/>
    <mergeCell ref="B16:D16"/>
    <mergeCell ref="B27:C27"/>
    <mergeCell ref="B28:D28"/>
    <mergeCell ref="B29:D29"/>
    <mergeCell ref="B37:C37"/>
    <mergeCell ref="B38:D38"/>
    <mergeCell ref="B39:D39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8">
    <tabColor rgb="FFCCCCFF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7" width="8" hidden="1" customWidth="1"/>
    <col min="8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6.5" customHeight="1">
      <c r="A2" s="1"/>
      <c r="B2" s="341" t="s">
        <v>378</v>
      </c>
      <c r="C2" s="250"/>
      <c r="D2" s="251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11</v>
      </c>
      <c r="C3" s="257"/>
      <c r="D3" s="258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69"/>
      <c r="F13" s="180">
        <f>'Item 1.1.1'!J13</f>
        <v>0.01</v>
      </c>
      <c r="G13" s="180">
        <f>' Loc.Veic. '!J13</f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69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4"/>
      <c r="C15" s="333"/>
      <c r="D15" s="335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39" t="s">
        <v>337</v>
      </c>
      <c r="C17" s="181" t="s">
        <v>338</v>
      </c>
      <c r="D17" s="182"/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39" t="s">
        <v>339</v>
      </c>
      <c r="C18" s="181" t="s">
        <v>340</v>
      </c>
      <c r="D18" s="182"/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39" t="s">
        <v>341</v>
      </c>
      <c r="C19" s="181" t="s">
        <v>342</v>
      </c>
      <c r="D19" s="182"/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39" t="s">
        <v>369</v>
      </c>
      <c r="C20" s="181" t="s">
        <v>344</v>
      </c>
      <c r="D20" s="182"/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39" t="s">
        <v>345</v>
      </c>
      <c r="C21" s="181" t="s">
        <v>346</v>
      </c>
      <c r="D21" s="182"/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39" t="s">
        <v>347</v>
      </c>
      <c r="C22" s="181" t="s">
        <v>348</v>
      </c>
      <c r="D22" s="182"/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39" t="s">
        <v>370</v>
      </c>
      <c r="C23" s="181" t="s">
        <v>371</v>
      </c>
      <c r="D23" s="182"/>
      <c r="E23" s="63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9" t="s">
        <v>372</v>
      </c>
      <c r="C24" s="181" t="s">
        <v>373</v>
      </c>
      <c r="D24" s="182"/>
      <c r="E24" s="6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39"/>
      <c r="C25" s="181"/>
      <c r="D25" s="182"/>
      <c r="E25" s="63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39"/>
      <c r="C26" s="181"/>
      <c r="D26" s="182"/>
      <c r="E26" s="63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82" t="s">
        <v>349</v>
      </c>
      <c r="C27" s="241"/>
      <c r="D27" s="173">
        <f>SUM(D17:D26)</f>
        <v>0</v>
      </c>
      <c r="E27" s="175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334"/>
      <c r="C28" s="333"/>
      <c r="D28" s="335"/>
      <c r="E28" s="175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45" t="s">
        <v>350</v>
      </c>
      <c r="C29" s="246"/>
      <c r="D29" s="241"/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9" t="s">
        <v>351</v>
      </c>
      <c r="C30" s="181" t="s">
        <v>352</v>
      </c>
      <c r="D30" s="182">
        <f>50%*(D7+(D7*D27))</f>
        <v>0.04</v>
      </c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83" t="s">
        <v>353</v>
      </c>
      <c r="C31" s="181" t="s">
        <v>354</v>
      </c>
      <c r="D31" s="18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83" t="s">
        <v>355</v>
      </c>
      <c r="C32" s="181" t="s">
        <v>356</v>
      </c>
      <c r="D32" s="182"/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83" t="s">
        <v>374</v>
      </c>
      <c r="C33" s="181" t="s">
        <v>375</v>
      </c>
      <c r="D33" s="182"/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83"/>
      <c r="C34" s="181"/>
      <c r="D34" s="182"/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83"/>
      <c r="C35" s="181"/>
      <c r="D35" s="182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83"/>
      <c r="C36" s="181"/>
      <c r="D36" s="182"/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82" t="s">
        <v>357</v>
      </c>
      <c r="C37" s="241"/>
      <c r="D37" s="173">
        <f>SUM(D30:D36)</f>
        <v>0.04</v>
      </c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334"/>
      <c r="C38" s="333"/>
      <c r="D38" s="335"/>
      <c r="E38" s="16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245" t="s">
        <v>376</v>
      </c>
      <c r="C39" s="246"/>
      <c r="D39" s="241"/>
      <c r="E39" s="16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39" t="s">
        <v>359</v>
      </c>
      <c r="C40" s="181" t="s">
        <v>360</v>
      </c>
      <c r="D40" s="182"/>
      <c r="E40" s="16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1"/>
      <c r="B41" s="39" t="s">
        <v>361</v>
      </c>
      <c r="C41" s="181" t="s">
        <v>362</v>
      </c>
      <c r="D41" s="182">
        <f>D7*D32</f>
        <v>0</v>
      </c>
      <c r="E41" s="16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1"/>
      <c r="B42" s="39"/>
      <c r="C42" s="181"/>
      <c r="D42" s="182"/>
      <c r="E42" s="16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1"/>
      <c r="B43" s="39"/>
      <c r="C43" s="181"/>
      <c r="D43" s="182"/>
      <c r="E43" s="16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1"/>
      <c r="B44" s="39"/>
      <c r="C44" s="181"/>
      <c r="D44" s="182"/>
      <c r="E44" s="16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1"/>
      <c r="B45" s="282" t="s">
        <v>363</v>
      </c>
      <c r="C45" s="241"/>
      <c r="D45" s="173">
        <f>SUM(D40:D44)</f>
        <v>0</v>
      </c>
      <c r="E45" s="16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1"/>
      <c r="B46" s="336"/>
      <c r="C46" s="246"/>
      <c r="D46" s="277"/>
      <c r="E46" s="16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1"/>
      <c r="B47" s="282" t="s">
        <v>364</v>
      </c>
      <c r="C47" s="241"/>
      <c r="D47" s="173">
        <f>D14+D27+D37+D45</f>
        <v>0.38800000000000007</v>
      </c>
      <c r="E47" s="16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1"/>
      <c r="B48" s="2"/>
      <c r="C48" s="17"/>
      <c r="D48" s="1"/>
      <c r="E48" s="16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45:C45"/>
    <mergeCell ref="B46:D46"/>
    <mergeCell ref="B47:C47"/>
    <mergeCell ref="B2:D2"/>
    <mergeCell ref="B3:D4"/>
    <mergeCell ref="B5:D5"/>
    <mergeCell ref="B14:C14"/>
    <mergeCell ref="B15:D15"/>
    <mergeCell ref="B16:D16"/>
    <mergeCell ref="B27:C27"/>
    <mergeCell ref="B28:D28"/>
    <mergeCell ref="B29:D29"/>
    <mergeCell ref="B37:C37"/>
    <mergeCell ref="B38:D38"/>
    <mergeCell ref="B39:D39"/>
  </mergeCells>
  <pageMargins left="0.7" right="0.7" top="0.75" bottom="0.75" header="0" footer="0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">
    <tabColor rgb="FFCCCCFF"/>
  </sheetPr>
  <dimension ref="A1:Z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9.109375" hidden="1" customWidth="1"/>
    <col min="7" max="7" width="8.77734375" hidden="1" customWidth="1"/>
    <col min="8" max="13" width="9.109375" hidden="1" customWidth="1"/>
    <col min="14" max="26" width="8" customWidth="1"/>
  </cols>
  <sheetData>
    <row r="1" spans="1:26" ht="18.75" customHeight="1">
      <c r="A1" s="1"/>
      <c r="B1" s="1"/>
      <c r="C1" s="2"/>
      <c r="D1" s="17"/>
      <c r="E1" s="1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94" t="s">
        <v>379</v>
      </c>
      <c r="C2" s="250"/>
      <c r="D2" s="251"/>
      <c r="E2" s="1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380</v>
      </c>
      <c r="C3" s="257"/>
      <c r="D3" s="258"/>
      <c r="E3" s="1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1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84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"/>
      <c r="F10" s="9"/>
      <c r="G10" s="9"/>
      <c r="H10" s="9"/>
      <c r="I10" s="180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"/>
      <c r="F11" s="9"/>
      <c r="G11" s="9"/>
      <c r="H11" s="9"/>
      <c r="I11" s="180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"/>
      <c r="F13" s="31">
        <f>'Item 1.1.1'!J13</f>
        <v>0.01</v>
      </c>
      <c r="G13" s="31">
        <f>' Loc.Veic. '!J13</f>
        <v>0</v>
      </c>
      <c r="H13" s="180"/>
      <c r="I13" s="180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"/>
      <c r="F14" s="180"/>
      <c r="G14" s="9"/>
      <c r="H14" s="9"/>
      <c r="I14" s="180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8.25" customHeight="1">
      <c r="A15" s="1"/>
      <c r="B15" s="334"/>
      <c r="C15" s="333"/>
      <c r="D15" s="335"/>
      <c r="E15" s="1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337</v>
      </c>
      <c r="C17" s="171" t="s">
        <v>338</v>
      </c>
      <c r="D17" s="172">
        <v>0.18770000000000001</v>
      </c>
      <c r="E17" s="1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339</v>
      </c>
      <c r="C18" s="171" t="s">
        <v>340</v>
      </c>
      <c r="D18" s="172">
        <v>3.9699999999999999E-2</v>
      </c>
      <c r="E18" s="1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341</v>
      </c>
      <c r="C19" s="171" t="s">
        <v>342</v>
      </c>
      <c r="D19" s="172">
        <v>1.8499999999999999E-2</v>
      </c>
      <c r="E19" s="1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">
        <v>343</v>
      </c>
      <c r="C20" s="171" t="s">
        <v>344</v>
      </c>
      <c r="D20" s="172">
        <v>8.9999999999999998E-4</v>
      </c>
      <c r="E20" s="1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">
        <v>345</v>
      </c>
      <c r="C21" s="171" t="s">
        <v>346</v>
      </c>
      <c r="D21" s="172">
        <v>0.10829999999999999</v>
      </c>
      <c r="E21" s="1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tr">
        <f>IF(Listas!B21=1,F22,I22)</f>
        <v/>
      </c>
      <c r="C22" s="171" t="str">
        <f>IF(B22="","","B6")</f>
        <v/>
      </c>
      <c r="D22" s="172" t="str">
        <f>IF(Listas!B21=1,L22,M22)</f>
        <v/>
      </c>
      <c r="E22" s="1"/>
      <c r="F22" s="11" t="str">
        <f>IF('Item 1.1.1'!R6&lt;3,"","Aviso Prévio Trabalhado")</f>
        <v/>
      </c>
      <c r="G22" s="185"/>
      <c r="H22" s="161"/>
      <c r="I22" s="11" t="str">
        <f>IF(' Loc.Veic. '!S6&lt;3,"","Aviso Prévio Trabalhado")</f>
        <v/>
      </c>
      <c r="J22" s="185"/>
      <c r="K22" s="161"/>
      <c r="L22" s="31" t="str">
        <f>IF(C22="","",(7/30)/'Item 1.1.1'!R6)</f>
        <v/>
      </c>
      <c r="M22" s="31" t="str">
        <f>IF(C22="","",(7/30)/' Loc.Veic. '!S6)</f>
        <v/>
      </c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170" t="str">
        <f>IF(Listas!B21=1,F23,I23)</f>
        <v/>
      </c>
      <c r="C23" s="171" t="str">
        <f>IF(B23="","","B7")</f>
        <v/>
      </c>
      <c r="D23" s="172" t="str">
        <f>IF(C23="","",0.0903)</f>
        <v/>
      </c>
      <c r="E23" s="1"/>
      <c r="F23" s="11" t="str">
        <f>IF('Item 1.1.1'!R6&lt;12,"","Férias")</f>
        <v/>
      </c>
      <c r="G23" s="185"/>
      <c r="H23" s="161"/>
      <c r="I23" s="11" t="str">
        <f>IF(' Loc.Veic. '!S6&lt;12,"","Férias")</f>
        <v/>
      </c>
      <c r="J23" s="185"/>
      <c r="K23" s="161"/>
      <c r="L23" s="180"/>
      <c r="M23" s="180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170" t="str">
        <f>IF(Listas!B21=1,F24,I24)</f>
        <v/>
      </c>
      <c r="C24" s="171" t="str">
        <f>IF(B24="","","B8")</f>
        <v/>
      </c>
      <c r="D24" s="172" t="str">
        <f>IF(C24="","",0.0361)</f>
        <v/>
      </c>
      <c r="E24" s="1"/>
      <c r="F24" s="11" t="str">
        <f>IF('Item 1.1.1'!R6&lt;12,"","1/3 Férias")</f>
        <v/>
      </c>
      <c r="G24" s="185"/>
      <c r="H24" s="161"/>
      <c r="I24" s="11" t="str">
        <f>IF(' Loc.Veic. '!S6&lt;12,"","1/3 Férias")</f>
        <v/>
      </c>
      <c r="J24" s="185"/>
      <c r="K24" s="161"/>
      <c r="L24" s="180"/>
      <c r="M24" s="180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82" t="s">
        <v>349</v>
      </c>
      <c r="C25" s="241"/>
      <c r="D25" s="173">
        <f>SUM(D17:D24)</f>
        <v>0.35509999999999997</v>
      </c>
      <c r="E25" s="1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8.25" customHeight="1">
      <c r="A26" s="1"/>
      <c r="B26" s="334"/>
      <c r="C26" s="333"/>
      <c r="D26" s="335"/>
      <c r="E26" s="1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45" t="s">
        <v>350</v>
      </c>
      <c r="C27" s="246"/>
      <c r="D27" s="241"/>
      <c r="E27" s="1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0" t="s">
        <v>381</v>
      </c>
      <c r="C28" s="171" t="s">
        <v>352</v>
      </c>
      <c r="D28" s="172">
        <f>40%*(D7+(D7*D25))</f>
        <v>4.3363200000000005E-2</v>
      </c>
      <c r="E28" s="1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170" t="s">
        <v>355</v>
      </c>
      <c r="C29" s="171" t="s">
        <v>354</v>
      </c>
      <c r="D29" s="172">
        <f>IF(Listas!B21=1,F29,G29)</f>
        <v>0</v>
      </c>
      <c r="E29" s="1"/>
      <c r="F29" s="31">
        <f>IF('Item 1.1.1'!R6&lt;3,0,(1/'Item 1.1.1'!R6)*5%)</f>
        <v>0</v>
      </c>
      <c r="G29" s="31">
        <f>IF(' Loc.Veic. '!S6&lt;3,0,(1/' Loc.Veic. '!S6)*5%)</f>
        <v>0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170" t="s">
        <v>374</v>
      </c>
      <c r="C30" s="171" t="s">
        <v>356</v>
      </c>
      <c r="D30" s="172">
        <f>IF(Listas!B21=1,F30,G30)</f>
        <v>0</v>
      </c>
      <c r="E30" s="1"/>
      <c r="F30" s="31">
        <f>IF('Item 1.1.1'!R6&lt;3,0,(1/12)*1%)</f>
        <v>0</v>
      </c>
      <c r="G30" s="31">
        <f>IF(' Loc.Veic. '!S6&lt;3,0,(1/12)*1%)</f>
        <v>0</v>
      </c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70" t="str">
        <f>IF(B23="","Férias Indenizadas","")</f>
        <v>Férias Indenizadas</v>
      </c>
      <c r="C31" s="171" t="str">
        <f>IF(B23="","C4","")</f>
        <v>C4</v>
      </c>
      <c r="D31" s="172">
        <f>IF(B23&lt;&gt;"","",0.1264)</f>
        <v>0.12640000000000001</v>
      </c>
      <c r="E31" s="1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282" t="s">
        <v>357</v>
      </c>
      <c r="C32" s="241"/>
      <c r="D32" s="173">
        <f>SUM(D28:D31)</f>
        <v>0.1697632</v>
      </c>
      <c r="E32" s="1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8.25" customHeight="1">
      <c r="A33" s="1"/>
      <c r="B33" s="334"/>
      <c r="C33" s="333"/>
      <c r="D33" s="335"/>
      <c r="E33" s="1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245" t="s">
        <v>382</v>
      </c>
      <c r="C34" s="246"/>
      <c r="D34" s="241"/>
      <c r="E34" s="1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70" t="s">
        <v>359</v>
      </c>
      <c r="C35" s="171" t="s">
        <v>360</v>
      </c>
      <c r="D35" s="172">
        <f>D14*D25</f>
        <v>0.12357480000000003</v>
      </c>
      <c r="E35" s="1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77" t="s">
        <v>383</v>
      </c>
      <c r="C36" s="171" t="s">
        <v>362</v>
      </c>
      <c r="D36" s="172">
        <f>D7*D29</f>
        <v>0</v>
      </c>
      <c r="E36" s="1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177"/>
      <c r="C37" s="171"/>
      <c r="D37" s="172"/>
      <c r="E37" s="1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282" t="s">
        <v>363</v>
      </c>
      <c r="C38" s="241"/>
      <c r="D38" s="173">
        <f>SUM(D35:D37)</f>
        <v>0.12357480000000003</v>
      </c>
      <c r="E38" s="1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336"/>
      <c r="C39" s="246"/>
      <c r="D39" s="277"/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282" t="s">
        <v>364</v>
      </c>
      <c r="C40" s="241"/>
      <c r="D40" s="173">
        <f>D14+D25+D32+D38</f>
        <v>0.99643800000000005</v>
      </c>
      <c r="E40" s="1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8.25" customHeight="1">
      <c r="A41" s="1"/>
      <c r="B41" s="2"/>
      <c r="C41" s="17"/>
      <c r="D41" s="1"/>
      <c r="E41" s="1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6.5" customHeight="1">
      <c r="A42" s="9"/>
      <c r="B42" s="9"/>
      <c r="C42" s="16"/>
      <c r="D42" s="178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8.25" customHeight="1">
      <c r="A43" s="9"/>
      <c r="B43" s="9"/>
      <c r="C43" s="16"/>
      <c r="D43" s="178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5.75" customHeight="1">
      <c r="A44" s="9"/>
      <c r="B44" s="9"/>
      <c r="C44" s="16"/>
      <c r="D44" s="17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8.25" customHeight="1">
      <c r="A45" s="9"/>
      <c r="B45" s="9"/>
      <c r="C45" s="16"/>
      <c r="D45" s="178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5.75" customHeight="1">
      <c r="A46" s="9"/>
      <c r="B46" s="9"/>
      <c r="C46" s="16"/>
      <c r="D46" s="178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8.25" customHeight="1">
      <c r="A47" s="9"/>
      <c r="B47" s="9"/>
      <c r="C47" s="16"/>
      <c r="D47" s="178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5.75" customHeight="1">
      <c r="A48" s="9"/>
      <c r="B48" s="9"/>
      <c r="C48" s="16"/>
      <c r="D48" s="178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8.25" customHeight="1">
      <c r="A49" s="9"/>
      <c r="B49" s="9"/>
      <c r="C49" s="16"/>
      <c r="D49" s="178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8.25" customHeight="1">
      <c r="A51" s="9"/>
      <c r="B51" s="9"/>
      <c r="C51" s="16"/>
      <c r="D51" s="178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5.75" customHeight="1">
      <c r="A52" s="9"/>
      <c r="B52" s="9"/>
      <c r="C52" s="16"/>
      <c r="D52" s="178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6.75" customHeight="1">
      <c r="A58" s="9"/>
      <c r="B58" s="9"/>
      <c r="C58" s="16"/>
      <c r="D58" s="178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9"/>
      <c r="F60" s="186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4.25" customHeight="1">
      <c r="A61" s="16"/>
      <c r="B61" s="16"/>
      <c r="C61" s="16"/>
      <c r="D61" s="16"/>
      <c r="E61" s="16"/>
      <c r="F61" s="186" t="e">
        <f>SUM(#REF!,#REF!)</f>
        <v>#REF!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2.75" customHeight="1">
      <c r="A62" s="16"/>
      <c r="B62" s="16"/>
      <c r="C62" s="178"/>
      <c r="D62" s="16"/>
      <c r="E62" s="16"/>
      <c r="F62" s="16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6" customHeight="1">
      <c r="A63" s="16"/>
      <c r="B63" s="16"/>
      <c r="C63" s="178"/>
      <c r="D63" s="9"/>
      <c r="E63" s="16"/>
      <c r="F63" s="16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16"/>
      <c r="C64" s="178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16"/>
      <c r="C65" s="178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16"/>
      <c r="C66" s="178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16"/>
      <c r="C67" s="178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16"/>
      <c r="C68" s="178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16"/>
      <c r="C69" s="178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16"/>
      <c r="C70" s="178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16"/>
      <c r="C71" s="178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16"/>
      <c r="C72" s="178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16"/>
      <c r="C73" s="178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16"/>
      <c r="C74" s="178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16"/>
      <c r="C75" s="178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16"/>
      <c r="C76" s="178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16"/>
      <c r="C77" s="178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16"/>
      <c r="C78" s="178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16"/>
      <c r="C79" s="178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16"/>
      <c r="C80" s="17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16"/>
      <c r="C81" s="178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16"/>
      <c r="C82" s="178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16"/>
      <c r="C83" s="178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16"/>
      <c r="C84" s="178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16"/>
      <c r="C85" s="178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16"/>
      <c r="C86" s="178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16"/>
      <c r="C87" s="1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16"/>
      <c r="C88" s="178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16"/>
      <c r="C89" s="178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16"/>
      <c r="C90" s="178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16"/>
      <c r="C91" s="178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16"/>
      <c r="C92" s="178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16"/>
      <c r="C93" s="178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16"/>
      <c r="C94" s="178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16"/>
      <c r="C95" s="178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16"/>
      <c r="C96" s="178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16"/>
      <c r="C97" s="178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16"/>
      <c r="C98" s="178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16"/>
      <c r="C99" s="178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16"/>
      <c r="C100" s="178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16"/>
      <c r="C101" s="178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16"/>
      <c r="C102" s="178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16"/>
      <c r="C103" s="178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16"/>
      <c r="C104" s="178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16"/>
      <c r="C105" s="178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16"/>
      <c r="C106" s="17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16"/>
      <c r="C107" s="178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16"/>
      <c r="C108" s="178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16"/>
      <c r="C109" s="178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16"/>
      <c r="C110" s="178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16"/>
      <c r="C111" s="178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16"/>
      <c r="C112" s="178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16"/>
      <c r="C113" s="178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16"/>
      <c r="C114" s="178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16"/>
      <c r="C115" s="178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16"/>
      <c r="C116" s="178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16"/>
      <c r="C117" s="178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16"/>
      <c r="C118" s="178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16"/>
      <c r="C119" s="178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16"/>
      <c r="C120" s="178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16"/>
      <c r="C121" s="178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16"/>
      <c r="C122" s="178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16"/>
      <c r="C123" s="178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16"/>
      <c r="C124" s="178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16"/>
      <c r="C125" s="178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16"/>
      <c r="C126" s="178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16"/>
      <c r="C127" s="178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16"/>
      <c r="C128" s="178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16"/>
      <c r="C129" s="178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16"/>
      <c r="C130" s="178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16"/>
      <c r="C131" s="178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16"/>
      <c r="C132" s="178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16"/>
      <c r="C133" s="178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16"/>
      <c r="C134" s="178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16"/>
      <c r="C135" s="178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16"/>
      <c r="C136" s="178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16"/>
      <c r="C137" s="178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16"/>
      <c r="C138" s="178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16"/>
      <c r="C139" s="178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16"/>
      <c r="C140" s="178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16"/>
      <c r="C141" s="178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16"/>
      <c r="C142" s="178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16"/>
      <c r="C143" s="178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16"/>
      <c r="C144" s="178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16"/>
      <c r="C145" s="178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16"/>
      <c r="C146" s="178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16"/>
      <c r="C147" s="178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16"/>
      <c r="C148" s="178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16"/>
      <c r="C149" s="178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16"/>
      <c r="C150" s="178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16"/>
      <c r="C151" s="178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16"/>
      <c r="C152" s="178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16"/>
      <c r="C153" s="178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16"/>
      <c r="C154" s="178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16"/>
      <c r="C155" s="178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16"/>
      <c r="C156" s="178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16"/>
      <c r="C157" s="178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16"/>
      <c r="C158" s="178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16"/>
      <c r="C159" s="178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16"/>
      <c r="C160" s="178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16"/>
      <c r="C161" s="178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16"/>
      <c r="C162" s="178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16"/>
      <c r="C163" s="178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16"/>
      <c r="C164" s="178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16"/>
      <c r="C165" s="178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16"/>
      <c r="C166" s="178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16"/>
      <c r="C167" s="178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16"/>
      <c r="C168" s="178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16"/>
      <c r="C169" s="178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16"/>
      <c r="C170" s="178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16"/>
      <c r="C171" s="178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16"/>
      <c r="C172" s="178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16"/>
      <c r="C173" s="178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16"/>
      <c r="C174" s="178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16"/>
      <c r="C175" s="178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16"/>
      <c r="C176" s="178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16"/>
      <c r="C177" s="178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16"/>
      <c r="C178" s="178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16"/>
      <c r="C179" s="178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16"/>
      <c r="C180" s="178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16"/>
      <c r="C181" s="178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16"/>
      <c r="C182" s="178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16"/>
      <c r="C183" s="178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16"/>
      <c r="C184" s="178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16"/>
      <c r="C185" s="178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16"/>
      <c r="C186" s="178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16"/>
      <c r="C187" s="178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16"/>
      <c r="C188" s="178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16"/>
      <c r="C189" s="178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16"/>
      <c r="C190" s="178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16"/>
      <c r="C191" s="178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16"/>
      <c r="C192" s="178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16"/>
      <c r="C193" s="178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16"/>
      <c r="C194" s="178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16"/>
      <c r="C195" s="178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16"/>
      <c r="C196" s="178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16"/>
      <c r="C197" s="178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16"/>
      <c r="C198" s="178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16"/>
      <c r="C199" s="178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16"/>
      <c r="C200" s="178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16"/>
      <c r="C201" s="178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16"/>
      <c r="C202" s="178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16"/>
      <c r="C203" s="178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16"/>
      <c r="C204" s="178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16"/>
      <c r="C205" s="178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16"/>
      <c r="C206" s="178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16"/>
      <c r="C207" s="178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16"/>
      <c r="C208" s="178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16"/>
      <c r="C209" s="178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16"/>
      <c r="C210" s="178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16"/>
      <c r="C211" s="178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16"/>
      <c r="C212" s="178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16"/>
      <c r="C213" s="178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16"/>
      <c r="C214" s="178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16"/>
      <c r="C215" s="178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16"/>
      <c r="C216" s="178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16"/>
      <c r="C217" s="178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16"/>
      <c r="C218" s="178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16"/>
      <c r="C219" s="178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8:C38"/>
    <mergeCell ref="B39:D39"/>
    <mergeCell ref="B40:C40"/>
    <mergeCell ref="B2:D2"/>
    <mergeCell ref="B3:D4"/>
    <mergeCell ref="B5:D5"/>
    <mergeCell ref="B14:C14"/>
    <mergeCell ref="B15:D15"/>
    <mergeCell ref="B16:D16"/>
    <mergeCell ref="B25:C25"/>
    <mergeCell ref="B26:D26"/>
    <mergeCell ref="B27:D27"/>
    <mergeCell ref="B32:C32"/>
    <mergeCell ref="B33:D33"/>
    <mergeCell ref="B34:D34"/>
  </mergeCells>
  <pageMargins left="0.7" right="0.7" top="0.75" bottom="0.75" header="0" footer="0"/>
  <pageSetup orientation="landscape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5">
    <tabColor rgb="FFCCCCFF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9.109375" hidden="1" customWidth="1"/>
    <col min="7" max="7" width="8" hidden="1" customWidth="1"/>
    <col min="8" max="13" width="9.109375" hidden="1" customWidth="1"/>
    <col min="14" max="26" width="8" customWidth="1"/>
  </cols>
  <sheetData>
    <row r="1" spans="1:26" ht="18.75" customHeight="1">
      <c r="A1" s="1"/>
      <c r="B1" s="1"/>
      <c r="C1" s="2"/>
      <c r="D1" s="17"/>
      <c r="E1" s="1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94" t="s">
        <v>384</v>
      </c>
      <c r="C2" s="250"/>
      <c r="D2" s="251"/>
      <c r="E2" s="1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7" t="s">
        <v>380</v>
      </c>
      <c r="C3" s="257"/>
      <c r="D3" s="258"/>
      <c r="E3" s="1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8"/>
      <c r="C4" s="339"/>
      <c r="D4" s="340"/>
      <c r="E4" s="1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45" t="s">
        <v>318</v>
      </c>
      <c r="C5" s="246"/>
      <c r="D5" s="241"/>
      <c r="E5" s="1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1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84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"/>
      <c r="F13" s="31">
        <f>'Item 1.1.1'!J13</f>
        <v>0.01</v>
      </c>
      <c r="G13" s="31">
        <f>' Loc.Veic. '!J13</f>
        <v>0</v>
      </c>
      <c r="H13" s="180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82" t="s">
        <v>335</v>
      </c>
      <c r="C14" s="241"/>
      <c r="D14" s="173">
        <f>SUM(D6:D13)</f>
        <v>0.34800000000000009</v>
      </c>
      <c r="E14" s="1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8.25" customHeight="1">
      <c r="A15" s="1"/>
      <c r="B15" s="334"/>
      <c r="C15" s="333"/>
      <c r="D15" s="335"/>
      <c r="E15" s="1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45" t="s">
        <v>336</v>
      </c>
      <c r="C16" s="246"/>
      <c r="D16" s="241"/>
      <c r="E16" s="1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341</v>
      </c>
      <c r="C17" s="171" t="s">
        <v>342</v>
      </c>
      <c r="D17" s="172">
        <v>1.8499999999999999E-2</v>
      </c>
      <c r="E17" s="1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343</v>
      </c>
      <c r="C18" s="171" t="s">
        <v>344</v>
      </c>
      <c r="D18" s="172">
        <v>8.9999999999999998E-4</v>
      </c>
      <c r="E18" s="1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345</v>
      </c>
      <c r="C19" s="171" t="s">
        <v>346</v>
      </c>
      <c r="D19" s="172">
        <v>8.3299999999999999E-2</v>
      </c>
      <c r="E19" s="1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tr">
        <f>IF(Listas!B21=1,F20,I20)</f>
        <v/>
      </c>
      <c r="C20" s="171" t="str">
        <f>IF(B20="","","B6")</f>
        <v/>
      </c>
      <c r="D20" s="172" t="str">
        <f>IF(Listas!B21=1,L20,M20)</f>
        <v/>
      </c>
      <c r="E20" s="1"/>
      <c r="F20" s="11" t="str">
        <f>IF('Item 1.1.1'!R6&lt;3,"","Aviso Prévio Trabalhado")</f>
        <v/>
      </c>
      <c r="G20" s="185"/>
      <c r="H20" s="161"/>
      <c r="I20" s="11" t="str">
        <f>IF(' Loc.Veic. '!S6&lt;3,"","Aviso Prévio Trabalhado")</f>
        <v/>
      </c>
      <c r="J20" s="185"/>
      <c r="K20" s="161"/>
      <c r="L20" s="31" t="str">
        <f>IF(C20="","",(7/30)/'Item 1.1.1'!R6)</f>
        <v/>
      </c>
      <c r="M20" s="31" t="str">
        <f>IF(C20="","",(7/30)/' Loc.Veic. '!S6)</f>
        <v/>
      </c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tr">
        <f>IF(Listas!B21=1,F21,I21)</f>
        <v/>
      </c>
      <c r="C21" s="171" t="str">
        <f>IF(B21="","","B7")</f>
        <v/>
      </c>
      <c r="D21" s="172" t="str">
        <f>IF(C21="","",0.0833)</f>
        <v/>
      </c>
      <c r="E21" s="1"/>
      <c r="F21" s="11" t="str">
        <f>IF('Item 1.1.1'!R6&lt;12,"","Férias")</f>
        <v/>
      </c>
      <c r="G21" s="185"/>
      <c r="H21" s="161"/>
      <c r="I21" s="11" t="str">
        <f>IF(' Loc.Veic. '!S6&lt;12,"","Férias")</f>
        <v/>
      </c>
      <c r="J21" s="185"/>
      <c r="K21" s="161"/>
      <c r="L21" s="180"/>
      <c r="M21" s="180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tr">
        <f>IF(Listas!B21=1,F22,I22)</f>
        <v/>
      </c>
      <c r="C22" s="171" t="str">
        <f>IF(B22="","","B8")</f>
        <v/>
      </c>
      <c r="D22" s="172" t="str">
        <f>IF(C22="","",0.0278)</f>
        <v/>
      </c>
      <c r="E22" s="1"/>
      <c r="F22" s="11" t="str">
        <f>IF('Item 1.1.1'!R6&lt;12,"","1/3 Férias")</f>
        <v/>
      </c>
      <c r="G22" s="185"/>
      <c r="H22" s="161"/>
      <c r="I22" s="11" t="str">
        <f>IF(' Loc.Veic. '!S6&lt;12,"","1/3 Férias")</f>
        <v/>
      </c>
      <c r="J22" s="185"/>
      <c r="K22" s="161"/>
      <c r="L22" s="180"/>
      <c r="M22" s="180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282" t="s">
        <v>349</v>
      </c>
      <c r="C23" s="241"/>
      <c r="D23" s="173">
        <f>SUM(D17:D22)</f>
        <v>0.1027</v>
      </c>
      <c r="E23" s="1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8.25" customHeight="1">
      <c r="A24" s="1"/>
      <c r="B24" s="334"/>
      <c r="C24" s="333"/>
      <c r="D24" s="335"/>
      <c r="E24" s="1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45" t="s">
        <v>350</v>
      </c>
      <c r="C25" s="246"/>
      <c r="D25" s="241"/>
      <c r="E25" s="1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170" t="s">
        <v>381</v>
      </c>
      <c r="C26" s="171" t="s">
        <v>352</v>
      </c>
      <c r="D26" s="172">
        <f>40%*(D7+(D7*D23))</f>
        <v>3.5286400000000002E-2</v>
      </c>
      <c r="E26" s="1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170" t="s">
        <v>355</v>
      </c>
      <c r="C27" s="171" t="s">
        <v>354</v>
      </c>
      <c r="D27" s="172">
        <f>IF(Listas!B21=1,F27,G27)</f>
        <v>0</v>
      </c>
      <c r="E27" s="1"/>
      <c r="F27" s="31">
        <f>IF('Item 1.1.1'!R6&lt;3,0,(1/'Item 1.1.1'!R6)*5%)</f>
        <v>0</v>
      </c>
      <c r="G27" s="31">
        <f>IF(' Loc.Veic. '!S6&lt;3,0,(1/' Loc.Veic. '!S6)*5%)</f>
        <v>0</v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0" t="s">
        <v>374</v>
      </c>
      <c r="C28" s="171" t="s">
        <v>356</v>
      </c>
      <c r="D28" s="172">
        <f>IF(Listas!B21=1,F28,G28)</f>
        <v>0</v>
      </c>
      <c r="E28" s="1"/>
      <c r="F28" s="31">
        <f>IF('Item 1.1.1'!R6&lt;3,0,(1/12)*1%)</f>
        <v>0</v>
      </c>
      <c r="G28" s="31">
        <f>IF(' Loc.Veic. '!S6&lt;3,0,(1/12)*1%)</f>
        <v>0</v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170" t="str">
        <f>IF(B21="","Férias Indenizadas","")</f>
        <v>Férias Indenizadas</v>
      </c>
      <c r="C29" s="171" t="str">
        <f>IF(B21="","C4","")</f>
        <v>C4</v>
      </c>
      <c r="D29" s="172">
        <f>IF(B21&lt;&gt;"","",0.1111)</f>
        <v>0.1111</v>
      </c>
      <c r="E29" s="1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282" t="s">
        <v>357</v>
      </c>
      <c r="C30" s="241"/>
      <c r="D30" s="173">
        <f>SUM(D26:D29)</f>
        <v>0.1463864</v>
      </c>
      <c r="E30" s="1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8.25" customHeight="1">
      <c r="A31" s="1"/>
      <c r="B31" s="334"/>
      <c r="C31" s="333"/>
      <c r="D31" s="335"/>
      <c r="E31" s="1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245" t="s">
        <v>382</v>
      </c>
      <c r="C32" s="246"/>
      <c r="D32" s="241"/>
      <c r="E32" s="1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70" t="s">
        <v>359</v>
      </c>
      <c r="C33" s="171" t="s">
        <v>360</v>
      </c>
      <c r="D33" s="172">
        <f>D14*D23</f>
        <v>3.573960000000001E-2</v>
      </c>
      <c r="E33" s="1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77" t="s">
        <v>383</v>
      </c>
      <c r="C34" s="171" t="s">
        <v>362</v>
      </c>
      <c r="D34" s="172">
        <f>D7*D27</f>
        <v>0</v>
      </c>
      <c r="E34" s="1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77"/>
      <c r="C35" s="171"/>
      <c r="D35" s="172"/>
      <c r="E35" s="1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282" t="s">
        <v>363</v>
      </c>
      <c r="C36" s="241"/>
      <c r="D36" s="173">
        <f>SUM(D33:D35)</f>
        <v>3.573960000000001E-2</v>
      </c>
      <c r="E36" s="1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336"/>
      <c r="C37" s="246"/>
      <c r="D37" s="277"/>
      <c r="E37" s="1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282" t="s">
        <v>364</v>
      </c>
      <c r="C38" s="241"/>
      <c r="D38" s="173">
        <f>D14+D23+D30+D36</f>
        <v>0.63282600000000011</v>
      </c>
      <c r="E38" s="1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8.25" customHeight="1">
      <c r="A39" s="1"/>
      <c r="B39" s="2"/>
      <c r="C39" s="17"/>
      <c r="D39" s="1"/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6.5" customHeight="1">
      <c r="A40" s="9"/>
      <c r="B40" s="9"/>
      <c r="C40" s="16"/>
      <c r="D40" s="178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8.25" customHeight="1">
      <c r="A41" s="9"/>
      <c r="B41" s="9"/>
      <c r="C41" s="16"/>
      <c r="D41" s="178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5.75" customHeight="1">
      <c r="A42" s="9"/>
      <c r="B42" s="9"/>
      <c r="C42" s="16"/>
      <c r="D42" s="178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8.25" customHeight="1">
      <c r="A43" s="9"/>
      <c r="B43" s="9"/>
      <c r="C43" s="16"/>
      <c r="D43" s="178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5.75" customHeight="1">
      <c r="A44" s="9"/>
      <c r="B44" s="9"/>
      <c r="C44" s="16"/>
      <c r="D44" s="17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8.25" customHeight="1">
      <c r="A45" s="9"/>
      <c r="B45" s="9"/>
      <c r="C45" s="16"/>
      <c r="D45" s="178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5.75" customHeight="1">
      <c r="A46" s="9"/>
      <c r="B46" s="9"/>
      <c r="C46" s="16"/>
      <c r="D46" s="178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8.25" customHeight="1">
      <c r="A47" s="9"/>
      <c r="B47" s="9"/>
      <c r="C47" s="16"/>
      <c r="D47" s="178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9"/>
      <c r="B48" s="9"/>
      <c r="C48" s="16"/>
      <c r="D48" s="178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8.25" customHeight="1">
      <c r="A49" s="9"/>
      <c r="B49" s="9"/>
      <c r="C49" s="16"/>
      <c r="D49" s="178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5.75" customHeight="1">
      <c r="A50" s="9"/>
      <c r="B50" s="9"/>
      <c r="C50" s="16"/>
      <c r="D50" s="178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6.75" customHeight="1">
      <c r="A56" s="9"/>
      <c r="B56" s="9"/>
      <c r="C56" s="16"/>
      <c r="D56" s="178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9"/>
      <c r="F58" s="186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4.25" customHeight="1">
      <c r="A59" s="16"/>
      <c r="B59" s="16"/>
      <c r="C59" s="16"/>
      <c r="D59" s="16"/>
      <c r="E59" s="16"/>
      <c r="F59" s="186" t="e">
        <f>SUM(#REF!,#REF!)</f>
        <v>#REF!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2.75" customHeight="1">
      <c r="A60" s="16"/>
      <c r="B60" s="16"/>
      <c r="C60" s="178"/>
      <c r="D60" s="16"/>
      <c r="E60" s="16"/>
      <c r="F60" s="16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6" customHeight="1">
      <c r="A61" s="16"/>
      <c r="B61" s="16"/>
      <c r="C61" s="178"/>
      <c r="D61" s="9"/>
      <c r="E61" s="16"/>
      <c r="F61" s="16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16"/>
      <c r="C62" s="178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16"/>
      <c r="C63" s="178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16"/>
      <c r="C64" s="178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16"/>
      <c r="C65" s="178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16"/>
      <c r="C66" s="178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16"/>
      <c r="C67" s="178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16"/>
      <c r="C68" s="178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16"/>
      <c r="C69" s="178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16"/>
      <c r="C70" s="178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16"/>
      <c r="C71" s="178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16"/>
      <c r="C72" s="178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16"/>
      <c r="C73" s="178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16"/>
      <c r="C74" s="178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16"/>
      <c r="C75" s="178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16"/>
      <c r="C76" s="178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16"/>
      <c r="C77" s="178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16"/>
      <c r="C78" s="178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16"/>
      <c r="C79" s="178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16"/>
      <c r="C80" s="17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16"/>
      <c r="C81" s="178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16"/>
      <c r="C82" s="178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16"/>
      <c r="C83" s="178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16"/>
      <c r="C84" s="178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16"/>
      <c r="C85" s="178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16"/>
      <c r="C86" s="178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16"/>
      <c r="C87" s="1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16"/>
      <c r="C88" s="178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16"/>
      <c r="C89" s="178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16"/>
      <c r="C90" s="178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16"/>
      <c r="C91" s="178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16"/>
      <c r="C92" s="178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16"/>
      <c r="C93" s="178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16"/>
      <c r="C94" s="178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16"/>
      <c r="C95" s="178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16"/>
      <c r="C96" s="178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16"/>
      <c r="C97" s="178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16"/>
      <c r="C98" s="178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16"/>
      <c r="C99" s="178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16"/>
      <c r="C100" s="178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16"/>
      <c r="C101" s="178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16"/>
      <c r="C102" s="178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16"/>
      <c r="C103" s="178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16"/>
      <c r="C104" s="178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16"/>
      <c r="C105" s="178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16"/>
      <c r="C106" s="17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16"/>
      <c r="C107" s="178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16"/>
      <c r="C108" s="178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16"/>
      <c r="C109" s="178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16"/>
      <c r="C110" s="178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16"/>
      <c r="C111" s="178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16"/>
      <c r="C112" s="178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16"/>
      <c r="C113" s="178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16"/>
      <c r="C114" s="178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16"/>
      <c r="C115" s="178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16"/>
      <c r="C116" s="178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16"/>
      <c r="C117" s="178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16"/>
      <c r="C118" s="178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16"/>
      <c r="C119" s="178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16"/>
      <c r="C120" s="178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16"/>
      <c r="C121" s="178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16"/>
      <c r="C122" s="178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16"/>
      <c r="C123" s="178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16"/>
      <c r="C124" s="178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16"/>
      <c r="C125" s="178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16"/>
      <c r="C126" s="178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16"/>
      <c r="C127" s="178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16"/>
      <c r="C128" s="178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16"/>
      <c r="C129" s="178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16"/>
      <c r="C130" s="178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16"/>
      <c r="C131" s="178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16"/>
      <c r="C132" s="178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16"/>
      <c r="C133" s="178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16"/>
      <c r="C134" s="178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16"/>
      <c r="C135" s="178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16"/>
      <c r="C136" s="178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16"/>
      <c r="C137" s="178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16"/>
      <c r="C138" s="178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16"/>
      <c r="C139" s="178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16"/>
      <c r="C140" s="178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16"/>
      <c r="C141" s="178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16"/>
      <c r="C142" s="178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16"/>
      <c r="C143" s="178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16"/>
      <c r="C144" s="178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16"/>
      <c r="C145" s="178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16"/>
      <c r="C146" s="178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16"/>
      <c r="C147" s="178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16"/>
      <c r="C148" s="178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16"/>
      <c r="C149" s="178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16"/>
      <c r="C150" s="178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16"/>
      <c r="C151" s="178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16"/>
      <c r="C152" s="178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16"/>
      <c r="C153" s="178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16"/>
      <c r="C154" s="178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16"/>
      <c r="C155" s="178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16"/>
      <c r="C156" s="178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16"/>
      <c r="C157" s="178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16"/>
      <c r="C158" s="178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16"/>
      <c r="C159" s="178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16"/>
      <c r="C160" s="178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16"/>
      <c r="C161" s="178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16"/>
      <c r="C162" s="178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16"/>
      <c r="C163" s="178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16"/>
      <c r="C164" s="178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16"/>
      <c r="C165" s="178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16"/>
      <c r="C166" s="178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16"/>
      <c r="C167" s="178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16"/>
      <c r="C168" s="178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16"/>
      <c r="C169" s="178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16"/>
      <c r="C170" s="178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16"/>
      <c r="C171" s="178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16"/>
      <c r="C172" s="178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16"/>
      <c r="C173" s="178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16"/>
      <c r="C174" s="178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16"/>
      <c r="C175" s="178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16"/>
      <c r="C176" s="178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16"/>
      <c r="C177" s="178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16"/>
      <c r="C178" s="178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16"/>
      <c r="C179" s="178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16"/>
      <c r="C180" s="178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16"/>
      <c r="C181" s="178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16"/>
      <c r="C182" s="178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16"/>
      <c r="C183" s="178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16"/>
      <c r="C184" s="178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16"/>
      <c r="C185" s="178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16"/>
      <c r="C186" s="178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16"/>
      <c r="C187" s="178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16"/>
      <c r="C188" s="178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16"/>
      <c r="C189" s="178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16"/>
      <c r="C190" s="178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16"/>
      <c r="C191" s="178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16"/>
      <c r="C192" s="178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16"/>
      <c r="C193" s="178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16"/>
      <c r="C194" s="178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16"/>
      <c r="C195" s="178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16"/>
      <c r="C196" s="178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16"/>
      <c r="C197" s="178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16"/>
      <c r="C198" s="178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16"/>
      <c r="C199" s="178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16"/>
      <c r="C200" s="178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16"/>
      <c r="C201" s="178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16"/>
      <c r="C202" s="178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16"/>
      <c r="C203" s="178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16"/>
      <c r="C204" s="178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16"/>
      <c r="C205" s="178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16"/>
      <c r="C206" s="178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16"/>
      <c r="C207" s="178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16"/>
      <c r="C208" s="178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16"/>
      <c r="C209" s="178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16"/>
      <c r="C210" s="178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16"/>
      <c r="C211" s="178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16"/>
      <c r="C212" s="178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16"/>
      <c r="C213" s="178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16"/>
      <c r="C214" s="178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16"/>
      <c r="C215" s="178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16"/>
      <c r="C216" s="178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16"/>
      <c r="C217" s="178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6:C36"/>
    <mergeCell ref="B37:D37"/>
    <mergeCell ref="B38:C38"/>
    <mergeCell ref="B2:D2"/>
    <mergeCell ref="B3:D4"/>
    <mergeCell ref="B5:D5"/>
    <mergeCell ref="B14:C14"/>
    <mergeCell ref="B15:D15"/>
    <mergeCell ref="B16:D16"/>
    <mergeCell ref="B23:C23"/>
    <mergeCell ref="B24:D24"/>
    <mergeCell ref="B25:D25"/>
    <mergeCell ref="B30:C30"/>
    <mergeCell ref="B31:D31"/>
    <mergeCell ref="B32:D32"/>
  </mergeCells>
  <pageMargins left="0.7" right="0.7" top="0.75" bottom="0.75" header="0" footer="0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1">
    <tabColor rgb="FFCCCCFF"/>
  </sheetPr>
  <dimension ref="A1:AA1000"/>
  <sheetViews>
    <sheetView workbookViewId="0"/>
  </sheetViews>
  <sheetFormatPr defaultColWidth="12.6640625" defaultRowHeight="15" customHeight="1"/>
  <cols>
    <col min="1" max="1" width="8" customWidth="1"/>
    <col min="2" max="2" width="6.21875" customWidth="1"/>
    <col min="3" max="3" width="54" customWidth="1"/>
    <col min="4" max="4" width="7.109375" customWidth="1"/>
    <col min="5" max="5" width="7.77734375" customWidth="1"/>
    <col min="6" max="6" width="8" customWidth="1"/>
    <col min="7" max="7" width="13.21875" customWidth="1"/>
    <col min="8" max="27" width="8" customWidth="1"/>
  </cols>
  <sheetData>
    <row r="1" spans="1:27" ht="8.25" customHeight="1">
      <c r="A1" s="187"/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</row>
    <row r="2" spans="1:27" ht="39" customHeight="1">
      <c r="A2" s="187"/>
      <c r="B2" s="188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</row>
    <row r="3" spans="1:27" ht="16.5" customHeight="1">
      <c r="A3" s="187"/>
      <c r="B3" s="188" t="s">
        <v>385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</row>
    <row r="4" spans="1:27" ht="12.75" customHeight="1">
      <c r="A4" s="187"/>
      <c r="B4" s="188" t="s">
        <v>386</v>
      </c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</row>
    <row r="5" spans="1:27" ht="3.75" customHeight="1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</row>
    <row r="6" spans="1:27" ht="37.5" customHeight="1">
      <c r="A6" s="187"/>
      <c r="B6" s="187"/>
      <c r="C6" s="189" t="s">
        <v>387</v>
      </c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</row>
    <row r="7" spans="1:27" ht="20.25" customHeight="1">
      <c r="A7" s="187"/>
      <c r="B7" s="190" t="s">
        <v>388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</row>
    <row r="8" spans="1:27" ht="39.75" customHeight="1">
      <c r="A8" s="187"/>
      <c r="B8" s="191" t="s">
        <v>389</v>
      </c>
      <c r="C8" s="191" t="s">
        <v>390</v>
      </c>
      <c r="D8" s="191" t="s">
        <v>88</v>
      </c>
      <c r="E8" s="191" t="s">
        <v>73</v>
      </c>
      <c r="F8" s="192" t="s">
        <v>391</v>
      </c>
      <c r="G8" s="192" t="s">
        <v>392</v>
      </c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</row>
    <row r="9" spans="1:27" ht="39" customHeight="1">
      <c r="A9" s="187"/>
      <c r="B9" s="193">
        <v>1</v>
      </c>
      <c r="C9" s="342" t="s">
        <v>393</v>
      </c>
      <c r="D9" s="343"/>
      <c r="E9" s="343"/>
      <c r="F9" s="343"/>
      <c r="G9" s="344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</row>
    <row r="10" spans="1:27" ht="20.25" customHeight="1">
      <c r="A10" s="187"/>
      <c r="B10" s="194" t="s">
        <v>138</v>
      </c>
      <c r="C10" s="195" t="s">
        <v>394</v>
      </c>
      <c r="D10" s="196" t="s">
        <v>395</v>
      </c>
      <c r="E10" s="197" t="s">
        <v>396</v>
      </c>
      <c r="F10" s="195"/>
      <c r="G10" s="198" t="str">
        <f t="shared" ref="G10:G11" si="0">IF(E10="xxx","",E10*F10)</f>
        <v/>
      </c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</row>
    <row r="11" spans="1:27" ht="20.25" customHeight="1">
      <c r="A11" s="187"/>
      <c r="B11" s="199" t="s">
        <v>154</v>
      </c>
      <c r="C11" s="200" t="s">
        <v>397</v>
      </c>
      <c r="D11" s="201" t="s">
        <v>398</v>
      </c>
      <c r="E11" s="202" t="s">
        <v>396</v>
      </c>
      <c r="F11" s="200"/>
      <c r="G11" s="203" t="str">
        <f t="shared" si="0"/>
        <v/>
      </c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</row>
    <row r="12" spans="1:27" ht="20.25" customHeight="1">
      <c r="A12" s="187"/>
      <c r="B12" s="204"/>
      <c r="C12" s="204"/>
      <c r="D12" s="205"/>
      <c r="E12" s="206"/>
      <c r="F12" s="207" t="s">
        <v>399</v>
      </c>
      <c r="G12" s="208" t="str">
        <f>IF(G10="","",G10+G11)</f>
        <v/>
      </c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</row>
    <row r="13" spans="1:27" ht="28.5" customHeight="1">
      <c r="A13" s="187"/>
      <c r="B13" s="193">
        <v>2</v>
      </c>
      <c r="C13" s="342" t="s">
        <v>400</v>
      </c>
      <c r="D13" s="343"/>
      <c r="E13" s="343"/>
      <c r="F13" s="343"/>
      <c r="G13" s="344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</row>
    <row r="14" spans="1:27" ht="27.75" customHeight="1">
      <c r="A14" s="187"/>
      <c r="B14" s="194" t="s">
        <v>401</v>
      </c>
      <c r="C14" s="209" t="s">
        <v>402</v>
      </c>
      <c r="D14" s="196" t="s">
        <v>395</v>
      </c>
      <c r="E14" s="197" t="s">
        <v>396</v>
      </c>
      <c r="F14" s="210"/>
      <c r="G14" s="198" t="str">
        <f t="shared" ref="G14:G18" si="1">IF(E14="xxx","",E14*F14)</f>
        <v/>
      </c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ht="20.25" customHeight="1">
      <c r="A15" s="187"/>
      <c r="B15" s="211" t="s">
        <v>403</v>
      </c>
      <c r="C15" s="212" t="s">
        <v>404</v>
      </c>
      <c r="D15" s="213" t="s">
        <v>405</v>
      </c>
      <c r="E15" s="214" t="s">
        <v>396</v>
      </c>
      <c r="F15" s="212"/>
      <c r="G15" s="215" t="str">
        <f t="shared" si="1"/>
        <v/>
      </c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ht="20.25" customHeight="1">
      <c r="A16" s="187"/>
      <c r="B16" s="211" t="s">
        <v>406</v>
      </c>
      <c r="C16" s="212" t="s">
        <v>407</v>
      </c>
      <c r="D16" s="213" t="s">
        <v>405</v>
      </c>
      <c r="E16" s="214" t="s">
        <v>396</v>
      </c>
      <c r="F16" s="212"/>
      <c r="G16" s="215" t="str">
        <f t="shared" si="1"/>
        <v/>
      </c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</row>
    <row r="17" spans="1:27" ht="20.25" customHeight="1">
      <c r="A17" s="187"/>
      <c r="B17" s="211" t="s">
        <v>408</v>
      </c>
      <c r="C17" s="212" t="s">
        <v>409</v>
      </c>
      <c r="D17" s="213" t="s">
        <v>395</v>
      </c>
      <c r="E17" s="214" t="s">
        <v>396</v>
      </c>
      <c r="F17" s="212"/>
      <c r="G17" s="215" t="str">
        <f t="shared" si="1"/>
        <v/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</row>
    <row r="18" spans="1:27" ht="20.25" customHeight="1">
      <c r="A18" s="187"/>
      <c r="B18" s="199" t="s">
        <v>410</v>
      </c>
      <c r="C18" s="200" t="s">
        <v>411</v>
      </c>
      <c r="D18" s="216" t="s">
        <v>412</v>
      </c>
      <c r="E18" s="202" t="s">
        <v>396</v>
      </c>
      <c r="F18" s="200"/>
      <c r="G18" s="215" t="str">
        <f t="shared" si="1"/>
        <v/>
      </c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</row>
    <row r="19" spans="1:27" ht="20.25" customHeight="1">
      <c r="A19" s="187"/>
      <c r="B19" s="204"/>
      <c r="C19" s="204"/>
      <c r="D19" s="205"/>
      <c r="E19" s="204"/>
      <c r="F19" s="207" t="s">
        <v>399</v>
      </c>
      <c r="G19" s="208" t="str">
        <f>IF(G14="","",SUM(G14:G18))</f>
        <v/>
      </c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</row>
    <row r="20" spans="1:27" ht="20.25" customHeight="1">
      <c r="A20" s="187"/>
      <c r="B20" s="187"/>
      <c r="C20" s="187"/>
      <c r="D20" s="217"/>
      <c r="E20" s="218"/>
      <c r="F20" s="219" t="s">
        <v>413</v>
      </c>
      <c r="G20" s="220" t="str">
        <f>IF(G12="","",G12+G19)</f>
        <v/>
      </c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</row>
    <row r="21" spans="1:27" ht="20.25" customHeight="1">
      <c r="A21" s="187"/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</row>
    <row r="22" spans="1:27" ht="20.25" customHeight="1">
      <c r="A22" s="187"/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</row>
    <row r="23" spans="1:27" ht="20.25" customHeight="1">
      <c r="A23" s="187"/>
      <c r="B23" s="187"/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</row>
    <row r="24" spans="1:27" ht="20.25" customHeight="1">
      <c r="A24" s="187"/>
      <c r="B24" s="187"/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</row>
    <row r="25" spans="1:27" ht="20.25" customHeight="1">
      <c r="A25" s="187"/>
      <c r="B25" s="187"/>
      <c r="C25" s="187"/>
      <c r="D25" s="187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</row>
    <row r="26" spans="1:27" ht="20.25" customHeight="1">
      <c r="A26" s="187"/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</row>
    <row r="27" spans="1:27" ht="20.25" customHeight="1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</row>
    <row r="28" spans="1:27" ht="20.25" customHeight="1">
      <c r="A28" s="187"/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</row>
    <row r="29" spans="1:27" ht="20.25" customHeight="1">
      <c r="A29" s="187"/>
      <c r="B29" s="187"/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</row>
    <row r="30" spans="1:27" ht="12.75" customHeight="1">
      <c r="A30" s="187"/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</row>
    <row r="31" spans="1:27" ht="12.75" customHeight="1">
      <c r="A31" s="187"/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</row>
    <row r="32" spans="1:27" ht="12.75" customHeight="1">
      <c r="A32" s="187"/>
      <c r="B32" s="187"/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187"/>
      <c r="AA32" s="187"/>
    </row>
    <row r="33" spans="1:27" ht="12.75" customHeight="1">
      <c r="A33" s="187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</row>
    <row r="34" spans="1:27" ht="12.75" customHeight="1">
      <c r="A34" s="187"/>
      <c r="B34" s="187"/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</row>
    <row r="35" spans="1:27" ht="12.75" customHeight="1">
      <c r="A35" s="187"/>
      <c r="B35" s="187"/>
      <c r="C35" s="187"/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  <c r="X35" s="187"/>
      <c r="Y35" s="187"/>
      <c r="Z35" s="187"/>
      <c r="AA35" s="187"/>
    </row>
    <row r="36" spans="1:27" ht="12.75" customHeight="1">
      <c r="A36" s="187"/>
      <c r="B36" s="187"/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7"/>
      <c r="Z36" s="187"/>
      <c r="AA36" s="187"/>
    </row>
    <row r="37" spans="1:27" ht="12.75" customHeight="1">
      <c r="A37" s="187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</row>
    <row r="38" spans="1:27" ht="12.75" customHeight="1">
      <c r="A38" s="187"/>
      <c r="B38" s="187"/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</row>
    <row r="39" spans="1:27" ht="12.75" customHeight="1">
      <c r="A39" s="187"/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187"/>
      <c r="Z39" s="187"/>
      <c r="AA39" s="187"/>
    </row>
    <row r="40" spans="1:27" ht="12.75" customHeight="1">
      <c r="A40" s="187"/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187"/>
      <c r="Z40" s="187"/>
      <c r="AA40" s="187"/>
    </row>
    <row r="41" spans="1:27" ht="12.75" customHeight="1">
      <c r="A41" s="187"/>
      <c r="B41" s="187"/>
      <c r="C41" s="187"/>
      <c r="D41" s="187"/>
      <c r="E41" s="187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187"/>
      <c r="Z41" s="187"/>
      <c r="AA41" s="187"/>
    </row>
    <row r="42" spans="1:27" ht="12.75" customHeight="1">
      <c r="A42" s="187"/>
      <c r="B42" s="187"/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</row>
    <row r="43" spans="1:27" ht="12.75" customHeight="1">
      <c r="A43" s="187"/>
      <c r="B43" s="187"/>
      <c r="C43" s="187"/>
      <c r="D43" s="187"/>
      <c r="E43" s="187"/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7"/>
      <c r="W43" s="187"/>
      <c r="X43" s="187"/>
      <c r="Y43" s="187"/>
      <c r="Z43" s="187"/>
      <c r="AA43" s="187"/>
    </row>
    <row r="44" spans="1:27" ht="12.75" customHeight="1">
      <c r="A44" s="187"/>
      <c r="B44" s="187"/>
      <c r="C44" s="187"/>
      <c r="D44" s="187"/>
      <c r="E44" s="187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/>
      <c r="Q44" s="187"/>
      <c r="R44" s="187"/>
      <c r="S44" s="187"/>
      <c r="T44" s="187"/>
      <c r="U44" s="187"/>
      <c r="V44" s="187"/>
      <c r="W44" s="187"/>
      <c r="X44" s="187"/>
      <c r="Y44" s="187"/>
      <c r="Z44" s="187"/>
      <c r="AA44" s="187"/>
    </row>
    <row r="45" spans="1:27" ht="12.75" customHeight="1">
      <c r="A45" s="187"/>
      <c r="B45" s="187"/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</row>
    <row r="46" spans="1:27" ht="12.75" customHeight="1">
      <c r="A46" s="187"/>
      <c r="B46" s="187"/>
      <c r="C46" s="187"/>
      <c r="D46" s="187"/>
      <c r="E46" s="187"/>
      <c r="F46" s="187"/>
      <c r="G46" s="187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</row>
    <row r="47" spans="1:27" ht="12.75" customHeight="1">
      <c r="A47" s="187"/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187"/>
      <c r="AA47" s="187"/>
    </row>
    <row r="48" spans="1:27" ht="12.75" customHeight="1">
      <c r="A48" s="187"/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  <c r="Y48" s="187"/>
      <c r="Z48" s="187"/>
      <c r="AA48" s="187"/>
    </row>
    <row r="49" spans="1:27" ht="12.75" customHeight="1">
      <c r="A49" s="187"/>
      <c r="B49" s="187"/>
      <c r="C49" s="187"/>
      <c r="D49" s="187"/>
      <c r="E49" s="187"/>
      <c r="F49" s="187"/>
      <c r="G49" s="187"/>
      <c r="H49" s="187"/>
      <c r="I49" s="187"/>
      <c r="J49" s="187"/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  <c r="Y49" s="187"/>
      <c r="Z49" s="187"/>
      <c r="AA49" s="187"/>
    </row>
    <row r="50" spans="1:27" ht="12.75" customHeight="1">
      <c r="A50" s="187"/>
      <c r="B50" s="187"/>
      <c r="C50" s="187"/>
      <c r="D50" s="187"/>
      <c r="E50" s="187"/>
      <c r="F50" s="187"/>
      <c r="G50" s="187"/>
      <c r="H50" s="187"/>
      <c r="I50" s="187"/>
      <c r="J50" s="187"/>
      <c r="K50" s="187"/>
      <c r="L50" s="187"/>
      <c r="M50" s="187"/>
      <c r="N50" s="187"/>
      <c r="O50" s="187"/>
      <c r="P50" s="187"/>
      <c r="Q50" s="187"/>
      <c r="R50" s="187"/>
      <c r="S50" s="187"/>
      <c r="T50" s="187"/>
      <c r="U50" s="187"/>
      <c r="V50" s="187"/>
      <c r="W50" s="187"/>
      <c r="X50" s="187"/>
      <c r="Y50" s="187"/>
      <c r="Z50" s="187"/>
      <c r="AA50" s="187"/>
    </row>
    <row r="51" spans="1:27" ht="12.75" customHeight="1">
      <c r="A51" s="187"/>
      <c r="B51" s="187"/>
      <c r="C51" s="187"/>
      <c r="D51" s="187"/>
      <c r="E51" s="187"/>
      <c r="F51" s="187"/>
      <c r="G51" s="187"/>
      <c r="H51" s="187"/>
      <c r="I51" s="187"/>
      <c r="J51" s="187"/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  <c r="Y51" s="187"/>
      <c r="Z51" s="187"/>
      <c r="AA51" s="187"/>
    </row>
    <row r="52" spans="1:27" ht="12.75" customHeight="1">
      <c r="A52" s="187"/>
      <c r="B52" s="187"/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</row>
    <row r="53" spans="1:27" ht="12.75" customHeight="1">
      <c r="A53" s="187"/>
      <c r="B53" s="187"/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</row>
    <row r="54" spans="1:27" ht="12.75" customHeight="1">
      <c r="A54" s="187"/>
      <c r="B54" s="187"/>
      <c r="C54" s="187"/>
      <c r="D54" s="187"/>
      <c r="E54" s="187"/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  <c r="X54" s="187"/>
      <c r="Y54" s="187"/>
      <c r="Z54" s="187"/>
      <c r="AA54" s="187"/>
    </row>
    <row r="55" spans="1:27" ht="12.75" customHeight="1">
      <c r="A55" s="187"/>
      <c r="B55" s="187"/>
      <c r="C55" s="187"/>
      <c r="D55" s="187"/>
      <c r="E55" s="187"/>
      <c r="F55" s="187"/>
      <c r="G55" s="187"/>
      <c r="H55" s="187"/>
      <c r="I55" s="187"/>
      <c r="J55" s="187"/>
      <c r="K55" s="187"/>
      <c r="L55" s="187"/>
      <c r="M55" s="187"/>
      <c r="N55" s="187"/>
      <c r="O55" s="187"/>
      <c r="P55" s="187"/>
      <c r="Q55" s="187"/>
      <c r="R55" s="187"/>
      <c r="S55" s="187"/>
      <c r="T55" s="187"/>
      <c r="U55" s="187"/>
      <c r="V55" s="187"/>
      <c r="W55" s="187"/>
      <c r="X55" s="187"/>
      <c r="Y55" s="187"/>
      <c r="Z55" s="187"/>
      <c r="AA55" s="187"/>
    </row>
    <row r="56" spans="1:27" ht="12.75" customHeight="1">
      <c r="A56" s="187"/>
      <c r="B56" s="187"/>
      <c r="C56" s="187"/>
      <c r="D56" s="187"/>
      <c r="E56" s="187"/>
      <c r="F56" s="187"/>
      <c r="G56" s="187"/>
      <c r="H56" s="187"/>
      <c r="I56" s="187"/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  <c r="X56" s="187"/>
      <c r="Y56" s="187"/>
      <c r="Z56" s="187"/>
      <c r="AA56" s="187"/>
    </row>
    <row r="57" spans="1:27" ht="12.75" customHeight="1">
      <c r="A57" s="187"/>
      <c r="B57" s="187"/>
      <c r="C57" s="187"/>
      <c r="D57" s="187"/>
      <c r="E57" s="187"/>
      <c r="F57" s="187"/>
      <c r="G57" s="187"/>
      <c r="H57" s="187"/>
      <c r="I57" s="187"/>
      <c r="J57" s="187"/>
      <c r="K57" s="187"/>
      <c r="L57" s="187"/>
      <c r="M57" s="187"/>
      <c r="N57" s="187"/>
      <c r="O57" s="187"/>
      <c r="P57" s="187"/>
      <c r="Q57" s="187"/>
      <c r="R57" s="187"/>
      <c r="S57" s="187"/>
      <c r="T57" s="187"/>
      <c r="U57" s="187"/>
      <c r="V57" s="187"/>
      <c r="W57" s="187"/>
      <c r="X57" s="187"/>
      <c r="Y57" s="187"/>
      <c r="Z57" s="187"/>
      <c r="AA57" s="187"/>
    </row>
    <row r="58" spans="1:27" ht="12.75" customHeight="1">
      <c r="A58" s="187"/>
      <c r="B58" s="187"/>
      <c r="C58" s="187"/>
      <c r="D58" s="187"/>
      <c r="E58" s="187"/>
      <c r="F58" s="187"/>
      <c r="G58" s="187"/>
      <c r="H58" s="187"/>
      <c r="I58" s="187"/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  <c r="X58" s="187"/>
      <c r="Y58" s="187"/>
      <c r="Z58" s="187"/>
      <c r="AA58" s="187"/>
    </row>
    <row r="59" spans="1:27" ht="12.75" customHeight="1">
      <c r="A59" s="187"/>
      <c r="B59" s="187"/>
      <c r="C59" s="187"/>
      <c r="D59" s="187"/>
      <c r="E59" s="187"/>
      <c r="F59" s="187"/>
      <c r="G59" s="187"/>
      <c r="H59" s="187"/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7"/>
      <c r="AA59" s="187"/>
    </row>
    <row r="60" spans="1:27" ht="12.75" customHeight="1">
      <c r="A60" s="187"/>
      <c r="B60" s="187"/>
      <c r="C60" s="187"/>
      <c r="D60" s="187"/>
      <c r="E60" s="187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  <c r="X60" s="187"/>
      <c r="Y60" s="187"/>
      <c r="Z60" s="187"/>
      <c r="AA60" s="187"/>
    </row>
    <row r="61" spans="1:27" ht="12.75" customHeight="1">
      <c r="A61" s="187"/>
      <c r="B61" s="187"/>
      <c r="C61" s="187"/>
      <c r="D61" s="187"/>
      <c r="E61" s="187"/>
      <c r="F61" s="187"/>
      <c r="G61" s="187"/>
      <c r="H61" s="187"/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</row>
    <row r="62" spans="1:27" ht="12.75" customHeight="1">
      <c r="A62" s="187"/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187"/>
      <c r="T62" s="187"/>
      <c r="U62" s="187"/>
      <c r="V62" s="187"/>
      <c r="W62" s="187"/>
      <c r="X62" s="187"/>
      <c r="Y62" s="187"/>
      <c r="Z62" s="187"/>
      <c r="AA62" s="187"/>
    </row>
    <row r="63" spans="1:27" ht="12.75" customHeight="1">
      <c r="A63" s="187"/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</row>
    <row r="64" spans="1:27" ht="12.75" customHeight="1">
      <c r="A64" s="187"/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</row>
    <row r="65" spans="1:27" ht="12.75" customHeight="1">
      <c r="A65" s="187"/>
      <c r="B65" s="187"/>
      <c r="C65" s="187"/>
      <c r="D65" s="187"/>
      <c r="E65" s="187"/>
      <c r="F65" s="187"/>
      <c r="G65" s="187"/>
      <c r="H65" s="187"/>
      <c r="I65" s="187"/>
      <c r="J65" s="187"/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</row>
    <row r="66" spans="1:27" ht="12.75" customHeight="1">
      <c r="A66" s="187"/>
      <c r="B66" s="187"/>
      <c r="C66" s="187"/>
      <c r="D66" s="187"/>
      <c r="E66" s="187"/>
      <c r="F66" s="187"/>
      <c r="G66" s="187"/>
      <c r="H66" s="187"/>
      <c r="I66" s="187"/>
      <c r="J66" s="187"/>
      <c r="K66" s="187"/>
      <c r="L66" s="187"/>
      <c r="M66" s="187"/>
      <c r="N66" s="187"/>
      <c r="O66" s="187"/>
      <c r="P66" s="187"/>
      <c r="Q66" s="187"/>
      <c r="R66" s="187"/>
      <c r="S66" s="187"/>
      <c r="T66" s="187"/>
      <c r="U66" s="187"/>
      <c r="V66" s="187"/>
      <c r="W66" s="187"/>
      <c r="X66" s="187"/>
      <c r="Y66" s="187"/>
      <c r="Z66" s="187"/>
      <c r="AA66" s="187"/>
    </row>
    <row r="67" spans="1:27" ht="12.75" customHeight="1">
      <c r="A67" s="187"/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187"/>
      <c r="AA67" s="187"/>
    </row>
    <row r="68" spans="1:27" ht="12.75" customHeight="1">
      <c r="A68" s="187"/>
      <c r="B68" s="187"/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187"/>
      <c r="AA68" s="187"/>
    </row>
    <row r="69" spans="1:27" ht="12.75" customHeight="1">
      <c r="A69" s="187"/>
      <c r="B69" s="187"/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187"/>
      <c r="AA69" s="187"/>
    </row>
    <row r="70" spans="1:27" ht="12.75" customHeight="1">
      <c r="A70" s="187"/>
      <c r="B70" s="187"/>
      <c r="C70" s="187"/>
      <c r="D70" s="187"/>
      <c r="E70" s="187"/>
      <c r="F70" s="187"/>
      <c r="G70" s="187"/>
      <c r="H70" s="187"/>
      <c r="I70" s="187"/>
      <c r="J70" s="187"/>
      <c r="K70" s="187"/>
      <c r="L70" s="187"/>
      <c r="M70" s="187"/>
      <c r="N70" s="187"/>
      <c r="O70" s="187"/>
      <c r="P70" s="187"/>
      <c r="Q70" s="187"/>
      <c r="R70" s="187"/>
      <c r="S70" s="187"/>
      <c r="T70" s="187"/>
      <c r="U70" s="187"/>
      <c r="V70" s="187"/>
      <c r="W70" s="187"/>
      <c r="X70" s="187"/>
      <c r="Y70" s="187"/>
      <c r="Z70" s="187"/>
      <c r="AA70" s="187"/>
    </row>
    <row r="71" spans="1:27" ht="12.75" customHeight="1">
      <c r="A71" s="187"/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87"/>
      <c r="R71" s="187"/>
      <c r="S71" s="187"/>
      <c r="T71" s="187"/>
      <c r="U71" s="187"/>
      <c r="V71" s="187"/>
      <c r="W71" s="187"/>
      <c r="X71" s="187"/>
      <c r="Y71" s="187"/>
      <c r="Z71" s="187"/>
      <c r="AA71" s="187"/>
    </row>
    <row r="72" spans="1:27" ht="12.75" customHeight="1">
      <c r="A72" s="187"/>
      <c r="B72" s="187"/>
      <c r="C72" s="187"/>
      <c r="D72" s="187"/>
      <c r="E72" s="187"/>
      <c r="F72" s="187"/>
      <c r="G72" s="187"/>
      <c r="H72" s="187"/>
      <c r="I72" s="187"/>
      <c r="J72" s="187"/>
      <c r="K72" s="187"/>
      <c r="L72" s="187"/>
      <c r="M72" s="187"/>
      <c r="N72" s="187"/>
      <c r="O72" s="187"/>
      <c r="P72" s="187"/>
      <c r="Q72" s="187"/>
      <c r="R72" s="187"/>
      <c r="S72" s="187"/>
      <c r="T72" s="187"/>
      <c r="U72" s="187"/>
      <c r="V72" s="187"/>
      <c r="W72" s="187"/>
      <c r="X72" s="187"/>
      <c r="Y72" s="187"/>
      <c r="Z72" s="187"/>
      <c r="AA72" s="187"/>
    </row>
    <row r="73" spans="1:27" ht="12.75" customHeight="1">
      <c r="A73" s="187"/>
      <c r="B73" s="187"/>
      <c r="C73" s="187"/>
      <c r="D73" s="187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7"/>
      <c r="P73" s="187"/>
      <c r="Q73" s="187"/>
      <c r="R73" s="187"/>
      <c r="S73" s="187"/>
      <c r="T73" s="187"/>
      <c r="U73" s="187"/>
      <c r="V73" s="187"/>
      <c r="W73" s="187"/>
      <c r="X73" s="187"/>
      <c r="Y73" s="187"/>
      <c r="Z73" s="187"/>
      <c r="AA73" s="187"/>
    </row>
    <row r="74" spans="1:27" ht="12.75" customHeight="1">
      <c r="A74" s="187"/>
      <c r="B74" s="187"/>
      <c r="C74" s="187"/>
      <c r="D74" s="187"/>
      <c r="E74" s="187"/>
      <c r="F74" s="187"/>
      <c r="G74" s="187"/>
      <c r="H74" s="187"/>
      <c r="I74" s="187"/>
      <c r="J74" s="187"/>
      <c r="K74" s="187"/>
      <c r="L74" s="187"/>
      <c r="M74" s="187"/>
      <c r="N74" s="187"/>
      <c r="O74" s="187"/>
      <c r="P74" s="187"/>
      <c r="Q74" s="187"/>
      <c r="R74" s="187"/>
      <c r="S74" s="187"/>
      <c r="T74" s="187"/>
      <c r="U74" s="187"/>
      <c r="V74" s="187"/>
      <c r="W74" s="187"/>
      <c r="X74" s="187"/>
      <c r="Y74" s="187"/>
      <c r="Z74" s="187"/>
      <c r="AA74" s="187"/>
    </row>
    <row r="75" spans="1:27" ht="12.75" customHeight="1">
      <c r="A75" s="187"/>
      <c r="B75" s="187"/>
      <c r="C75" s="187"/>
      <c r="D75" s="187"/>
      <c r="E75" s="187"/>
      <c r="F75" s="187"/>
      <c r="G75" s="187"/>
      <c r="H75" s="187"/>
      <c r="I75" s="187"/>
      <c r="J75" s="187"/>
      <c r="K75" s="187"/>
      <c r="L75" s="187"/>
      <c r="M75" s="187"/>
      <c r="N75" s="187"/>
      <c r="O75" s="187"/>
      <c r="P75" s="187"/>
      <c r="Q75" s="187"/>
      <c r="R75" s="187"/>
      <c r="S75" s="187"/>
      <c r="T75" s="187"/>
      <c r="U75" s="187"/>
      <c r="V75" s="187"/>
      <c r="W75" s="187"/>
      <c r="X75" s="187"/>
      <c r="Y75" s="187"/>
      <c r="Z75" s="187"/>
      <c r="AA75" s="187"/>
    </row>
    <row r="76" spans="1:27" ht="12.75" customHeight="1">
      <c r="A76" s="187"/>
      <c r="B76" s="187"/>
      <c r="C76" s="187"/>
      <c r="D76" s="187"/>
      <c r="E76" s="187"/>
      <c r="F76" s="187"/>
      <c r="G76" s="187"/>
      <c r="H76" s="187"/>
      <c r="I76" s="187"/>
      <c r="J76" s="187"/>
      <c r="K76" s="187"/>
      <c r="L76" s="187"/>
      <c r="M76" s="187"/>
      <c r="N76" s="187"/>
      <c r="O76" s="187"/>
      <c r="P76" s="187"/>
      <c r="Q76" s="187"/>
      <c r="R76" s="187"/>
      <c r="S76" s="187"/>
      <c r="T76" s="187"/>
      <c r="U76" s="187"/>
      <c r="V76" s="187"/>
      <c r="W76" s="187"/>
      <c r="X76" s="187"/>
      <c r="Y76" s="187"/>
      <c r="Z76" s="187"/>
      <c r="AA76" s="187"/>
    </row>
    <row r="77" spans="1:27" ht="12.75" customHeight="1">
      <c r="A77" s="187"/>
      <c r="B77" s="187"/>
      <c r="C77" s="187"/>
      <c r="D77" s="187"/>
      <c r="E77" s="187"/>
      <c r="F77" s="187"/>
      <c r="G77" s="187"/>
      <c r="H77" s="187"/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7"/>
      <c r="T77" s="187"/>
      <c r="U77" s="187"/>
      <c r="V77" s="187"/>
      <c r="W77" s="187"/>
      <c r="X77" s="187"/>
      <c r="Y77" s="187"/>
      <c r="Z77" s="187"/>
      <c r="AA77" s="187"/>
    </row>
    <row r="78" spans="1:27" ht="12.75" customHeight="1">
      <c r="A78" s="187"/>
      <c r="B78" s="187"/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187"/>
      <c r="Z78" s="187"/>
      <c r="AA78" s="187"/>
    </row>
    <row r="79" spans="1:27" ht="12.75" customHeight="1">
      <c r="A79" s="187"/>
      <c r="B79" s="187"/>
      <c r="C79" s="187"/>
      <c r="D79" s="187"/>
      <c r="E79" s="187"/>
      <c r="F79" s="187"/>
      <c r="G79" s="187"/>
      <c r="H79" s="187"/>
      <c r="I79" s="187"/>
      <c r="J79" s="187"/>
      <c r="K79" s="187"/>
      <c r="L79" s="187"/>
      <c r="M79" s="187"/>
      <c r="N79" s="187"/>
      <c r="O79" s="187"/>
      <c r="P79" s="187"/>
      <c r="Q79" s="187"/>
      <c r="R79" s="187"/>
      <c r="S79" s="187"/>
      <c r="T79" s="187"/>
      <c r="U79" s="187"/>
      <c r="V79" s="187"/>
      <c r="W79" s="187"/>
      <c r="X79" s="187"/>
      <c r="Y79" s="187"/>
      <c r="Z79" s="187"/>
      <c r="AA79" s="187"/>
    </row>
    <row r="80" spans="1:27" ht="12.75" customHeight="1">
      <c r="A80" s="187"/>
      <c r="B80" s="187"/>
      <c r="C80" s="187"/>
      <c r="D80" s="187"/>
      <c r="E80" s="187"/>
      <c r="F80" s="187"/>
      <c r="G80" s="187"/>
      <c r="H80" s="187"/>
      <c r="I80" s="187"/>
      <c r="J80" s="187"/>
      <c r="K80" s="187"/>
      <c r="L80" s="187"/>
      <c r="M80" s="187"/>
      <c r="N80" s="187"/>
      <c r="O80" s="187"/>
      <c r="P80" s="187"/>
      <c r="Q80" s="187"/>
      <c r="R80" s="187"/>
      <c r="S80" s="187"/>
      <c r="T80" s="187"/>
      <c r="U80" s="187"/>
      <c r="V80" s="187"/>
      <c r="W80" s="187"/>
      <c r="X80" s="187"/>
      <c r="Y80" s="187"/>
      <c r="Z80" s="187"/>
      <c r="AA80" s="187"/>
    </row>
    <row r="81" spans="1:27" ht="12.75" customHeight="1">
      <c r="A81" s="187"/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187"/>
      <c r="U81" s="187"/>
      <c r="V81" s="187"/>
      <c r="W81" s="187"/>
      <c r="X81" s="187"/>
      <c r="Y81" s="187"/>
      <c r="Z81" s="187"/>
      <c r="AA81" s="187"/>
    </row>
    <row r="82" spans="1:27" ht="12.75" customHeight="1">
      <c r="A82" s="187"/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187"/>
      <c r="U82" s="187"/>
      <c r="V82" s="187"/>
      <c r="W82" s="187"/>
      <c r="X82" s="187"/>
      <c r="Y82" s="187"/>
      <c r="Z82" s="187"/>
      <c r="AA82" s="187"/>
    </row>
    <row r="83" spans="1:27" ht="12.75" customHeight="1">
      <c r="A83" s="187"/>
      <c r="B83" s="187"/>
      <c r="C83" s="187"/>
      <c r="D83" s="187"/>
      <c r="E83" s="187"/>
      <c r="F83" s="187"/>
      <c r="G83" s="187"/>
      <c r="H83" s="187"/>
      <c r="I83" s="187"/>
      <c r="J83" s="187"/>
      <c r="K83" s="187"/>
      <c r="L83" s="187"/>
      <c r="M83" s="187"/>
      <c r="N83" s="187"/>
      <c r="O83" s="187"/>
      <c r="P83" s="187"/>
      <c r="Q83" s="187"/>
      <c r="R83" s="187"/>
      <c r="S83" s="187"/>
      <c r="T83" s="187"/>
      <c r="U83" s="187"/>
      <c r="V83" s="187"/>
      <c r="W83" s="187"/>
      <c r="X83" s="187"/>
      <c r="Y83" s="187"/>
      <c r="Z83" s="187"/>
      <c r="AA83" s="187"/>
    </row>
    <row r="84" spans="1:27" ht="12.75" customHeight="1">
      <c r="A84" s="187"/>
      <c r="B84" s="187"/>
      <c r="C84" s="187"/>
      <c r="D84" s="187"/>
      <c r="E84" s="187"/>
      <c r="F84" s="187"/>
      <c r="G84" s="187"/>
      <c r="H84" s="187"/>
      <c r="I84" s="187"/>
      <c r="J84" s="187"/>
      <c r="K84" s="187"/>
      <c r="L84" s="187"/>
      <c r="M84" s="187"/>
      <c r="N84" s="187"/>
      <c r="O84" s="187"/>
      <c r="P84" s="187"/>
      <c r="Q84" s="187"/>
      <c r="R84" s="187"/>
      <c r="S84" s="187"/>
      <c r="T84" s="187"/>
      <c r="U84" s="187"/>
      <c r="V84" s="187"/>
      <c r="W84" s="187"/>
      <c r="X84" s="187"/>
      <c r="Y84" s="187"/>
      <c r="Z84" s="187"/>
      <c r="AA84" s="187"/>
    </row>
    <row r="85" spans="1:27" ht="12.75" customHeight="1">
      <c r="A85" s="187"/>
      <c r="B85" s="187"/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187"/>
      <c r="AA85" s="187"/>
    </row>
    <row r="86" spans="1:27" ht="12.75" customHeight="1">
      <c r="A86" s="187"/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187"/>
      <c r="AA86" s="187"/>
    </row>
    <row r="87" spans="1:27" ht="12.75" customHeight="1">
      <c r="A87" s="187"/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87"/>
      <c r="N87" s="187"/>
      <c r="O87" s="187"/>
      <c r="P87" s="187"/>
      <c r="Q87" s="187"/>
      <c r="R87" s="187"/>
      <c r="S87" s="187"/>
      <c r="T87" s="187"/>
      <c r="U87" s="187"/>
      <c r="V87" s="187"/>
      <c r="W87" s="187"/>
      <c r="X87" s="187"/>
      <c r="Y87" s="187"/>
      <c r="Z87" s="187"/>
      <c r="AA87" s="187"/>
    </row>
    <row r="88" spans="1:27" ht="12.75" customHeight="1">
      <c r="A88" s="187"/>
      <c r="B88" s="187"/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187"/>
      <c r="AA88" s="187"/>
    </row>
    <row r="89" spans="1:27" ht="12.75" customHeight="1">
      <c r="A89" s="187"/>
      <c r="B89" s="187"/>
      <c r="C89" s="187"/>
      <c r="D89" s="187"/>
      <c r="E89" s="187"/>
      <c r="F89" s="187"/>
      <c r="G89" s="187"/>
      <c r="H89" s="187"/>
      <c r="I89" s="187"/>
      <c r="J89" s="187"/>
      <c r="K89" s="187"/>
      <c r="L89" s="187"/>
      <c r="M89" s="187"/>
      <c r="N89" s="187"/>
      <c r="O89" s="187"/>
      <c r="P89" s="187"/>
      <c r="Q89" s="187"/>
      <c r="R89" s="187"/>
      <c r="S89" s="187"/>
      <c r="T89" s="187"/>
      <c r="U89" s="187"/>
      <c r="V89" s="187"/>
      <c r="W89" s="187"/>
      <c r="X89" s="187"/>
      <c r="Y89" s="187"/>
      <c r="Z89" s="187"/>
      <c r="AA89" s="187"/>
    </row>
    <row r="90" spans="1:27" ht="12.75" customHeight="1">
      <c r="A90" s="187"/>
      <c r="B90" s="187"/>
      <c r="C90" s="187"/>
      <c r="D90" s="187"/>
      <c r="E90" s="187"/>
      <c r="F90" s="187"/>
      <c r="G90" s="187"/>
      <c r="H90" s="187"/>
      <c r="I90" s="187"/>
      <c r="J90" s="187"/>
      <c r="K90" s="187"/>
      <c r="L90" s="187"/>
      <c r="M90" s="187"/>
      <c r="N90" s="187"/>
      <c r="O90" s="187"/>
      <c r="P90" s="187"/>
      <c r="Q90" s="187"/>
      <c r="R90" s="187"/>
      <c r="S90" s="187"/>
      <c r="T90" s="187"/>
      <c r="U90" s="187"/>
      <c r="V90" s="187"/>
      <c r="W90" s="187"/>
      <c r="X90" s="187"/>
      <c r="Y90" s="187"/>
      <c r="Z90" s="187"/>
      <c r="AA90" s="187"/>
    </row>
    <row r="91" spans="1:27" ht="12.75" customHeight="1">
      <c r="A91" s="187"/>
      <c r="B91" s="187"/>
      <c r="C91" s="187"/>
      <c r="D91" s="187"/>
      <c r="E91" s="187"/>
      <c r="F91" s="187"/>
      <c r="G91" s="187"/>
      <c r="H91" s="187"/>
      <c r="I91" s="187"/>
      <c r="J91" s="187"/>
      <c r="K91" s="187"/>
      <c r="L91" s="187"/>
      <c r="M91" s="187"/>
      <c r="N91" s="187"/>
      <c r="O91" s="187"/>
      <c r="P91" s="187"/>
      <c r="Q91" s="187"/>
      <c r="R91" s="187"/>
      <c r="S91" s="187"/>
      <c r="T91" s="187"/>
      <c r="U91" s="187"/>
      <c r="V91" s="187"/>
      <c r="W91" s="187"/>
      <c r="X91" s="187"/>
      <c r="Y91" s="187"/>
      <c r="Z91" s="187"/>
      <c r="AA91" s="187"/>
    </row>
    <row r="92" spans="1:27" ht="12.75" customHeight="1">
      <c r="A92" s="187"/>
      <c r="B92" s="187"/>
      <c r="C92" s="187"/>
      <c r="D92" s="187"/>
      <c r="E92" s="187"/>
      <c r="F92" s="187"/>
      <c r="G92" s="187"/>
      <c r="H92" s="187"/>
      <c r="I92" s="187"/>
      <c r="J92" s="187"/>
      <c r="K92" s="187"/>
      <c r="L92" s="187"/>
      <c r="M92" s="187"/>
      <c r="N92" s="187"/>
      <c r="O92" s="187"/>
      <c r="P92" s="187"/>
      <c r="Q92" s="187"/>
      <c r="R92" s="187"/>
      <c r="S92" s="187"/>
      <c r="T92" s="187"/>
      <c r="U92" s="187"/>
      <c r="V92" s="187"/>
      <c r="W92" s="187"/>
      <c r="X92" s="187"/>
      <c r="Y92" s="187"/>
      <c r="Z92" s="187"/>
      <c r="AA92" s="187"/>
    </row>
    <row r="93" spans="1:27" ht="12.75" customHeight="1">
      <c r="A93" s="187"/>
      <c r="B93" s="187"/>
      <c r="C93" s="187"/>
      <c r="D93" s="187"/>
      <c r="E93" s="187"/>
      <c r="F93" s="187"/>
      <c r="G93" s="187"/>
      <c r="H93" s="187"/>
      <c r="I93" s="187"/>
      <c r="J93" s="187"/>
      <c r="K93" s="187"/>
      <c r="L93" s="187"/>
      <c r="M93" s="187"/>
      <c r="N93" s="187"/>
      <c r="O93" s="187"/>
      <c r="P93" s="187"/>
      <c r="Q93" s="187"/>
      <c r="R93" s="187"/>
      <c r="S93" s="187"/>
      <c r="T93" s="187"/>
      <c r="U93" s="187"/>
      <c r="V93" s="187"/>
      <c r="W93" s="187"/>
      <c r="X93" s="187"/>
      <c r="Y93" s="187"/>
      <c r="Z93" s="187"/>
      <c r="AA93" s="187"/>
    </row>
    <row r="94" spans="1:27" ht="12.75" customHeight="1">
      <c r="A94" s="187"/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7"/>
      <c r="P94" s="187"/>
      <c r="Q94" s="187"/>
      <c r="R94" s="187"/>
      <c r="S94" s="187"/>
      <c r="T94" s="187"/>
      <c r="U94" s="187"/>
      <c r="V94" s="187"/>
      <c r="W94" s="187"/>
      <c r="X94" s="187"/>
      <c r="Y94" s="187"/>
      <c r="Z94" s="187"/>
      <c r="AA94" s="187"/>
    </row>
    <row r="95" spans="1:27" ht="12.75" customHeight="1">
      <c r="A95" s="187"/>
      <c r="B95" s="187"/>
      <c r="C95" s="187"/>
      <c r="D95" s="187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7"/>
      <c r="T95" s="187"/>
      <c r="U95" s="187"/>
      <c r="V95" s="187"/>
      <c r="W95" s="187"/>
      <c r="X95" s="187"/>
      <c r="Y95" s="187"/>
      <c r="Z95" s="187"/>
      <c r="AA95" s="187"/>
    </row>
    <row r="96" spans="1:27" ht="12.75" customHeight="1">
      <c r="A96" s="187"/>
      <c r="B96" s="187"/>
      <c r="C96" s="187"/>
      <c r="D96" s="187"/>
      <c r="E96" s="187"/>
      <c r="F96" s="187"/>
      <c r="G96" s="187"/>
      <c r="H96" s="187"/>
      <c r="I96" s="187"/>
      <c r="J96" s="187"/>
      <c r="K96" s="187"/>
      <c r="L96" s="187"/>
      <c r="M96" s="187"/>
      <c r="N96" s="187"/>
      <c r="O96" s="187"/>
      <c r="P96" s="187"/>
      <c r="Q96" s="187"/>
      <c r="R96" s="187"/>
      <c r="S96" s="187"/>
      <c r="T96" s="187"/>
      <c r="U96" s="187"/>
      <c r="V96" s="187"/>
      <c r="W96" s="187"/>
      <c r="X96" s="187"/>
      <c r="Y96" s="187"/>
      <c r="Z96" s="187"/>
      <c r="AA96" s="187"/>
    </row>
    <row r="97" spans="1:27" ht="12.75" customHeight="1">
      <c r="A97" s="187"/>
      <c r="B97" s="187"/>
      <c r="C97" s="187"/>
      <c r="D97" s="187"/>
      <c r="E97" s="187"/>
      <c r="F97" s="187"/>
      <c r="G97" s="187"/>
      <c r="H97" s="187"/>
      <c r="I97" s="187"/>
      <c r="J97" s="187"/>
      <c r="K97" s="187"/>
      <c r="L97" s="187"/>
      <c r="M97" s="187"/>
      <c r="N97" s="187"/>
      <c r="O97" s="187"/>
      <c r="P97" s="187"/>
      <c r="Q97" s="187"/>
      <c r="R97" s="187"/>
      <c r="S97" s="187"/>
      <c r="T97" s="187"/>
      <c r="U97" s="187"/>
      <c r="V97" s="187"/>
      <c r="W97" s="187"/>
      <c r="X97" s="187"/>
      <c r="Y97" s="187"/>
      <c r="Z97" s="187"/>
      <c r="AA97" s="187"/>
    </row>
    <row r="98" spans="1:27" ht="12.75" customHeight="1">
      <c r="A98" s="187"/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7"/>
      <c r="P98" s="187"/>
      <c r="Q98" s="187"/>
      <c r="R98" s="187"/>
      <c r="S98" s="187"/>
      <c r="T98" s="187"/>
      <c r="U98" s="187"/>
      <c r="V98" s="187"/>
      <c r="W98" s="187"/>
      <c r="X98" s="187"/>
      <c r="Y98" s="187"/>
      <c r="Z98" s="187"/>
      <c r="AA98" s="187"/>
    </row>
    <row r="99" spans="1:27" ht="12.75" customHeight="1">
      <c r="A99" s="187"/>
      <c r="B99" s="187"/>
      <c r="C99" s="187"/>
      <c r="D99" s="187"/>
      <c r="E99" s="187"/>
      <c r="F99" s="187"/>
      <c r="G99" s="187"/>
      <c r="H99" s="187"/>
      <c r="I99" s="187"/>
      <c r="J99" s="187"/>
      <c r="K99" s="187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</row>
    <row r="100" spans="1:27" ht="12.75" customHeight="1">
      <c r="A100" s="187"/>
      <c r="B100" s="187"/>
      <c r="C100" s="187"/>
      <c r="D100" s="187"/>
      <c r="E100" s="187"/>
      <c r="F100" s="187"/>
      <c r="G100" s="187"/>
      <c r="H100" s="187"/>
      <c r="I100" s="187"/>
      <c r="J100" s="187"/>
      <c r="K100" s="187"/>
      <c r="L100" s="187"/>
      <c r="M100" s="187"/>
      <c r="N100" s="187"/>
      <c r="O100" s="187"/>
      <c r="P100" s="187"/>
      <c r="Q100" s="187"/>
      <c r="R100" s="187"/>
      <c r="S100" s="187"/>
      <c r="T100" s="187"/>
      <c r="U100" s="187"/>
      <c r="V100" s="187"/>
      <c r="W100" s="187"/>
      <c r="X100" s="187"/>
      <c r="Y100" s="187"/>
      <c r="Z100" s="187"/>
      <c r="AA100" s="187"/>
    </row>
    <row r="101" spans="1:27" ht="12.75" customHeight="1">
      <c r="A101" s="187"/>
      <c r="B101" s="187"/>
      <c r="C101" s="187"/>
      <c r="D101" s="187"/>
      <c r="E101" s="187"/>
      <c r="F101" s="187"/>
      <c r="G101" s="187"/>
      <c r="H101" s="187"/>
      <c r="I101" s="187"/>
      <c r="J101" s="187"/>
      <c r="K101" s="187"/>
      <c r="L101" s="187"/>
      <c r="M101" s="187"/>
      <c r="N101" s="187"/>
      <c r="O101" s="187"/>
      <c r="P101" s="187"/>
      <c r="Q101" s="187"/>
      <c r="R101" s="187"/>
      <c r="S101" s="187"/>
      <c r="T101" s="187"/>
      <c r="U101" s="187"/>
      <c r="V101" s="187"/>
      <c r="W101" s="187"/>
      <c r="X101" s="187"/>
      <c r="Y101" s="187"/>
      <c r="Z101" s="187"/>
      <c r="AA101" s="187"/>
    </row>
    <row r="102" spans="1:27" ht="12.75" customHeight="1">
      <c r="A102" s="187"/>
      <c r="B102" s="187"/>
      <c r="C102" s="187"/>
      <c r="D102" s="187"/>
      <c r="E102" s="187"/>
      <c r="F102" s="187"/>
      <c r="G102" s="187"/>
      <c r="H102" s="187"/>
      <c r="I102" s="187"/>
      <c r="J102" s="187"/>
      <c r="K102" s="187"/>
      <c r="L102" s="187"/>
      <c r="M102" s="187"/>
      <c r="N102" s="187"/>
      <c r="O102" s="187"/>
      <c r="P102" s="187"/>
      <c r="Q102" s="187"/>
      <c r="R102" s="187"/>
      <c r="S102" s="187"/>
      <c r="T102" s="187"/>
      <c r="U102" s="187"/>
      <c r="V102" s="187"/>
      <c r="W102" s="187"/>
      <c r="X102" s="187"/>
      <c r="Y102" s="187"/>
      <c r="Z102" s="187"/>
      <c r="AA102" s="187"/>
    </row>
    <row r="103" spans="1:27" ht="12.75" customHeight="1">
      <c r="A103" s="187"/>
      <c r="B103" s="187"/>
      <c r="C103" s="187"/>
      <c r="D103" s="187"/>
      <c r="E103" s="187"/>
      <c r="F103" s="187"/>
      <c r="G103" s="187"/>
      <c r="H103" s="187"/>
      <c r="I103" s="187"/>
      <c r="J103" s="187"/>
      <c r="K103" s="187"/>
      <c r="L103" s="187"/>
      <c r="M103" s="187"/>
      <c r="N103" s="187"/>
      <c r="O103" s="187"/>
      <c r="P103" s="187"/>
      <c r="Q103" s="187"/>
      <c r="R103" s="187"/>
      <c r="S103" s="187"/>
      <c r="T103" s="187"/>
      <c r="U103" s="187"/>
      <c r="V103" s="187"/>
      <c r="W103" s="187"/>
      <c r="X103" s="187"/>
      <c r="Y103" s="187"/>
      <c r="Z103" s="187"/>
      <c r="AA103" s="187"/>
    </row>
    <row r="104" spans="1:27" ht="12.75" customHeight="1">
      <c r="A104" s="187"/>
      <c r="B104" s="187"/>
      <c r="C104" s="187"/>
      <c r="D104" s="187"/>
      <c r="E104" s="187"/>
      <c r="F104" s="187"/>
      <c r="G104" s="187"/>
      <c r="H104" s="187"/>
      <c r="I104" s="187"/>
      <c r="J104" s="187"/>
      <c r="K104" s="187"/>
      <c r="L104" s="187"/>
      <c r="M104" s="187"/>
      <c r="N104" s="187"/>
      <c r="O104" s="187"/>
      <c r="P104" s="187"/>
      <c r="Q104" s="187"/>
      <c r="R104" s="187"/>
      <c r="S104" s="187"/>
      <c r="T104" s="187"/>
      <c r="U104" s="187"/>
      <c r="V104" s="187"/>
      <c r="W104" s="187"/>
      <c r="X104" s="187"/>
      <c r="Y104" s="187"/>
      <c r="Z104" s="187"/>
      <c r="AA104" s="187"/>
    </row>
    <row r="105" spans="1:27" ht="12.75" customHeight="1">
      <c r="A105" s="187"/>
      <c r="B105" s="187"/>
      <c r="C105" s="187"/>
      <c r="D105" s="187"/>
      <c r="E105" s="187"/>
      <c r="F105" s="187"/>
      <c r="G105" s="187"/>
      <c r="H105" s="187"/>
      <c r="I105" s="187"/>
      <c r="J105" s="187"/>
      <c r="K105" s="187"/>
      <c r="L105" s="187"/>
      <c r="M105" s="187"/>
      <c r="N105" s="187"/>
      <c r="O105" s="187"/>
      <c r="P105" s="187"/>
      <c r="Q105" s="187"/>
      <c r="R105" s="187"/>
      <c r="S105" s="187"/>
      <c r="T105" s="187"/>
      <c r="U105" s="187"/>
      <c r="V105" s="187"/>
      <c r="W105" s="187"/>
      <c r="X105" s="187"/>
      <c r="Y105" s="187"/>
      <c r="Z105" s="187"/>
      <c r="AA105" s="187"/>
    </row>
    <row r="106" spans="1:27" ht="12.75" customHeight="1">
      <c r="A106" s="187"/>
      <c r="B106" s="187"/>
      <c r="C106" s="187"/>
      <c r="D106" s="187"/>
      <c r="E106" s="187"/>
      <c r="F106" s="187"/>
      <c r="G106" s="187"/>
      <c r="H106" s="187"/>
      <c r="I106" s="187"/>
      <c r="J106" s="187"/>
      <c r="K106" s="187"/>
      <c r="L106" s="187"/>
      <c r="M106" s="187"/>
      <c r="N106" s="187"/>
      <c r="O106" s="187"/>
      <c r="P106" s="187"/>
      <c r="Q106" s="187"/>
      <c r="R106" s="187"/>
      <c r="S106" s="187"/>
      <c r="T106" s="187"/>
      <c r="U106" s="187"/>
      <c r="V106" s="187"/>
      <c r="W106" s="187"/>
      <c r="X106" s="187"/>
      <c r="Y106" s="187"/>
      <c r="Z106" s="187"/>
      <c r="AA106" s="187"/>
    </row>
    <row r="107" spans="1:27" ht="12.75" customHeight="1">
      <c r="A107" s="187"/>
      <c r="B107" s="187"/>
      <c r="C107" s="187"/>
      <c r="D107" s="187"/>
      <c r="E107" s="187"/>
      <c r="F107" s="187"/>
      <c r="G107" s="187"/>
      <c r="H107" s="187"/>
      <c r="I107" s="187"/>
      <c r="J107" s="187"/>
      <c r="K107" s="187"/>
      <c r="L107" s="187"/>
      <c r="M107" s="187"/>
      <c r="N107" s="187"/>
      <c r="O107" s="187"/>
      <c r="P107" s="187"/>
      <c r="Q107" s="187"/>
      <c r="R107" s="187"/>
      <c r="S107" s="187"/>
      <c r="T107" s="187"/>
      <c r="U107" s="187"/>
      <c r="V107" s="187"/>
      <c r="W107" s="187"/>
      <c r="X107" s="187"/>
      <c r="Y107" s="187"/>
      <c r="Z107" s="187"/>
      <c r="AA107" s="187"/>
    </row>
    <row r="108" spans="1:27" ht="12.75" customHeight="1">
      <c r="A108" s="187"/>
      <c r="B108" s="187"/>
      <c r="C108" s="187"/>
      <c r="D108" s="187"/>
      <c r="E108" s="187"/>
      <c r="F108" s="187"/>
      <c r="G108" s="187"/>
      <c r="H108" s="187"/>
      <c r="I108" s="187"/>
      <c r="J108" s="187"/>
      <c r="K108" s="187"/>
      <c r="L108" s="187"/>
      <c r="M108" s="187"/>
      <c r="N108" s="187"/>
      <c r="O108" s="187"/>
      <c r="P108" s="187"/>
      <c r="Q108" s="187"/>
      <c r="R108" s="187"/>
      <c r="S108" s="187"/>
      <c r="T108" s="187"/>
      <c r="U108" s="187"/>
      <c r="V108" s="187"/>
      <c r="W108" s="187"/>
      <c r="X108" s="187"/>
      <c r="Y108" s="187"/>
      <c r="Z108" s="187"/>
      <c r="AA108" s="187"/>
    </row>
    <row r="109" spans="1:27" ht="12.75" customHeight="1">
      <c r="A109" s="187"/>
      <c r="B109" s="187"/>
      <c r="C109" s="187"/>
      <c r="D109" s="187"/>
      <c r="E109" s="187"/>
      <c r="F109" s="187"/>
      <c r="G109" s="187"/>
      <c r="H109" s="187"/>
      <c r="I109" s="187"/>
      <c r="J109" s="187"/>
      <c r="K109" s="187"/>
      <c r="L109" s="187"/>
      <c r="M109" s="187"/>
      <c r="N109" s="187"/>
      <c r="O109" s="187"/>
      <c r="P109" s="187"/>
      <c r="Q109" s="187"/>
      <c r="R109" s="187"/>
      <c r="S109" s="187"/>
      <c r="T109" s="187"/>
      <c r="U109" s="187"/>
      <c r="V109" s="187"/>
      <c r="W109" s="187"/>
      <c r="X109" s="187"/>
      <c r="Y109" s="187"/>
      <c r="Z109" s="187"/>
      <c r="AA109" s="187"/>
    </row>
    <row r="110" spans="1:27" ht="12.75" customHeight="1">
      <c r="A110" s="187"/>
      <c r="B110" s="187"/>
      <c r="C110" s="187"/>
      <c r="D110" s="187"/>
      <c r="E110" s="187"/>
      <c r="F110" s="187"/>
      <c r="G110" s="187"/>
      <c r="H110" s="187"/>
      <c r="I110" s="187"/>
      <c r="J110" s="187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7"/>
      <c r="V110" s="187"/>
      <c r="W110" s="187"/>
      <c r="X110" s="187"/>
      <c r="Y110" s="187"/>
      <c r="Z110" s="187"/>
      <c r="AA110" s="187"/>
    </row>
    <row r="111" spans="1:27" ht="12.75" customHeight="1">
      <c r="A111" s="187"/>
      <c r="B111" s="187"/>
      <c r="C111" s="187"/>
      <c r="D111" s="187"/>
      <c r="E111" s="187"/>
      <c r="F111" s="187"/>
      <c r="G111" s="187"/>
      <c r="H111" s="187"/>
      <c r="I111" s="187"/>
      <c r="J111" s="187"/>
      <c r="K111" s="187"/>
      <c r="L111" s="187"/>
      <c r="M111" s="187"/>
      <c r="N111" s="187"/>
      <c r="O111" s="187"/>
      <c r="P111" s="187"/>
      <c r="Q111" s="187"/>
      <c r="R111" s="187"/>
      <c r="S111" s="187"/>
      <c r="T111" s="187"/>
      <c r="U111" s="187"/>
      <c r="V111" s="187"/>
      <c r="W111" s="187"/>
      <c r="X111" s="187"/>
      <c r="Y111" s="187"/>
      <c r="Z111" s="187"/>
      <c r="AA111" s="187"/>
    </row>
    <row r="112" spans="1:27" ht="12.75" customHeight="1">
      <c r="A112" s="187"/>
      <c r="B112" s="187"/>
      <c r="C112" s="187"/>
      <c r="D112" s="187"/>
      <c r="E112" s="187"/>
      <c r="F112" s="187"/>
      <c r="G112" s="187"/>
      <c r="H112" s="187"/>
      <c r="I112" s="187"/>
      <c r="J112" s="187"/>
      <c r="K112" s="187"/>
      <c r="L112" s="187"/>
      <c r="M112" s="187"/>
      <c r="N112" s="187"/>
      <c r="O112" s="187"/>
      <c r="P112" s="187"/>
      <c r="Q112" s="187"/>
      <c r="R112" s="187"/>
      <c r="S112" s="187"/>
      <c r="T112" s="187"/>
      <c r="U112" s="187"/>
      <c r="V112" s="187"/>
      <c r="W112" s="187"/>
      <c r="X112" s="187"/>
      <c r="Y112" s="187"/>
      <c r="Z112" s="187"/>
      <c r="AA112" s="187"/>
    </row>
    <row r="113" spans="1:27" ht="12.75" customHeight="1">
      <c r="A113" s="187"/>
      <c r="B113" s="187"/>
      <c r="C113" s="187"/>
      <c r="D113" s="187"/>
      <c r="E113" s="187"/>
      <c r="F113" s="187"/>
      <c r="G113" s="187"/>
      <c r="H113" s="187"/>
      <c r="I113" s="187"/>
      <c r="J113" s="187"/>
      <c r="K113" s="187"/>
      <c r="L113" s="187"/>
      <c r="M113" s="187"/>
      <c r="N113" s="187"/>
      <c r="O113" s="187"/>
      <c r="P113" s="187"/>
      <c r="Q113" s="187"/>
      <c r="R113" s="187"/>
      <c r="S113" s="187"/>
      <c r="T113" s="187"/>
      <c r="U113" s="187"/>
      <c r="V113" s="187"/>
      <c r="W113" s="187"/>
      <c r="X113" s="187"/>
      <c r="Y113" s="187"/>
      <c r="Z113" s="187"/>
      <c r="AA113" s="187"/>
    </row>
    <row r="114" spans="1:27" ht="12.75" customHeight="1">
      <c r="A114" s="187"/>
      <c r="B114" s="187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  <c r="AA114" s="187"/>
    </row>
    <row r="115" spans="1:27" ht="12.75" customHeight="1">
      <c r="A115" s="187"/>
      <c r="B115" s="187"/>
      <c r="C115" s="187"/>
      <c r="D115" s="187"/>
      <c r="E115" s="187"/>
      <c r="F115" s="187"/>
      <c r="G115" s="187"/>
      <c r="H115" s="187"/>
      <c r="I115" s="187"/>
      <c r="J115" s="187"/>
      <c r="K115" s="187"/>
      <c r="L115" s="187"/>
      <c r="M115" s="187"/>
      <c r="N115" s="187"/>
      <c r="O115" s="187"/>
      <c r="P115" s="187"/>
      <c r="Q115" s="187"/>
      <c r="R115" s="187"/>
      <c r="S115" s="187"/>
      <c r="T115" s="187"/>
      <c r="U115" s="187"/>
      <c r="V115" s="187"/>
      <c r="W115" s="187"/>
      <c r="X115" s="187"/>
      <c r="Y115" s="187"/>
      <c r="Z115" s="187"/>
      <c r="AA115" s="187"/>
    </row>
    <row r="116" spans="1:27" ht="12.75" customHeight="1">
      <c r="A116" s="187"/>
      <c r="B116" s="187"/>
      <c r="C116" s="187"/>
      <c r="D116" s="187"/>
      <c r="E116" s="187"/>
      <c r="F116" s="187"/>
      <c r="G116" s="187"/>
      <c r="H116" s="187"/>
      <c r="I116" s="187"/>
      <c r="J116" s="187"/>
      <c r="K116" s="187"/>
      <c r="L116" s="187"/>
      <c r="M116" s="187"/>
      <c r="N116" s="187"/>
      <c r="O116" s="187"/>
      <c r="P116" s="187"/>
      <c r="Q116" s="187"/>
      <c r="R116" s="187"/>
      <c r="S116" s="187"/>
      <c r="T116" s="187"/>
      <c r="U116" s="187"/>
      <c r="V116" s="187"/>
      <c r="W116" s="187"/>
      <c r="X116" s="187"/>
      <c r="Y116" s="187"/>
      <c r="Z116" s="187"/>
      <c r="AA116" s="187"/>
    </row>
    <row r="117" spans="1:27" ht="12.75" customHeight="1">
      <c r="A117" s="187"/>
      <c r="B117" s="187"/>
      <c r="C117" s="187"/>
      <c r="D117" s="187"/>
      <c r="E117" s="187"/>
      <c r="F117" s="187"/>
      <c r="G117" s="187"/>
      <c r="H117" s="187"/>
      <c r="I117" s="187"/>
      <c r="J117" s="187"/>
      <c r="K117" s="187"/>
      <c r="L117" s="187"/>
      <c r="M117" s="187"/>
      <c r="N117" s="187"/>
      <c r="O117" s="187"/>
      <c r="P117" s="187"/>
      <c r="Q117" s="187"/>
      <c r="R117" s="187"/>
      <c r="S117" s="187"/>
      <c r="T117" s="187"/>
      <c r="U117" s="187"/>
      <c r="V117" s="187"/>
      <c r="W117" s="187"/>
      <c r="X117" s="187"/>
      <c r="Y117" s="187"/>
      <c r="Z117" s="187"/>
      <c r="AA117" s="187"/>
    </row>
    <row r="118" spans="1:27" ht="12.75" customHeight="1">
      <c r="A118" s="187"/>
      <c r="B118" s="187"/>
      <c r="C118" s="187"/>
      <c r="D118" s="187"/>
      <c r="E118" s="187"/>
      <c r="F118" s="187"/>
      <c r="G118" s="187"/>
      <c r="H118" s="187"/>
      <c r="I118" s="187"/>
      <c r="J118" s="187"/>
      <c r="K118" s="187"/>
      <c r="L118" s="187"/>
      <c r="M118" s="187"/>
      <c r="N118" s="187"/>
      <c r="O118" s="187"/>
      <c r="P118" s="187"/>
      <c r="Q118" s="187"/>
      <c r="R118" s="187"/>
      <c r="S118" s="187"/>
      <c r="T118" s="187"/>
      <c r="U118" s="187"/>
      <c r="V118" s="187"/>
      <c r="W118" s="187"/>
      <c r="X118" s="187"/>
      <c r="Y118" s="187"/>
      <c r="Z118" s="187"/>
      <c r="AA118" s="187"/>
    </row>
    <row r="119" spans="1:27" ht="12.75" customHeight="1">
      <c r="A119" s="187"/>
      <c r="B119" s="187"/>
      <c r="C119" s="187"/>
      <c r="D119" s="187"/>
      <c r="E119" s="187"/>
      <c r="F119" s="187"/>
      <c r="G119" s="187"/>
      <c r="H119" s="187"/>
      <c r="I119" s="187"/>
      <c r="J119" s="187"/>
      <c r="K119" s="187"/>
      <c r="L119" s="187"/>
      <c r="M119" s="187"/>
      <c r="N119" s="187"/>
      <c r="O119" s="187"/>
      <c r="P119" s="187"/>
      <c r="Q119" s="187"/>
      <c r="R119" s="187"/>
      <c r="S119" s="187"/>
      <c r="T119" s="187"/>
      <c r="U119" s="187"/>
      <c r="V119" s="187"/>
      <c r="W119" s="187"/>
      <c r="X119" s="187"/>
      <c r="Y119" s="187"/>
      <c r="Z119" s="187"/>
      <c r="AA119" s="187"/>
    </row>
    <row r="120" spans="1:27" ht="12.75" customHeight="1">
      <c r="A120" s="187"/>
      <c r="B120" s="187"/>
      <c r="C120" s="187"/>
      <c r="D120" s="187"/>
      <c r="E120" s="187"/>
      <c r="F120" s="187"/>
      <c r="G120" s="187"/>
      <c r="H120" s="187"/>
      <c r="I120" s="187"/>
      <c r="J120" s="187"/>
      <c r="K120" s="187"/>
      <c r="L120" s="187"/>
      <c r="M120" s="187"/>
      <c r="N120" s="187"/>
      <c r="O120" s="187"/>
      <c r="P120" s="187"/>
      <c r="Q120" s="187"/>
      <c r="R120" s="187"/>
      <c r="S120" s="187"/>
      <c r="T120" s="187"/>
      <c r="U120" s="187"/>
      <c r="V120" s="187"/>
      <c r="W120" s="187"/>
      <c r="X120" s="187"/>
      <c r="Y120" s="187"/>
      <c r="Z120" s="187"/>
      <c r="AA120" s="187"/>
    </row>
    <row r="121" spans="1:27" ht="12.75" customHeight="1">
      <c r="A121" s="187"/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7"/>
      <c r="P121" s="187"/>
      <c r="Q121" s="187"/>
      <c r="R121" s="187"/>
      <c r="S121" s="187"/>
      <c r="T121" s="187"/>
      <c r="U121" s="187"/>
      <c r="V121" s="187"/>
      <c r="W121" s="187"/>
      <c r="X121" s="187"/>
      <c r="Y121" s="187"/>
      <c r="Z121" s="187"/>
      <c r="AA121" s="187"/>
    </row>
    <row r="122" spans="1:27" ht="12.75" customHeight="1">
      <c r="A122" s="187"/>
      <c r="B122" s="187"/>
      <c r="C122" s="187"/>
      <c r="D122" s="187"/>
      <c r="E122" s="187"/>
      <c r="F122" s="187"/>
      <c r="G122" s="187"/>
      <c r="H122" s="187"/>
      <c r="I122" s="187"/>
      <c r="J122" s="187"/>
      <c r="K122" s="187"/>
      <c r="L122" s="187"/>
      <c r="M122" s="187"/>
      <c r="N122" s="187"/>
      <c r="O122" s="187"/>
      <c r="P122" s="187"/>
      <c r="Q122" s="187"/>
      <c r="R122" s="187"/>
      <c r="S122" s="187"/>
      <c r="T122" s="187"/>
      <c r="U122" s="187"/>
      <c r="V122" s="187"/>
      <c r="W122" s="187"/>
      <c r="X122" s="187"/>
      <c r="Y122" s="187"/>
      <c r="Z122" s="187"/>
      <c r="AA122" s="187"/>
    </row>
    <row r="123" spans="1:27" ht="12.75" customHeight="1">
      <c r="A123" s="187"/>
      <c r="B123" s="187"/>
      <c r="C123" s="187"/>
      <c r="D123" s="187"/>
      <c r="E123" s="187"/>
      <c r="F123" s="187"/>
      <c r="G123" s="187"/>
      <c r="H123" s="187"/>
      <c r="I123" s="187"/>
      <c r="J123" s="187"/>
      <c r="K123" s="187"/>
      <c r="L123" s="187"/>
      <c r="M123" s="187"/>
      <c r="N123" s="187"/>
      <c r="O123" s="187"/>
      <c r="P123" s="187"/>
      <c r="Q123" s="187"/>
      <c r="R123" s="187"/>
      <c r="S123" s="187"/>
      <c r="T123" s="187"/>
      <c r="U123" s="187"/>
      <c r="V123" s="187"/>
      <c r="W123" s="187"/>
      <c r="X123" s="187"/>
      <c r="Y123" s="187"/>
      <c r="Z123" s="187"/>
      <c r="AA123" s="187"/>
    </row>
    <row r="124" spans="1:27" ht="12.75" customHeight="1">
      <c r="A124" s="187"/>
      <c r="B124" s="187"/>
      <c r="C124" s="187"/>
      <c r="D124" s="187"/>
      <c r="E124" s="187"/>
      <c r="F124" s="187"/>
      <c r="G124" s="187"/>
      <c r="H124" s="187"/>
      <c r="I124" s="187"/>
      <c r="J124" s="187"/>
      <c r="K124" s="187"/>
      <c r="L124" s="187"/>
      <c r="M124" s="187"/>
      <c r="N124" s="187"/>
      <c r="O124" s="187"/>
      <c r="P124" s="187"/>
      <c r="Q124" s="187"/>
      <c r="R124" s="187"/>
      <c r="S124" s="187"/>
      <c r="T124" s="187"/>
      <c r="U124" s="187"/>
      <c r="V124" s="187"/>
      <c r="W124" s="187"/>
      <c r="X124" s="187"/>
      <c r="Y124" s="187"/>
      <c r="Z124" s="187"/>
      <c r="AA124" s="187"/>
    </row>
    <row r="125" spans="1:27" ht="12.75" customHeight="1">
      <c r="A125" s="187"/>
      <c r="B125" s="187"/>
      <c r="C125" s="187"/>
      <c r="D125" s="187"/>
      <c r="E125" s="187"/>
      <c r="F125" s="187"/>
      <c r="G125" s="187"/>
      <c r="H125" s="187"/>
      <c r="I125" s="187"/>
      <c r="J125" s="187"/>
      <c r="K125" s="187"/>
      <c r="L125" s="187"/>
      <c r="M125" s="187"/>
      <c r="N125" s="187"/>
      <c r="O125" s="187"/>
      <c r="P125" s="187"/>
      <c r="Q125" s="187"/>
      <c r="R125" s="187"/>
      <c r="S125" s="187"/>
      <c r="T125" s="187"/>
      <c r="U125" s="187"/>
      <c r="V125" s="187"/>
      <c r="W125" s="187"/>
      <c r="X125" s="187"/>
      <c r="Y125" s="187"/>
      <c r="Z125" s="187"/>
      <c r="AA125" s="187"/>
    </row>
    <row r="126" spans="1:27" ht="12.75" customHeight="1">
      <c r="A126" s="187"/>
      <c r="B126" s="187"/>
      <c r="C126" s="187"/>
      <c r="D126" s="187"/>
      <c r="E126" s="187"/>
      <c r="F126" s="187"/>
      <c r="G126" s="187"/>
      <c r="H126" s="187"/>
      <c r="I126" s="187"/>
      <c r="J126" s="187"/>
      <c r="K126" s="187"/>
      <c r="L126" s="187"/>
      <c r="M126" s="187"/>
      <c r="N126" s="187"/>
      <c r="O126" s="187"/>
      <c r="P126" s="187"/>
      <c r="Q126" s="187"/>
      <c r="R126" s="187"/>
      <c r="S126" s="187"/>
      <c r="T126" s="187"/>
      <c r="U126" s="187"/>
      <c r="V126" s="187"/>
      <c r="W126" s="187"/>
      <c r="X126" s="187"/>
      <c r="Y126" s="187"/>
      <c r="Z126" s="187"/>
      <c r="AA126" s="187"/>
    </row>
    <row r="127" spans="1:27" ht="12.75" customHeight="1">
      <c r="A127" s="187"/>
      <c r="B127" s="187"/>
      <c r="C127" s="187"/>
      <c r="D127" s="187"/>
      <c r="E127" s="187"/>
      <c r="F127" s="187"/>
      <c r="G127" s="187"/>
      <c r="H127" s="187"/>
      <c r="I127" s="187"/>
      <c r="J127" s="187"/>
      <c r="K127" s="187"/>
      <c r="L127" s="187"/>
      <c r="M127" s="187"/>
      <c r="N127" s="187"/>
      <c r="O127" s="187"/>
      <c r="P127" s="187"/>
      <c r="Q127" s="187"/>
      <c r="R127" s="187"/>
      <c r="S127" s="187"/>
      <c r="T127" s="187"/>
      <c r="U127" s="187"/>
      <c r="V127" s="187"/>
      <c r="W127" s="187"/>
      <c r="X127" s="187"/>
      <c r="Y127" s="187"/>
      <c r="Z127" s="187"/>
      <c r="AA127" s="187"/>
    </row>
    <row r="128" spans="1:27" ht="12.75" customHeight="1">
      <c r="A128" s="187"/>
      <c r="B128" s="187"/>
      <c r="C128" s="187"/>
      <c r="D128" s="187"/>
      <c r="E128" s="187"/>
      <c r="F128" s="187"/>
      <c r="G128" s="187"/>
      <c r="H128" s="187"/>
      <c r="I128" s="187"/>
      <c r="J128" s="187"/>
      <c r="K128" s="187"/>
      <c r="L128" s="187"/>
      <c r="M128" s="187"/>
      <c r="N128" s="187"/>
      <c r="O128" s="187"/>
      <c r="P128" s="187"/>
      <c r="Q128" s="187"/>
      <c r="R128" s="187"/>
      <c r="S128" s="187"/>
      <c r="T128" s="187"/>
      <c r="U128" s="187"/>
      <c r="V128" s="187"/>
      <c r="W128" s="187"/>
      <c r="X128" s="187"/>
      <c r="Y128" s="187"/>
      <c r="Z128" s="187"/>
      <c r="AA128" s="187"/>
    </row>
    <row r="129" spans="1:27" ht="12.75" customHeight="1">
      <c r="A129" s="187"/>
      <c r="B129" s="187"/>
      <c r="C129" s="187"/>
      <c r="D129" s="187"/>
      <c r="E129" s="187"/>
      <c r="F129" s="187"/>
      <c r="G129" s="187"/>
      <c r="H129" s="187"/>
      <c r="I129" s="187"/>
      <c r="J129" s="187"/>
      <c r="K129" s="187"/>
      <c r="L129" s="187"/>
      <c r="M129" s="187"/>
      <c r="N129" s="187"/>
      <c r="O129" s="187"/>
      <c r="P129" s="187"/>
      <c r="Q129" s="187"/>
      <c r="R129" s="187"/>
      <c r="S129" s="187"/>
      <c r="T129" s="187"/>
      <c r="U129" s="187"/>
      <c r="V129" s="187"/>
      <c r="W129" s="187"/>
      <c r="X129" s="187"/>
      <c r="Y129" s="187"/>
      <c r="Z129" s="187"/>
      <c r="AA129" s="187"/>
    </row>
    <row r="130" spans="1:27" ht="12.75" customHeight="1">
      <c r="A130" s="187"/>
      <c r="B130" s="187"/>
      <c r="C130" s="187"/>
      <c r="D130" s="187"/>
      <c r="E130" s="187"/>
      <c r="F130" s="187"/>
      <c r="G130" s="187"/>
      <c r="H130" s="187"/>
      <c r="I130" s="187"/>
      <c r="J130" s="187"/>
      <c r="K130" s="187"/>
      <c r="L130" s="187"/>
      <c r="M130" s="187"/>
      <c r="N130" s="187"/>
      <c r="O130" s="187"/>
      <c r="P130" s="187"/>
      <c r="Q130" s="187"/>
      <c r="R130" s="187"/>
      <c r="S130" s="187"/>
      <c r="T130" s="187"/>
      <c r="U130" s="187"/>
      <c r="V130" s="187"/>
      <c r="W130" s="187"/>
      <c r="X130" s="187"/>
      <c r="Y130" s="187"/>
      <c r="Z130" s="187"/>
      <c r="AA130" s="187"/>
    </row>
    <row r="131" spans="1:27" ht="12.75" customHeight="1">
      <c r="A131" s="187"/>
      <c r="B131" s="187"/>
      <c r="C131" s="187"/>
      <c r="D131" s="187"/>
      <c r="E131" s="187"/>
      <c r="F131" s="187"/>
      <c r="G131" s="187"/>
      <c r="H131" s="187"/>
      <c r="I131" s="187"/>
      <c r="J131" s="187"/>
      <c r="K131" s="187"/>
      <c r="L131" s="187"/>
      <c r="M131" s="187"/>
      <c r="N131" s="187"/>
      <c r="O131" s="187"/>
      <c r="P131" s="187"/>
      <c r="Q131" s="187"/>
      <c r="R131" s="187"/>
      <c r="S131" s="187"/>
      <c r="T131" s="187"/>
      <c r="U131" s="187"/>
      <c r="V131" s="187"/>
      <c r="W131" s="187"/>
      <c r="X131" s="187"/>
      <c r="Y131" s="187"/>
      <c r="Z131" s="187"/>
      <c r="AA131" s="187"/>
    </row>
    <row r="132" spans="1:27" ht="12.75" customHeight="1">
      <c r="A132" s="187"/>
      <c r="B132" s="187"/>
      <c r="C132" s="187"/>
      <c r="D132" s="187"/>
      <c r="E132" s="187"/>
      <c r="F132" s="187"/>
      <c r="G132" s="187"/>
      <c r="H132" s="187"/>
      <c r="I132" s="187"/>
      <c r="J132" s="187"/>
      <c r="K132" s="187"/>
      <c r="L132" s="187"/>
      <c r="M132" s="187"/>
      <c r="N132" s="187"/>
      <c r="O132" s="187"/>
      <c r="P132" s="187"/>
      <c r="Q132" s="187"/>
      <c r="R132" s="187"/>
      <c r="S132" s="187"/>
      <c r="T132" s="187"/>
      <c r="U132" s="187"/>
      <c r="V132" s="187"/>
      <c r="W132" s="187"/>
      <c r="X132" s="187"/>
      <c r="Y132" s="187"/>
      <c r="Z132" s="187"/>
      <c r="AA132" s="187"/>
    </row>
    <row r="133" spans="1:27" ht="12.75" customHeight="1">
      <c r="A133" s="187"/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87"/>
      <c r="N133" s="187"/>
      <c r="O133" s="187"/>
      <c r="P133" s="187"/>
      <c r="Q133" s="187"/>
      <c r="R133" s="187"/>
      <c r="S133" s="187"/>
      <c r="T133" s="187"/>
      <c r="U133" s="187"/>
      <c r="V133" s="187"/>
      <c r="W133" s="187"/>
      <c r="X133" s="187"/>
      <c r="Y133" s="187"/>
      <c r="Z133" s="187"/>
      <c r="AA133" s="187"/>
    </row>
    <row r="134" spans="1:27" ht="12.75" customHeight="1">
      <c r="A134" s="187"/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187"/>
      <c r="AA134" s="187"/>
    </row>
    <row r="135" spans="1:27" ht="12.75" customHeight="1">
      <c r="A135" s="187"/>
      <c r="B135" s="187"/>
      <c r="C135" s="187"/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187"/>
      <c r="AA135" s="187"/>
    </row>
    <row r="136" spans="1:27" ht="12.75" customHeight="1">
      <c r="A136" s="187"/>
      <c r="B136" s="187"/>
      <c r="C136" s="187"/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187"/>
      <c r="AA136" s="187"/>
    </row>
    <row r="137" spans="1:27" ht="12.75" customHeight="1">
      <c r="A137" s="187"/>
      <c r="B137" s="187"/>
      <c r="C137" s="187"/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187"/>
      <c r="AA137" s="187"/>
    </row>
    <row r="138" spans="1:27" ht="12.75" customHeight="1">
      <c r="A138" s="187"/>
      <c r="B138" s="187"/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187"/>
      <c r="AA138" s="187"/>
    </row>
    <row r="139" spans="1:27" ht="12.75" customHeight="1">
      <c r="A139" s="187"/>
      <c r="B139" s="187"/>
      <c r="C139" s="187"/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187"/>
      <c r="AA139" s="187"/>
    </row>
    <row r="140" spans="1:27" ht="12.75" customHeight="1">
      <c r="A140" s="187"/>
      <c r="B140" s="187"/>
      <c r="C140" s="187"/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187"/>
      <c r="AA140" s="187"/>
    </row>
    <row r="141" spans="1:27" ht="12.75" customHeight="1">
      <c r="A141" s="187"/>
      <c r="B141" s="187"/>
      <c r="C141" s="187"/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187"/>
      <c r="AA141" s="187"/>
    </row>
    <row r="142" spans="1:27" ht="12.75" customHeight="1">
      <c r="A142" s="187"/>
      <c r="B142" s="187"/>
      <c r="C142" s="187"/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187"/>
      <c r="AA142" s="187"/>
    </row>
    <row r="143" spans="1:27" ht="12.75" customHeight="1">
      <c r="A143" s="187"/>
      <c r="B143" s="187"/>
      <c r="C143" s="187"/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187"/>
      <c r="AA143" s="187"/>
    </row>
    <row r="144" spans="1:27" ht="12.75" customHeight="1">
      <c r="A144" s="187"/>
      <c r="B144" s="187"/>
      <c r="C144" s="187"/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187"/>
      <c r="AA144" s="187"/>
    </row>
    <row r="145" spans="1:27" ht="12.75" customHeight="1">
      <c r="A145" s="187"/>
      <c r="B145" s="187"/>
      <c r="C145" s="187"/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187"/>
      <c r="AA145" s="187"/>
    </row>
    <row r="146" spans="1:27" ht="12.75" customHeight="1">
      <c r="A146" s="187"/>
      <c r="B146" s="187"/>
      <c r="C146" s="187"/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187"/>
      <c r="AA146" s="187"/>
    </row>
    <row r="147" spans="1:27" ht="12.75" customHeight="1">
      <c r="A147" s="187"/>
      <c r="B147" s="187"/>
      <c r="C147" s="187"/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187"/>
      <c r="AA147" s="187"/>
    </row>
    <row r="148" spans="1:27" ht="12.75" customHeight="1">
      <c r="A148" s="187"/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187"/>
      <c r="AA148" s="187"/>
    </row>
    <row r="149" spans="1:27" ht="12.75" customHeight="1">
      <c r="A149" s="187"/>
      <c r="B149" s="187"/>
      <c r="C149" s="187"/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187"/>
      <c r="AA149" s="187"/>
    </row>
    <row r="150" spans="1:27" ht="12.75" customHeight="1"/>
    <row r="151" spans="1:27" ht="12.75" customHeight="1"/>
    <row r="152" spans="1:27" ht="12.75" customHeight="1"/>
    <row r="153" spans="1:27" ht="12.75" customHeight="1"/>
    <row r="154" spans="1:27" ht="12.75" customHeight="1"/>
    <row r="155" spans="1:27" ht="12.75" customHeight="1"/>
    <row r="156" spans="1:27" ht="12.75" customHeight="1"/>
    <row r="157" spans="1:27" ht="12.75" customHeight="1"/>
    <row r="158" spans="1:27" ht="12.75" customHeight="1"/>
    <row r="159" spans="1:27" ht="12.75" customHeight="1"/>
    <row r="160" spans="1:27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C9:G9"/>
    <mergeCell ref="C13:G13"/>
  </mergeCells>
  <pageMargins left="0.7" right="0.7" top="0.75" bottom="0.75" header="0" footer="0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9">
    <tabColor rgb="FFC0C0C0"/>
  </sheetPr>
  <dimension ref="A1:Y1000"/>
  <sheetViews>
    <sheetView workbookViewId="0"/>
  </sheetViews>
  <sheetFormatPr defaultColWidth="12.6640625" defaultRowHeight="15" customHeight="1"/>
  <cols>
    <col min="1" max="1" width="0.77734375" customWidth="1"/>
    <col min="2" max="2" width="2.6640625" customWidth="1"/>
    <col min="3" max="3" width="2.77734375" customWidth="1"/>
    <col min="4" max="4" width="32.77734375" customWidth="1"/>
    <col min="5" max="5" width="71.88671875" customWidth="1"/>
    <col min="6" max="6" width="2.109375" customWidth="1"/>
    <col min="7" max="26" width="8" customWidth="1"/>
  </cols>
  <sheetData>
    <row r="1" spans="1:24" ht="12.75" customHeight="1">
      <c r="A1" s="9"/>
      <c r="B1" s="9"/>
      <c r="C1" s="9"/>
      <c r="D1" s="345"/>
      <c r="E1" s="251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 spans="1:24" ht="12.75" customHeight="1">
      <c r="A2" s="9"/>
      <c r="B2" s="9"/>
      <c r="C2" s="187"/>
      <c r="D2" s="221"/>
      <c r="E2" s="221"/>
      <c r="F2" s="187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ht="32.25" customHeight="1">
      <c r="A3" s="9"/>
      <c r="B3" s="9"/>
      <c r="C3" s="187"/>
      <c r="D3" s="346" t="s">
        <v>414</v>
      </c>
      <c r="E3" s="251"/>
      <c r="F3" s="187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24" ht="14.25" customHeight="1">
      <c r="A4" s="9"/>
      <c r="B4" s="9"/>
      <c r="C4" s="187"/>
      <c r="D4" s="347"/>
      <c r="E4" s="251"/>
      <c r="F4" s="187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24" ht="14.25" customHeight="1">
      <c r="A5" s="9"/>
      <c r="B5" s="9"/>
      <c r="C5" s="187"/>
      <c r="D5" s="347"/>
      <c r="E5" s="251"/>
      <c r="F5" s="187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 ht="29.25" customHeight="1">
      <c r="A6" s="9"/>
      <c r="B6" s="9"/>
      <c r="C6" s="187"/>
      <c r="D6" s="348" t="s">
        <v>415</v>
      </c>
      <c r="E6" s="251"/>
      <c r="F6" s="187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24" ht="14.25" customHeight="1">
      <c r="A7" s="9"/>
      <c r="B7" s="9"/>
      <c r="C7" s="187"/>
      <c r="D7" s="347"/>
      <c r="E7" s="251"/>
      <c r="F7" s="187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24" ht="14.25" customHeight="1">
      <c r="A8" s="9"/>
      <c r="B8" s="9"/>
      <c r="C8" s="187"/>
      <c r="D8" s="347"/>
      <c r="E8" s="251"/>
      <c r="F8" s="187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24" ht="14.25" customHeight="1">
      <c r="A9" s="9"/>
      <c r="B9" s="9"/>
      <c r="C9" s="187"/>
      <c r="D9" s="347"/>
      <c r="E9" s="251"/>
      <c r="F9" s="187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24" ht="14.25" customHeight="1">
      <c r="A10" s="9"/>
      <c r="B10" s="9"/>
      <c r="C10" s="187"/>
      <c r="D10" s="347"/>
      <c r="E10" s="251"/>
      <c r="F10" s="187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spans="1:24" ht="14.25" customHeight="1">
      <c r="A11" s="9"/>
      <c r="B11" s="9"/>
      <c r="C11" s="187"/>
      <c r="D11" s="347"/>
      <c r="E11" s="251"/>
      <c r="F11" s="187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24" ht="14.25" customHeight="1">
      <c r="A12" s="9"/>
      <c r="B12" s="9"/>
      <c r="C12" s="187"/>
      <c r="D12" s="347"/>
      <c r="E12" s="251"/>
      <c r="F12" s="187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24" ht="14.25" customHeight="1">
      <c r="A13" s="9"/>
      <c r="B13" s="9"/>
      <c r="C13" s="187"/>
      <c r="D13" s="347"/>
      <c r="E13" s="251"/>
      <c r="F13" s="187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24" ht="14.25" customHeight="1">
      <c r="A14" s="9"/>
      <c r="B14" s="9"/>
      <c r="C14" s="187"/>
      <c r="D14" s="347"/>
      <c r="E14" s="251"/>
      <c r="F14" s="187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24" ht="14.25" customHeight="1">
      <c r="A15" s="9"/>
      <c r="B15" s="9"/>
      <c r="C15" s="187"/>
      <c r="D15" s="347"/>
      <c r="E15" s="251"/>
      <c r="F15" s="187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24" ht="14.25" customHeight="1">
      <c r="A16" s="9"/>
      <c r="B16" s="9"/>
      <c r="C16" s="187"/>
      <c r="D16" s="347"/>
      <c r="E16" s="251"/>
      <c r="F16" s="187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:24" ht="14.25" customHeight="1">
      <c r="A17" s="9"/>
      <c r="B17" s="9"/>
      <c r="C17" s="187"/>
      <c r="D17" s="347"/>
      <c r="E17" s="251"/>
      <c r="F17" s="187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:24" ht="14.25" customHeight="1">
      <c r="A18" s="9"/>
      <c r="B18" s="9"/>
      <c r="C18" s="187"/>
      <c r="D18" s="347"/>
      <c r="E18" s="251"/>
      <c r="F18" s="187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:24" ht="14.25" customHeight="1">
      <c r="A19" s="9"/>
      <c r="B19" s="9"/>
      <c r="C19" s="187"/>
      <c r="D19" s="347"/>
      <c r="E19" s="251"/>
      <c r="F19" s="187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:24" ht="14.25" customHeight="1">
      <c r="A20" s="9"/>
      <c r="B20" s="9"/>
      <c r="C20" s="187"/>
      <c r="D20" s="347"/>
      <c r="E20" s="251"/>
      <c r="F20" s="187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24" ht="29.25" customHeight="1">
      <c r="A21" s="9"/>
      <c r="B21" s="9"/>
      <c r="C21" s="187"/>
      <c r="D21" s="349" t="s">
        <v>416</v>
      </c>
      <c r="E21" s="241"/>
      <c r="F21" s="187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:24" ht="14.25" customHeight="1">
      <c r="A22" s="9"/>
      <c r="B22" s="9"/>
      <c r="C22" s="187"/>
      <c r="D22" s="347"/>
      <c r="E22" s="251"/>
      <c r="F22" s="187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:24" ht="14.25" customHeight="1">
      <c r="A23" s="9"/>
      <c r="B23" s="9"/>
      <c r="C23" s="187"/>
      <c r="D23" s="350" t="s">
        <v>417</v>
      </c>
      <c r="E23" s="251"/>
      <c r="F23" s="187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:24" ht="14.25" customHeight="1">
      <c r="A24" s="9"/>
      <c r="B24" s="9"/>
      <c r="C24" s="187"/>
      <c r="D24" s="351" t="s">
        <v>418</v>
      </c>
      <c r="E24" s="251"/>
      <c r="F24" s="62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spans="1:24" ht="14.25" customHeight="1">
      <c r="A25" s="9"/>
      <c r="B25" s="9"/>
      <c r="C25" s="187"/>
      <c r="D25" s="351" t="s">
        <v>419</v>
      </c>
      <c r="E25" s="251"/>
      <c r="F25" s="62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spans="1:24" ht="14.25" customHeight="1">
      <c r="A26" s="9"/>
      <c r="B26" s="9"/>
      <c r="C26" s="187"/>
      <c r="D26" s="351" t="s">
        <v>420</v>
      </c>
      <c r="E26" s="251"/>
      <c r="F26" s="62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</row>
    <row r="27" spans="1:24" ht="14.25" customHeight="1">
      <c r="A27" s="9"/>
      <c r="B27" s="9"/>
      <c r="C27" s="187"/>
      <c r="D27" s="351" t="s">
        <v>421</v>
      </c>
      <c r="E27" s="251"/>
      <c r="F27" s="62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spans="1:24" ht="14.25" customHeight="1">
      <c r="A28" s="9"/>
      <c r="B28" s="9"/>
      <c r="C28" s="187"/>
      <c r="D28" s="352" t="s">
        <v>422</v>
      </c>
      <c r="E28" s="251"/>
      <c r="F28" s="187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spans="1:24" ht="14.25" customHeight="1">
      <c r="A29" s="9"/>
      <c r="B29" s="9"/>
      <c r="C29" s="187"/>
      <c r="D29" s="352" t="s">
        <v>423</v>
      </c>
      <c r="E29" s="251"/>
      <c r="F29" s="187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4" ht="14.25" customHeight="1">
      <c r="A30" s="9"/>
      <c r="B30" s="9"/>
      <c r="C30" s="187"/>
      <c r="D30" s="347" t="s">
        <v>424</v>
      </c>
      <c r="E30" s="251"/>
      <c r="F30" s="187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4" ht="14.25" customHeight="1">
      <c r="A31" s="9"/>
      <c r="B31" s="9"/>
      <c r="C31" s="187"/>
      <c r="D31" s="347" t="s">
        <v>425</v>
      </c>
      <c r="E31" s="251"/>
      <c r="F31" s="187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4" ht="14.25" customHeight="1">
      <c r="A32" s="9"/>
      <c r="B32" s="9"/>
      <c r="C32" s="187"/>
      <c r="D32" s="347" t="s">
        <v>426</v>
      </c>
      <c r="E32" s="251"/>
      <c r="F32" s="187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24" ht="7.5" customHeight="1">
      <c r="A33" s="9"/>
      <c r="B33" s="9"/>
      <c r="C33" s="187"/>
      <c r="D33" s="347"/>
      <c r="E33" s="251"/>
      <c r="F33" s="187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spans="1:24" ht="14.25" customHeight="1">
      <c r="A34" s="9"/>
      <c r="B34" s="9"/>
      <c r="C34" s="187"/>
      <c r="D34" s="353" t="s">
        <v>427</v>
      </c>
      <c r="E34" s="251"/>
      <c r="F34" s="62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spans="1:24" ht="14.25" customHeight="1">
      <c r="A35" s="9"/>
      <c r="B35" s="9"/>
      <c r="C35" s="187"/>
      <c r="D35" s="354" t="s">
        <v>428</v>
      </c>
      <c r="E35" s="251"/>
      <c r="F35" s="62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spans="1:24" ht="14.25" customHeight="1">
      <c r="A36" s="9"/>
      <c r="B36" s="9"/>
      <c r="C36" s="187"/>
      <c r="D36" s="355" t="s">
        <v>429</v>
      </c>
      <c r="E36" s="251"/>
      <c r="F36" s="62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spans="1:24" ht="9.75" customHeight="1">
      <c r="A37" s="9"/>
      <c r="B37" s="9"/>
      <c r="C37" s="187"/>
      <c r="D37" s="355"/>
      <c r="E37" s="251"/>
      <c r="F37" s="62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spans="1:24" ht="14.25" customHeight="1">
      <c r="A38" s="9"/>
      <c r="B38" s="9"/>
      <c r="C38" s="187"/>
      <c r="D38" s="353" t="s">
        <v>430</v>
      </c>
      <c r="E38" s="251"/>
      <c r="F38" s="62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spans="1:24" ht="14.25" customHeight="1">
      <c r="A39" s="9"/>
      <c r="B39" s="9"/>
      <c r="C39" s="187"/>
      <c r="D39" s="356" t="s">
        <v>431</v>
      </c>
      <c r="E39" s="251"/>
      <c r="F39" s="62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spans="1:24" ht="14.25" customHeight="1">
      <c r="A40" s="9"/>
      <c r="B40" s="9"/>
      <c r="C40" s="187"/>
      <c r="D40" s="347" t="s">
        <v>432</v>
      </c>
      <c r="E40" s="251"/>
      <c r="F40" s="62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spans="1:24" ht="14.25" customHeight="1">
      <c r="A41" s="9"/>
      <c r="B41" s="9"/>
      <c r="C41" s="187"/>
      <c r="D41" s="357" t="s">
        <v>433</v>
      </c>
      <c r="E41" s="251"/>
      <c r="F41" s="62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spans="1:24" ht="9" customHeight="1">
      <c r="A42" s="9"/>
      <c r="B42" s="9"/>
      <c r="C42" s="187"/>
      <c r="D42" s="355"/>
      <c r="E42" s="251"/>
      <c r="F42" s="62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spans="1:24" ht="14.25" customHeight="1">
      <c r="A43" s="9"/>
      <c r="B43" s="9"/>
      <c r="C43" s="187"/>
      <c r="D43" s="353" t="s">
        <v>434</v>
      </c>
      <c r="E43" s="251"/>
      <c r="F43" s="62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spans="1:24" ht="14.25" customHeight="1">
      <c r="A44" s="9"/>
      <c r="B44" s="9"/>
      <c r="C44" s="187"/>
      <c r="D44" s="353" t="s">
        <v>435</v>
      </c>
      <c r="E44" s="251"/>
      <c r="F44" s="62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spans="1:24" ht="7.5" customHeight="1">
      <c r="A45" s="9"/>
      <c r="B45" s="9"/>
      <c r="C45" s="187"/>
      <c r="D45" s="355"/>
      <c r="E45" s="251"/>
      <c r="F45" s="62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spans="1:24" ht="14.25" customHeight="1">
      <c r="A46" s="9"/>
      <c r="B46" s="9"/>
      <c r="C46" s="187"/>
      <c r="D46" s="353" t="s">
        <v>436</v>
      </c>
      <c r="E46" s="251"/>
      <c r="F46" s="62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spans="1:24" ht="14.25" customHeight="1">
      <c r="A47" s="9"/>
      <c r="B47" s="9"/>
      <c r="C47" s="187"/>
      <c r="D47" s="353" t="s">
        <v>437</v>
      </c>
      <c r="E47" s="251"/>
      <c r="F47" s="62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spans="1:24" ht="14.25" customHeight="1">
      <c r="A48" s="9"/>
      <c r="B48" s="9"/>
      <c r="C48" s="187"/>
      <c r="D48" s="355"/>
      <c r="E48" s="251"/>
      <c r="F48" s="62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spans="1:24" ht="14.25" customHeight="1">
      <c r="A49" s="9"/>
      <c r="B49" s="9"/>
      <c r="C49" s="187"/>
      <c r="D49" s="355"/>
      <c r="E49" s="251"/>
      <c r="F49" s="62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spans="1:24" ht="14.25" customHeight="1">
      <c r="A50" s="9"/>
      <c r="B50" s="9"/>
      <c r="C50" s="187"/>
      <c r="D50" s="355"/>
      <c r="E50" s="251"/>
      <c r="F50" s="62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spans="1:24" ht="14.25" customHeight="1">
      <c r="A51" s="9"/>
      <c r="B51" s="9"/>
      <c r="C51" s="187"/>
      <c r="D51" s="355"/>
      <c r="E51" s="251"/>
      <c r="F51" s="62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spans="1:24" ht="14.25" customHeight="1">
      <c r="A52" s="9"/>
      <c r="B52" s="9"/>
      <c r="C52" s="187"/>
      <c r="D52" s="355"/>
      <c r="E52" s="251"/>
      <c r="F52" s="62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spans="1:24" ht="29.25" customHeight="1">
      <c r="A53" s="9"/>
      <c r="B53" s="9"/>
      <c r="C53" s="187"/>
      <c r="D53" s="349" t="s">
        <v>438</v>
      </c>
      <c r="E53" s="241"/>
      <c r="F53" s="6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spans="1:24" ht="18" customHeight="1">
      <c r="A54" s="9"/>
      <c r="B54" s="9"/>
      <c r="C54" s="187"/>
      <c r="D54" s="355"/>
      <c r="E54" s="251"/>
      <c r="F54" s="6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spans="1:24" ht="19.5" customHeight="1">
      <c r="A55" s="9"/>
      <c r="B55" s="9"/>
      <c r="C55" s="187"/>
      <c r="D55" s="222" t="s">
        <v>439</v>
      </c>
      <c r="E55" s="223"/>
      <c r="F55" s="187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spans="1:24" ht="14.25" customHeight="1">
      <c r="A56" s="9"/>
      <c r="B56" s="9"/>
      <c r="C56" s="187"/>
      <c r="D56" s="347"/>
      <c r="E56" s="251"/>
      <c r="F56" s="187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</row>
    <row r="57" spans="1:24" ht="14.25" customHeight="1">
      <c r="A57" s="9"/>
      <c r="B57" s="9"/>
      <c r="C57" s="187"/>
      <c r="D57" s="347" t="s">
        <v>440</v>
      </c>
      <c r="E57" s="251"/>
      <c r="F57" s="221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</row>
    <row r="58" spans="1:24" ht="5.25" customHeight="1">
      <c r="A58" s="9"/>
      <c r="B58" s="9"/>
      <c r="C58" s="187"/>
      <c r="D58" s="347"/>
      <c r="E58" s="251"/>
      <c r="F58" s="221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spans="1:24" ht="14.25" customHeight="1">
      <c r="A59" s="9"/>
      <c r="B59" s="9"/>
      <c r="C59" s="187"/>
      <c r="D59" s="357" t="s">
        <v>441</v>
      </c>
      <c r="E59" s="251"/>
      <c r="F59" s="221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spans="1:24" ht="14.25" customHeight="1">
      <c r="A60" s="9"/>
      <c r="B60" s="9"/>
      <c r="C60" s="187"/>
      <c r="D60" s="357" t="s">
        <v>442</v>
      </c>
      <c r="E60" s="251"/>
      <c r="F60" s="22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spans="1:24" ht="14.25" customHeight="1">
      <c r="A61" s="9"/>
      <c r="B61" s="9"/>
      <c r="C61" s="187"/>
      <c r="D61" s="357" t="s">
        <v>443</v>
      </c>
      <c r="E61" s="251"/>
      <c r="F61" s="221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spans="1:24" ht="6" customHeight="1">
      <c r="A62" s="9"/>
      <c r="B62" s="9"/>
      <c r="C62" s="187"/>
      <c r="D62" s="357"/>
      <c r="E62" s="251"/>
      <c r="F62" s="221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spans="1:24" ht="14.25" customHeight="1">
      <c r="A63" s="9"/>
      <c r="B63" s="9"/>
      <c r="C63" s="187"/>
      <c r="D63" s="347" t="s">
        <v>444</v>
      </c>
      <c r="E63" s="251"/>
      <c r="F63" s="221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spans="1:24" ht="6" customHeight="1">
      <c r="A64" s="9"/>
      <c r="B64" s="9"/>
      <c r="C64" s="187"/>
      <c r="D64" s="358"/>
      <c r="E64" s="251"/>
      <c r="F64" s="221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spans="1:24" ht="14.25" customHeight="1">
      <c r="A65" s="9"/>
      <c r="B65" s="9"/>
      <c r="C65" s="187"/>
      <c r="D65" s="359" t="s">
        <v>445</v>
      </c>
      <c r="E65" s="251"/>
      <c r="F65" s="224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1:24" ht="14.25" customHeight="1">
      <c r="A66" s="9"/>
      <c r="B66" s="9"/>
      <c r="C66" s="187"/>
      <c r="D66" s="360" t="s">
        <v>446</v>
      </c>
      <c r="E66" s="251"/>
      <c r="F66" s="224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4" ht="14.25" customHeight="1">
      <c r="A67" s="9"/>
      <c r="B67" s="9"/>
      <c r="C67" s="187"/>
      <c r="D67" s="347" t="s">
        <v>447</v>
      </c>
      <c r="E67" s="251"/>
      <c r="F67" s="221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ht="14.25" customHeight="1">
      <c r="A68" s="9"/>
      <c r="B68" s="9"/>
      <c r="C68" s="187"/>
      <c r="D68" s="347" t="s">
        <v>448</v>
      </c>
      <c r="E68" s="251"/>
      <c r="F68" s="221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1:24" ht="14.25" customHeight="1">
      <c r="A69" s="9"/>
      <c r="B69" s="9"/>
      <c r="C69" s="187"/>
      <c r="D69" s="347" t="s">
        <v>449</v>
      </c>
      <c r="E69" s="251"/>
      <c r="F69" s="221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4" ht="14.25" customHeight="1">
      <c r="A70" s="9"/>
      <c r="B70" s="9"/>
      <c r="C70" s="187"/>
      <c r="D70" s="347" t="s">
        <v>450</v>
      </c>
      <c r="E70" s="251"/>
      <c r="F70" s="221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spans="1:24" ht="14.25" customHeight="1">
      <c r="A71" s="9"/>
      <c r="B71" s="9"/>
      <c r="C71" s="187"/>
      <c r="D71" s="347"/>
      <c r="E71" s="251"/>
      <c r="F71" s="187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ht="18.75" customHeight="1">
      <c r="A72" s="9"/>
      <c r="B72" s="9"/>
      <c r="C72" s="187"/>
      <c r="D72" s="222" t="s">
        <v>451</v>
      </c>
      <c r="E72" s="223"/>
      <c r="F72" s="187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24" ht="14.25" customHeight="1">
      <c r="A73" s="9"/>
      <c r="B73" s="9"/>
      <c r="C73" s="187"/>
      <c r="D73" s="347"/>
      <c r="E73" s="251"/>
      <c r="F73" s="187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24" ht="14.25" customHeight="1">
      <c r="A74" s="9"/>
      <c r="B74" s="9"/>
      <c r="C74" s="187"/>
      <c r="D74" s="357" t="s">
        <v>452</v>
      </c>
      <c r="E74" s="251"/>
      <c r="F74" s="187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24" ht="14.25" customHeight="1">
      <c r="A75" s="9"/>
      <c r="B75" s="9"/>
      <c r="C75" s="187"/>
      <c r="D75" s="347" t="s">
        <v>453</v>
      </c>
      <c r="E75" s="251"/>
      <c r="F75" s="187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24" ht="14.25" customHeight="1">
      <c r="A76" s="9"/>
      <c r="B76" s="9"/>
      <c r="C76" s="187"/>
      <c r="D76" s="357" t="s">
        <v>454</v>
      </c>
      <c r="E76" s="251"/>
      <c r="F76" s="187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24" ht="18.75" customHeight="1">
      <c r="A77" s="9"/>
      <c r="B77" s="9"/>
      <c r="C77" s="187"/>
      <c r="D77" s="347"/>
      <c r="E77" s="251"/>
      <c r="F77" s="187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24" ht="18.75" customHeight="1">
      <c r="A78" s="9"/>
      <c r="B78" s="9"/>
      <c r="C78" s="187"/>
      <c r="D78" s="222" t="s">
        <v>455</v>
      </c>
      <c r="E78" s="223"/>
      <c r="F78" s="187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24" ht="14.25" customHeight="1">
      <c r="A79" s="9"/>
      <c r="B79" s="9"/>
      <c r="C79" s="187"/>
      <c r="D79" s="347"/>
      <c r="E79" s="251"/>
      <c r="F79" s="187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24" ht="14.25" customHeight="1">
      <c r="A80" s="9"/>
      <c r="B80" s="9"/>
      <c r="C80" s="187"/>
      <c r="D80" s="347" t="s">
        <v>456</v>
      </c>
      <c r="E80" s="251"/>
      <c r="F80" s="187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1:24" ht="9" customHeight="1">
      <c r="A81" s="9"/>
      <c r="B81" s="9"/>
      <c r="C81" s="187"/>
      <c r="D81" s="347"/>
      <c r="E81" s="251"/>
      <c r="F81" s="187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1:24" ht="14.25" customHeight="1">
      <c r="A82" s="9"/>
      <c r="B82" s="9"/>
      <c r="C82" s="187"/>
      <c r="D82" s="361" t="s">
        <v>457</v>
      </c>
      <c r="E82" s="251"/>
      <c r="F82" s="187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1:24" ht="14.25" customHeight="1">
      <c r="A83" s="9"/>
      <c r="B83" s="9"/>
      <c r="C83" s="187"/>
      <c r="D83" s="347" t="s">
        <v>458</v>
      </c>
      <c r="E83" s="251"/>
      <c r="F83" s="187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1:24" ht="14.25" customHeight="1">
      <c r="A84" s="9"/>
      <c r="B84" s="9"/>
      <c r="C84" s="187"/>
      <c r="D84" s="357" t="s">
        <v>459</v>
      </c>
      <c r="E84" s="251"/>
      <c r="F84" s="187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1:24" ht="14.25" customHeight="1">
      <c r="A85" s="9"/>
      <c r="B85" s="9"/>
      <c r="C85" s="187"/>
      <c r="D85" s="357" t="s">
        <v>460</v>
      </c>
      <c r="E85" s="251"/>
      <c r="F85" s="187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1:24" ht="14.25" customHeight="1">
      <c r="A86" s="9"/>
      <c r="B86" s="9"/>
      <c r="C86" s="187"/>
      <c r="D86" s="347" t="s">
        <v>461</v>
      </c>
      <c r="E86" s="251"/>
      <c r="F86" s="187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1:24" ht="18.75" customHeight="1">
      <c r="A87" s="9"/>
      <c r="B87" s="9"/>
      <c r="C87" s="187"/>
      <c r="D87" s="347"/>
      <c r="E87" s="251"/>
      <c r="F87" s="187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1:24" ht="18.75" customHeight="1">
      <c r="A88" s="9"/>
      <c r="B88" s="9"/>
      <c r="C88" s="187"/>
      <c r="D88" s="222" t="s">
        <v>462</v>
      </c>
      <c r="E88" s="223"/>
      <c r="F88" s="187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1:24" ht="10.5" customHeight="1">
      <c r="A89" s="9"/>
      <c r="B89" s="9"/>
      <c r="C89" s="187"/>
      <c r="D89" s="347"/>
      <c r="E89" s="251"/>
      <c r="F89" s="187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1:24" ht="14.25" customHeight="1">
      <c r="A90" s="9"/>
      <c r="B90" s="9"/>
      <c r="C90" s="187"/>
      <c r="D90" s="347" t="s">
        <v>463</v>
      </c>
      <c r="E90" s="251"/>
      <c r="F90" s="187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1:24" ht="9" customHeight="1">
      <c r="A91" s="9"/>
      <c r="B91" s="9"/>
      <c r="C91" s="187"/>
      <c r="D91" s="347"/>
      <c r="E91" s="251"/>
      <c r="F91" s="187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1:24" ht="14.25" customHeight="1">
      <c r="A92" s="9"/>
      <c r="B92" s="9"/>
      <c r="C92" s="187"/>
      <c r="D92" s="357" t="s">
        <v>464</v>
      </c>
      <c r="E92" s="251"/>
      <c r="F92" s="187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1:24" ht="14.25" customHeight="1">
      <c r="A93" s="9"/>
      <c r="B93" s="9"/>
      <c r="C93" s="187"/>
      <c r="D93" s="357" t="s">
        <v>465</v>
      </c>
      <c r="E93" s="251"/>
      <c r="F93" s="187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1:24" ht="14.25" customHeight="1">
      <c r="A94" s="9"/>
      <c r="B94" s="9"/>
      <c r="C94" s="187"/>
      <c r="D94" s="361" t="s">
        <v>466</v>
      </c>
      <c r="E94" s="251"/>
      <c r="F94" s="187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1:24" ht="14.25" customHeight="1">
      <c r="A95" s="9"/>
      <c r="B95" s="9"/>
      <c r="C95" s="187"/>
      <c r="D95" s="362" t="s">
        <v>467</v>
      </c>
      <c r="E95" s="251"/>
      <c r="F95" s="187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1:24" ht="14.25" customHeight="1">
      <c r="A96" s="9"/>
      <c r="B96" s="9"/>
      <c r="C96" s="187"/>
      <c r="D96" s="363" t="s">
        <v>468</v>
      </c>
      <c r="E96" s="251"/>
      <c r="F96" s="187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1:24" ht="6.75" customHeight="1">
      <c r="A97" s="9"/>
      <c r="B97" s="9"/>
      <c r="C97" s="187"/>
      <c r="D97" s="364"/>
      <c r="E97" s="251"/>
      <c r="F97" s="187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1:24" ht="14.25" customHeight="1">
      <c r="A98" s="9"/>
      <c r="B98" s="9"/>
      <c r="C98" s="187"/>
      <c r="D98" s="359" t="s">
        <v>469</v>
      </c>
      <c r="E98" s="251"/>
      <c r="F98" s="187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1:24" ht="14.25" customHeight="1">
      <c r="A99" s="9"/>
      <c r="B99" s="9"/>
      <c r="C99" s="187"/>
      <c r="D99" s="353" t="s">
        <v>470</v>
      </c>
      <c r="E99" s="251"/>
      <c r="F99" s="187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1:24" ht="14.25" customHeight="1">
      <c r="A100" s="9"/>
      <c r="B100" s="9"/>
      <c r="C100" s="187"/>
      <c r="D100" s="359" t="s">
        <v>471</v>
      </c>
      <c r="E100" s="251"/>
      <c r="F100" s="187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1:24" ht="14.25" customHeight="1">
      <c r="A101" s="9"/>
      <c r="B101" s="9"/>
      <c r="C101" s="187"/>
      <c r="D101" s="347" t="s">
        <v>472</v>
      </c>
      <c r="E101" s="251"/>
      <c r="F101" s="187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1:24" ht="14.25" customHeight="1">
      <c r="A102" s="9"/>
      <c r="B102" s="9"/>
      <c r="C102" s="187"/>
      <c r="D102" s="359" t="s">
        <v>473</v>
      </c>
      <c r="E102" s="251"/>
      <c r="F102" s="187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  <row r="103" spans="1:24" ht="14.25" customHeight="1">
      <c r="A103" s="9"/>
      <c r="B103" s="9"/>
      <c r="C103" s="187"/>
      <c r="D103" s="347" t="s">
        <v>474</v>
      </c>
      <c r="E103" s="251"/>
      <c r="F103" s="187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</row>
    <row r="104" spans="1:24" ht="14.25" customHeight="1">
      <c r="A104" s="9"/>
      <c r="B104" s="9"/>
      <c r="C104" s="187"/>
      <c r="D104" s="347" t="s">
        <v>475</v>
      </c>
      <c r="E104" s="251"/>
      <c r="F104" s="187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</row>
    <row r="105" spans="1:24" ht="14.25" customHeight="1">
      <c r="A105" s="9"/>
      <c r="B105" s="9"/>
      <c r="C105" s="187"/>
      <c r="D105" s="347" t="s">
        <v>476</v>
      </c>
      <c r="E105" s="251"/>
      <c r="F105" s="187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</row>
    <row r="106" spans="1:24" ht="14.25" customHeight="1">
      <c r="A106" s="9"/>
      <c r="B106" s="9"/>
      <c r="C106" s="187"/>
      <c r="D106" s="347" t="s">
        <v>477</v>
      </c>
      <c r="E106" s="251"/>
      <c r="F106" s="187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</row>
    <row r="107" spans="1:24" ht="14.25" customHeight="1">
      <c r="A107" s="9"/>
      <c r="B107" s="9"/>
      <c r="C107" s="187"/>
      <c r="D107" s="347" t="s">
        <v>478</v>
      </c>
      <c r="E107" s="251"/>
      <c r="F107" s="187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spans="1:24" ht="18.75" customHeight="1">
      <c r="A108" s="9"/>
      <c r="B108" s="9"/>
      <c r="C108" s="187"/>
      <c r="D108" s="347"/>
      <c r="E108" s="251"/>
      <c r="F108" s="187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</row>
    <row r="109" spans="1:24" ht="18.75" customHeight="1">
      <c r="A109" s="9"/>
      <c r="B109" s="9"/>
      <c r="C109" s="187"/>
      <c r="D109" s="222" t="s">
        <v>479</v>
      </c>
      <c r="E109" s="223"/>
      <c r="F109" s="187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spans="1:24" ht="9" customHeight="1">
      <c r="A110" s="9"/>
      <c r="B110" s="9"/>
      <c r="C110" s="187"/>
      <c r="D110" s="347"/>
      <c r="E110" s="251"/>
      <c r="F110" s="187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</row>
    <row r="111" spans="1:24" ht="14.25" customHeight="1">
      <c r="A111" s="9"/>
      <c r="B111" s="9"/>
      <c r="C111" s="187"/>
      <c r="D111" s="347" t="s">
        <v>480</v>
      </c>
      <c r="E111" s="251"/>
      <c r="F111" s="187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</row>
    <row r="112" spans="1:24" ht="4.5" customHeight="1">
      <c r="A112" s="9"/>
      <c r="B112" s="9"/>
      <c r="C112" s="187"/>
      <c r="D112" s="347"/>
      <c r="E112" s="251"/>
      <c r="F112" s="187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</row>
    <row r="113" spans="1:24" ht="14.25" customHeight="1">
      <c r="A113" s="9"/>
      <c r="B113" s="9"/>
      <c r="C113" s="187"/>
      <c r="D113" s="347" t="s">
        <v>481</v>
      </c>
      <c r="E113" s="251"/>
      <c r="F113" s="187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</row>
    <row r="114" spans="1:24" ht="12" customHeight="1">
      <c r="A114" s="9"/>
      <c r="B114" s="9"/>
      <c r="C114" s="187"/>
      <c r="D114" s="347" t="s">
        <v>482</v>
      </c>
      <c r="E114" s="251"/>
      <c r="F114" s="187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</row>
    <row r="115" spans="1:24" ht="12" customHeight="1">
      <c r="A115" s="9"/>
      <c r="B115" s="9"/>
      <c r="C115" s="187"/>
      <c r="D115" s="347" t="s">
        <v>483</v>
      </c>
      <c r="E115" s="251"/>
      <c r="F115" s="187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</row>
    <row r="116" spans="1:24" ht="5.25" customHeight="1">
      <c r="A116" s="9"/>
      <c r="B116" s="9"/>
      <c r="C116" s="187"/>
      <c r="D116" s="347"/>
      <c r="E116" s="251"/>
      <c r="F116" s="187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</row>
    <row r="117" spans="1:24" ht="14.25" customHeight="1">
      <c r="A117" s="9"/>
      <c r="B117" s="9"/>
      <c r="C117" s="187"/>
      <c r="D117" s="365" t="s">
        <v>484</v>
      </c>
      <c r="E117" s="251"/>
      <c r="F117" s="187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</row>
    <row r="118" spans="1:24" ht="14.25" customHeight="1">
      <c r="A118" s="9"/>
      <c r="B118" s="9"/>
      <c r="C118" s="187"/>
      <c r="D118" s="357" t="s">
        <v>485</v>
      </c>
      <c r="E118" s="251"/>
      <c r="F118" s="187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</row>
    <row r="119" spans="1:24" ht="18.75" customHeight="1">
      <c r="A119" s="9"/>
      <c r="B119" s="9"/>
      <c r="C119" s="187"/>
      <c r="D119" s="347"/>
      <c r="E119" s="251"/>
      <c r="F119" s="187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</row>
    <row r="120" spans="1:24" ht="18.75" customHeight="1">
      <c r="A120" s="9" t="s">
        <v>377</v>
      </c>
      <c r="B120" s="9"/>
      <c r="C120" s="187"/>
      <c r="D120" s="222" t="s">
        <v>486</v>
      </c>
      <c r="E120" s="223"/>
      <c r="F120" s="187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</row>
    <row r="121" spans="1:24" ht="14.25" customHeight="1">
      <c r="A121" s="9"/>
      <c r="B121" s="9"/>
      <c r="C121" s="187"/>
      <c r="D121" s="347"/>
      <c r="E121" s="251"/>
      <c r="F121" s="187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</row>
    <row r="122" spans="1:24" ht="14.25" customHeight="1">
      <c r="A122" s="9"/>
      <c r="B122" s="9"/>
      <c r="C122" s="187"/>
      <c r="D122" s="347" t="s">
        <v>487</v>
      </c>
      <c r="E122" s="251"/>
      <c r="F122" s="187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</row>
    <row r="123" spans="1:24" ht="8.25" customHeight="1">
      <c r="A123" s="9"/>
      <c r="B123" s="9"/>
      <c r="C123" s="187"/>
      <c r="D123" s="347"/>
      <c r="E123" s="251"/>
      <c r="F123" s="187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</row>
    <row r="124" spans="1:24" ht="14.25" customHeight="1">
      <c r="A124" s="9" t="s">
        <v>377</v>
      </c>
      <c r="B124" s="9"/>
      <c r="C124" s="187"/>
      <c r="D124" s="361" t="s">
        <v>488</v>
      </c>
      <c r="E124" s="251"/>
      <c r="F124" s="187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</row>
    <row r="125" spans="1:24" ht="14.25" customHeight="1">
      <c r="A125" s="9"/>
      <c r="B125" s="9"/>
      <c r="C125" s="187"/>
      <c r="D125" s="359" t="s">
        <v>489</v>
      </c>
      <c r="E125" s="251"/>
      <c r="F125" s="187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</row>
    <row r="126" spans="1:24" ht="14.25" customHeight="1">
      <c r="A126" s="9"/>
      <c r="B126" s="9"/>
      <c r="C126" s="187"/>
      <c r="D126" s="359" t="s">
        <v>490</v>
      </c>
      <c r="E126" s="251"/>
      <c r="F126" s="187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</row>
    <row r="127" spans="1:24" ht="14.25" customHeight="1">
      <c r="A127" s="9"/>
      <c r="B127" s="9"/>
      <c r="C127" s="187"/>
      <c r="D127" s="347" t="s">
        <v>491</v>
      </c>
      <c r="E127" s="251"/>
      <c r="F127" s="187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</row>
    <row r="128" spans="1:24" ht="14.25" customHeight="1">
      <c r="A128" s="9" t="s">
        <v>377</v>
      </c>
      <c r="B128" s="9"/>
      <c r="C128" s="187"/>
      <c r="D128" s="360" t="s">
        <v>492</v>
      </c>
      <c r="E128" s="251"/>
      <c r="F128" s="187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</row>
    <row r="129" spans="1:24" ht="14.25" customHeight="1">
      <c r="A129" s="9"/>
      <c r="B129" s="9"/>
      <c r="C129" s="187"/>
      <c r="D129" s="360" t="s">
        <v>493</v>
      </c>
      <c r="E129" s="251"/>
      <c r="F129" s="187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</row>
    <row r="130" spans="1:24" ht="14.25" customHeight="1">
      <c r="A130" s="9"/>
      <c r="B130" s="9"/>
      <c r="C130" s="187"/>
      <c r="D130" s="360" t="s">
        <v>494</v>
      </c>
      <c r="E130" s="251"/>
      <c r="F130" s="187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</row>
    <row r="131" spans="1:24" ht="14.25" customHeight="1">
      <c r="A131" s="9"/>
      <c r="B131" s="9"/>
      <c r="C131" s="187"/>
      <c r="D131" s="347" t="s">
        <v>495</v>
      </c>
      <c r="E131" s="251"/>
      <c r="F131" s="187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</row>
    <row r="132" spans="1:24" ht="14.25" customHeight="1">
      <c r="A132" s="9" t="s">
        <v>377</v>
      </c>
      <c r="B132" s="9"/>
      <c r="C132" s="187"/>
      <c r="D132" s="347" t="s">
        <v>496</v>
      </c>
      <c r="E132" s="251"/>
      <c r="F132" s="187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</row>
    <row r="133" spans="1:24" ht="14.25" customHeight="1">
      <c r="A133" s="9"/>
      <c r="B133" s="9"/>
      <c r="C133" s="187"/>
      <c r="D133" s="347" t="s">
        <v>497</v>
      </c>
      <c r="E133" s="251"/>
      <c r="F133" s="187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</row>
    <row r="134" spans="1:24" ht="14.25" customHeight="1">
      <c r="A134" s="9"/>
      <c r="B134" s="9"/>
      <c r="C134" s="187"/>
      <c r="D134" s="361" t="s">
        <v>498</v>
      </c>
      <c r="E134" s="251"/>
      <c r="F134" s="187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</row>
    <row r="135" spans="1:24" ht="14.25" customHeight="1">
      <c r="A135" s="9"/>
      <c r="B135" s="9"/>
      <c r="C135" s="187"/>
      <c r="D135" s="359" t="s">
        <v>499</v>
      </c>
      <c r="E135" s="251"/>
      <c r="F135" s="187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</row>
    <row r="136" spans="1:24" ht="14.25" customHeight="1">
      <c r="A136" s="9"/>
      <c r="B136" s="9"/>
      <c r="C136" s="187"/>
      <c r="D136" s="359" t="s">
        <v>500</v>
      </c>
      <c r="E136" s="251"/>
      <c r="F136" s="187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</row>
    <row r="137" spans="1:24" ht="14.25" customHeight="1">
      <c r="A137" s="9"/>
      <c r="B137" s="9"/>
      <c r="C137" s="187"/>
      <c r="D137" s="353" t="s">
        <v>501</v>
      </c>
      <c r="E137" s="251"/>
      <c r="F137" s="187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</row>
    <row r="138" spans="1:24" ht="14.25" customHeight="1">
      <c r="A138" s="9"/>
      <c r="B138" s="9"/>
      <c r="C138" s="187"/>
      <c r="D138" s="359" t="s">
        <v>502</v>
      </c>
      <c r="E138" s="251"/>
      <c r="F138" s="187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</row>
    <row r="139" spans="1:24" ht="14.25" customHeight="1">
      <c r="A139" s="9"/>
      <c r="B139" s="9"/>
      <c r="C139" s="187"/>
      <c r="D139" s="359" t="s">
        <v>503</v>
      </c>
      <c r="E139" s="251"/>
      <c r="F139" s="187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</row>
    <row r="140" spans="1:24" ht="14.25" customHeight="1">
      <c r="A140" s="9"/>
      <c r="B140" s="9"/>
      <c r="C140" s="187"/>
      <c r="D140" s="347" t="s">
        <v>504</v>
      </c>
      <c r="E140" s="251"/>
      <c r="F140" s="187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</row>
    <row r="141" spans="1:24" ht="6" customHeight="1">
      <c r="A141" s="9"/>
      <c r="B141" s="9"/>
      <c r="C141" s="187"/>
      <c r="D141" s="347"/>
      <c r="E141" s="251"/>
      <c r="F141" s="187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</row>
    <row r="142" spans="1:24" ht="14.25" customHeight="1">
      <c r="A142" s="9"/>
      <c r="B142" s="9"/>
      <c r="C142" s="187"/>
      <c r="D142" s="361" t="s">
        <v>505</v>
      </c>
      <c r="E142" s="251"/>
      <c r="F142" s="187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</row>
    <row r="143" spans="1:24" ht="14.25" customHeight="1">
      <c r="A143" s="9" t="s">
        <v>377</v>
      </c>
      <c r="B143" s="9"/>
      <c r="C143" s="187"/>
      <c r="D143" s="347" t="s">
        <v>506</v>
      </c>
      <c r="E143" s="251"/>
      <c r="F143" s="187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</row>
    <row r="144" spans="1:24" ht="14.25" customHeight="1">
      <c r="A144" s="9"/>
      <c r="B144" s="9"/>
      <c r="C144" s="187"/>
      <c r="D144" s="359" t="s">
        <v>507</v>
      </c>
      <c r="E144" s="251"/>
      <c r="F144" s="187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</row>
    <row r="145" spans="1:24" ht="14.25" customHeight="1">
      <c r="A145" s="9"/>
      <c r="B145" s="9"/>
      <c r="C145" s="187"/>
      <c r="D145" s="347" t="s">
        <v>508</v>
      </c>
      <c r="E145" s="251"/>
      <c r="F145" s="187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</row>
    <row r="146" spans="1:24" ht="14.25" customHeight="1">
      <c r="A146" s="9"/>
      <c r="B146" s="9"/>
      <c r="C146" s="187"/>
      <c r="D146" s="347" t="s">
        <v>509</v>
      </c>
      <c r="E146" s="251"/>
      <c r="F146" s="187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</row>
    <row r="147" spans="1:24" ht="14.25" customHeight="1">
      <c r="A147" s="9" t="s">
        <v>377</v>
      </c>
      <c r="B147" s="9"/>
      <c r="C147" s="187"/>
      <c r="D147" s="347" t="s">
        <v>510</v>
      </c>
      <c r="E147" s="251"/>
      <c r="F147" s="187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</row>
    <row r="148" spans="1:24" ht="6.75" customHeight="1">
      <c r="A148" s="9"/>
      <c r="B148" s="9"/>
      <c r="C148" s="187"/>
      <c r="D148" s="347"/>
      <c r="E148" s="251"/>
      <c r="F148" s="187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</row>
    <row r="149" spans="1:24" ht="14.25" customHeight="1">
      <c r="A149" s="9"/>
      <c r="B149" s="9"/>
      <c r="C149" s="187"/>
      <c r="D149" s="359" t="s">
        <v>511</v>
      </c>
      <c r="E149" s="251"/>
      <c r="F149" s="187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</row>
    <row r="150" spans="1:24" ht="14.25" customHeight="1">
      <c r="A150" s="9" t="s">
        <v>377</v>
      </c>
      <c r="B150" s="9"/>
      <c r="C150" s="187"/>
      <c r="D150" s="353" t="s">
        <v>512</v>
      </c>
      <c r="E150" s="251"/>
      <c r="F150" s="187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</row>
    <row r="151" spans="1:24" ht="18.75" customHeight="1">
      <c r="A151" s="9"/>
      <c r="B151" s="9"/>
      <c r="C151" s="187"/>
      <c r="D151" s="347"/>
      <c r="E151" s="251"/>
      <c r="F151" s="187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</row>
    <row r="152" spans="1:24" ht="18.75" customHeight="1">
      <c r="A152" s="9"/>
      <c r="B152" s="9"/>
      <c r="C152" s="187"/>
      <c r="D152" s="222" t="s">
        <v>513</v>
      </c>
      <c r="E152" s="223"/>
      <c r="F152" s="187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</row>
    <row r="153" spans="1:24" ht="10.5" customHeight="1">
      <c r="A153" s="9"/>
      <c r="B153" s="9"/>
      <c r="C153" s="187"/>
      <c r="D153" s="347"/>
      <c r="E153" s="251"/>
      <c r="F153" s="187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</row>
    <row r="154" spans="1:24" ht="14.25" customHeight="1">
      <c r="A154" s="9"/>
      <c r="B154" s="9"/>
      <c r="C154" s="187"/>
      <c r="D154" s="347" t="s">
        <v>514</v>
      </c>
      <c r="E154" s="251"/>
      <c r="F154" s="187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</row>
    <row r="155" spans="1:24" ht="9.75" customHeight="1">
      <c r="A155" s="9"/>
      <c r="B155" s="9"/>
      <c r="C155" s="187"/>
      <c r="D155" s="347"/>
      <c r="E155" s="251"/>
      <c r="F155" s="187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</row>
    <row r="156" spans="1:24" ht="14.25" customHeight="1">
      <c r="A156" s="9"/>
      <c r="B156" s="9"/>
      <c r="C156" s="187"/>
      <c r="D156" s="361" t="s">
        <v>515</v>
      </c>
      <c r="E156" s="251"/>
      <c r="F156" s="187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</row>
    <row r="157" spans="1:24" ht="14.25" customHeight="1">
      <c r="A157" s="9"/>
      <c r="B157" s="9"/>
      <c r="C157" s="187"/>
      <c r="D157" s="347" t="s">
        <v>516</v>
      </c>
      <c r="E157" s="251"/>
      <c r="F157" s="187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</row>
    <row r="158" spans="1:24" ht="14.25" customHeight="1">
      <c r="A158" s="9"/>
      <c r="B158" s="9"/>
      <c r="C158" s="187"/>
      <c r="D158" s="361" t="s">
        <v>517</v>
      </c>
      <c r="E158" s="251"/>
      <c r="F158" s="187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</row>
    <row r="159" spans="1:24" ht="14.25" customHeight="1">
      <c r="A159" s="9"/>
      <c r="B159" s="9"/>
      <c r="C159" s="187"/>
      <c r="D159" s="347" t="s">
        <v>518</v>
      </c>
      <c r="E159" s="251"/>
      <c r="F159" s="187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</row>
    <row r="160" spans="1:24" ht="14.25" customHeight="1">
      <c r="A160" s="9"/>
      <c r="B160" s="9"/>
      <c r="C160" s="187"/>
      <c r="D160" s="361" t="s">
        <v>519</v>
      </c>
      <c r="E160" s="251"/>
      <c r="F160" s="187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</row>
    <row r="161" spans="1:24" ht="14.25" customHeight="1">
      <c r="A161" s="9"/>
      <c r="B161" s="9"/>
      <c r="C161" s="187"/>
      <c r="D161" s="359" t="s">
        <v>520</v>
      </c>
      <c r="E161" s="251"/>
      <c r="F161" s="187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</row>
    <row r="162" spans="1:24" ht="14.25" customHeight="1">
      <c r="A162" s="9"/>
      <c r="B162" s="9"/>
      <c r="C162" s="187"/>
      <c r="D162" s="359" t="s">
        <v>521</v>
      </c>
      <c r="E162" s="251"/>
      <c r="F162" s="187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</row>
    <row r="163" spans="1:24" ht="14.25" customHeight="1">
      <c r="A163" s="9"/>
      <c r="B163" s="9"/>
      <c r="C163" s="187"/>
      <c r="D163" s="347" t="s">
        <v>522</v>
      </c>
      <c r="E163" s="251"/>
      <c r="F163" s="187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</row>
    <row r="164" spans="1:24" ht="14.25" customHeight="1">
      <c r="A164" s="9"/>
      <c r="B164" s="9"/>
      <c r="C164" s="187"/>
      <c r="D164" s="347" t="s">
        <v>523</v>
      </c>
      <c r="E164" s="251"/>
      <c r="F164" s="187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</row>
    <row r="165" spans="1:24" ht="14.25" customHeight="1">
      <c r="A165" s="9"/>
      <c r="B165" s="9"/>
      <c r="C165" s="187"/>
      <c r="D165" s="347" t="s">
        <v>524</v>
      </c>
      <c r="E165" s="251"/>
      <c r="F165" s="187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</row>
    <row r="166" spans="1:24" ht="14.25" customHeight="1">
      <c r="A166" s="9"/>
      <c r="B166" s="9"/>
      <c r="C166" s="187"/>
      <c r="D166" s="347" t="s">
        <v>525</v>
      </c>
      <c r="E166" s="251"/>
      <c r="F166" s="187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</row>
    <row r="167" spans="1:24" ht="18.75" customHeight="1">
      <c r="A167" s="9"/>
      <c r="B167" s="9"/>
      <c r="C167" s="187"/>
      <c r="D167" s="347"/>
      <c r="E167" s="251"/>
      <c r="F167" s="187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</row>
    <row r="168" spans="1:24" ht="18.75" customHeight="1">
      <c r="A168" s="9"/>
      <c r="B168" s="9"/>
      <c r="C168" s="187"/>
      <c r="D168" s="222" t="s">
        <v>526</v>
      </c>
      <c r="E168" s="223"/>
      <c r="F168" s="187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</row>
    <row r="169" spans="1:24" ht="14.25" customHeight="1">
      <c r="A169" s="9"/>
      <c r="B169" s="9"/>
      <c r="C169" s="187"/>
      <c r="D169" s="347"/>
      <c r="E169" s="251"/>
      <c r="F169" s="187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</row>
    <row r="170" spans="1:24" ht="14.25" customHeight="1">
      <c r="A170" s="9"/>
      <c r="B170" s="9"/>
      <c r="C170" s="187"/>
      <c r="D170" s="359" t="s">
        <v>527</v>
      </c>
      <c r="E170" s="251"/>
      <c r="F170" s="187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</row>
    <row r="171" spans="1:24" ht="14.25" customHeight="1">
      <c r="A171" s="9"/>
      <c r="B171" s="9"/>
      <c r="C171" s="187"/>
      <c r="D171" s="366" t="s">
        <v>528</v>
      </c>
      <c r="E171" s="251"/>
      <c r="F171" s="187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</row>
    <row r="172" spans="1:24" ht="14.25" customHeight="1">
      <c r="A172" s="9"/>
      <c r="B172" s="9"/>
      <c r="C172" s="187"/>
      <c r="D172" s="353" t="s">
        <v>529</v>
      </c>
      <c r="E172" s="251"/>
      <c r="F172" s="187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</row>
    <row r="173" spans="1:24" ht="6.75" customHeight="1">
      <c r="A173" s="9"/>
      <c r="B173" s="9"/>
      <c r="C173" s="187"/>
      <c r="D173" s="367"/>
      <c r="E173" s="251"/>
      <c r="F173" s="187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</row>
    <row r="174" spans="1:24" ht="14.25" customHeight="1">
      <c r="A174" s="9"/>
      <c r="B174" s="9"/>
      <c r="C174" s="187"/>
      <c r="D174" s="359" t="s">
        <v>530</v>
      </c>
      <c r="E174" s="251"/>
      <c r="F174" s="187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</row>
    <row r="175" spans="1:24" ht="14.25" customHeight="1">
      <c r="A175" s="9"/>
      <c r="B175" s="9"/>
      <c r="C175" s="187"/>
      <c r="D175" s="359" t="s">
        <v>531</v>
      </c>
      <c r="E175" s="251"/>
      <c r="F175" s="187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</row>
    <row r="176" spans="1:24" ht="14.25" customHeight="1">
      <c r="A176" s="9"/>
      <c r="B176" s="9"/>
      <c r="C176" s="187"/>
      <c r="D176" s="225" t="s">
        <v>532</v>
      </c>
      <c r="E176" s="225"/>
      <c r="F176" s="187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</row>
    <row r="177" spans="1:24" ht="6" customHeight="1">
      <c r="A177" s="9"/>
      <c r="B177" s="9"/>
      <c r="C177" s="187"/>
      <c r="D177" s="367"/>
      <c r="E177" s="251"/>
      <c r="F177" s="187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</row>
    <row r="178" spans="1:24" ht="14.25" customHeight="1">
      <c r="A178" s="9"/>
      <c r="B178" s="9"/>
      <c r="C178" s="187"/>
      <c r="D178" s="353" t="s">
        <v>533</v>
      </c>
      <c r="E178" s="251"/>
      <c r="F178" s="187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</row>
    <row r="179" spans="1:24" ht="5.25" customHeight="1">
      <c r="A179" s="9"/>
      <c r="B179" s="9"/>
      <c r="C179" s="187"/>
      <c r="D179" s="353"/>
      <c r="E179" s="251"/>
      <c r="F179" s="187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</row>
    <row r="180" spans="1:24" ht="14.25" customHeight="1">
      <c r="A180" s="9"/>
      <c r="B180" s="9"/>
      <c r="C180" s="187"/>
      <c r="D180" s="347" t="s">
        <v>534</v>
      </c>
      <c r="E180" s="251"/>
      <c r="F180" s="187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</row>
    <row r="181" spans="1:24" ht="14.25" customHeight="1">
      <c r="A181" s="9"/>
      <c r="B181" s="9"/>
      <c r="C181" s="187"/>
      <c r="D181" s="347" t="s">
        <v>535</v>
      </c>
      <c r="E181" s="251"/>
      <c r="F181" s="187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</row>
    <row r="182" spans="1:24" ht="14.25" customHeight="1">
      <c r="A182" s="9"/>
      <c r="B182" s="9"/>
      <c r="C182" s="187"/>
      <c r="D182" s="347" t="s">
        <v>536</v>
      </c>
      <c r="E182" s="251"/>
      <c r="F182" s="187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</row>
    <row r="183" spans="1:24" ht="14.25" customHeight="1">
      <c r="A183" s="9"/>
      <c r="B183" s="9"/>
      <c r="C183" s="187"/>
      <c r="D183" s="347" t="s">
        <v>537</v>
      </c>
      <c r="E183" s="251"/>
      <c r="F183" s="187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</row>
    <row r="184" spans="1:24" ht="18.75" customHeight="1">
      <c r="A184" s="9"/>
      <c r="B184" s="9"/>
      <c r="C184" s="187"/>
      <c r="D184" s="367"/>
      <c r="E184" s="251"/>
      <c r="F184" s="187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</row>
    <row r="185" spans="1:24" ht="18.75" customHeight="1">
      <c r="A185" s="9"/>
      <c r="B185" s="9"/>
      <c r="C185" s="187"/>
      <c r="D185" s="222" t="s">
        <v>538</v>
      </c>
      <c r="E185" s="223"/>
      <c r="F185" s="187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</row>
    <row r="186" spans="1:24" ht="14.25" customHeight="1">
      <c r="A186" s="9"/>
      <c r="B186" s="9"/>
      <c r="C186" s="187"/>
      <c r="D186" s="347"/>
      <c r="E186" s="251"/>
      <c r="F186" s="187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</row>
    <row r="187" spans="1:24" ht="14.25" customHeight="1">
      <c r="A187" s="9"/>
      <c r="B187" s="9"/>
      <c r="C187" s="187"/>
      <c r="D187" s="347" t="s">
        <v>539</v>
      </c>
      <c r="E187" s="251"/>
      <c r="F187" s="187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</row>
    <row r="188" spans="1:24" ht="14.25" customHeight="1">
      <c r="A188" s="9"/>
      <c r="B188" s="9"/>
      <c r="C188" s="187"/>
      <c r="D188" s="367"/>
      <c r="E188" s="251"/>
      <c r="F188" s="187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</row>
    <row r="189" spans="1:24" ht="14.25" customHeight="1">
      <c r="A189" s="9"/>
      <c r="B189" s="9"/>
      <c r="C189" s="187"/>
      <c r="D189" s="368" t="s">
        <v>540</v>
      </c>
      <c r="E189" s="251"/>
      <c r="F189" s="187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</row>
    <row r="190" spans="1:24" ht="14.25" customHeight="1">
      <c r="A190" s="9"/>
      <c r="B190" s="9"/>
      <c r="C190" s="187"/>
      <c r="D190" s="368" t="s">
        <v>541</v>
      </c>
      <c r="E190" s="251"/>
      <c r="F190" s="187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</row>
    <row r="191" spans="1:24" ht="14.25" customHeight="1">
      <c r="A191" s="9"/>
      <c r="B191" s="9"/>
      <c r="C191" s="187"/>
      <c r="D191" s="368" t="s">
        <v>542</v>
      </c>
      <c r="E191" s="251"/>
      <c r="F191" s="187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</row>
    <row r="192" spans="1:24" ht="14.25" customHeight="1">
      <c r="A192" s="9"/>
      <c r="B192" s="9"/>
      <c r="C192" s="187"/>
      <c r="D192" s="368" t="s">
        <v>543</v>
      </c>
      <c r="E192" s="251"/>
      <c r="F192" s="187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</row>
    <row r="193" spans="1:24" ht="14.25" customHeight="1">
      <c r="A193" s="9"/>
      <c r="B193" s="9"/>
      <c r="C193" s="187"/>
      <c r="D193" s="368" t="s">
        <v>544</v>
      </c>
      <c r="E193" s="251"/>
      <c r="F193" s="187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</row>
    <row r="194" spans="1:24" ht="14.25" customHeight="1">
      <c r="A194" s="9"/>
      <c r="B194" s="9"/>
      <c r="C194" s="187"/>
      <c r="D194" s="368" t="s">
        <v>545</v>
      </c>
      <c r="E194" s="251"/>
      <c r="F194" s="187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</row>
    <row r="195" spans="1:24" ht="14.25" customHeight="1">
      <c r="A195" s="9"/>
      <c r="B195" s="9"/>
      <c r="C195" s="187"/>
      <c r="D195" s="368"/>
      <c r="E195" s="251"/>
      <c r="F195" s="187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</row>
    <row r="196" spans="1:24" ht="14.25" customHeight="1">
      <c r="A196" s="9"/>
      <c r="B196" s="9"/>
      <c r="C196" s="187"/>
      <c r="D196" s="222" t="s">
        <v>546</v>
      </c>
      <c r="E196" s="223"/>
      <c r="F196" s="187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</row>
    <row r="197" spans="1:24" ht="14.25" customHeight="1">
      <c r="A197" s="9"/>
      <c r="B197" s="9"/>
      <c r="C197" s="187"/>
      <c r="D197" s="347"/>
      <c r="E197" s="251"/>
      <c r="F197" s="187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</row>
    <row r="198" spans="1:24" ht="14.25" customHeight="1">
      <c r="A198" s="9"/>
      <c r="B198" s="9"/>
      <c r="C198" s="187"/>
      <c r="D198" s="359" t="s">
        <v>547</v>
      </c>
      <c r="E198" s="251"/>
      <c r="F198" s="187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</row>
    <row r="199" spans="1:24" ht="14.25" customHeight="1">
      <c r="A199" s="9"/>
      <c r="B199" s="9"/>
      <c r="C199" s="187"/>
      <c r="D199" s="359" t="s">
        <v>548</v>
      </c>
      <c r="E199" s="251"/>
      <c r="F199" s="187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</row>
    <row r="200" spans="1:24" ht="14.25" customHeight="1">
      <c r="A200" s="9"/>
      <c r="B200" s="9"/>
      <c r="C200" s="187"/>
      <c r="D200" s="347" t="s">
        <v>549</v>
      </c>
      <c r="E200" s="251"/>
      <c r="F200" s="187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</row>
    <row r="201" spans="1:24" ht="14.25" customHeight="1">
      <c r="A201" s="9"/>
      <c r="B201" s="9"/>
      <c r="C201" s="187"/>
      <c r="D201" s="347"/>
      <c r="E201" s="251"/>
      <c r="F201" s="187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</row>
    <row r="202" spans="1:24" ht="14.25" customHeight="1">
      <c r="A202" s="9"/>
      <c r="B202" s="9"/>
      <c r="C202" s="187"/>
      <c r="D202" s="347"/>
      <c r="E202" s="251"/>
      <c r="F202" s="187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</row>
    <row r="203" spans="1:24" ht="14.25" customHeight="1">
      <c r="A203" s="9"/>
      <c r="B203" s="9"/>
      <c r="C203" s="187"/>
      <c r="D203" s="347"/>
      <c r="E203" s="251"/>
      <c r="F203" s="187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</row>
    <row r="204" spans="1:24" ht="14.25" customHeight="1">
      <c r="A204" s="9"/>
      <c r="B204" s="9"/>
      <c r="C204" s="187"/>
      <c r="D204" s="347"/>
      <c r="E204" s="251"/>
      <c r="F204" s="187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</row>
    <row r="205" spans="1:24" ht="11.25" customHeight="1">
      <c r="A205" s="9"/>
      <c r="B205" s="9"/>
      <c r="C205" s="187"/>
      <c r="D205" s="226"/>
      <c r="E205" s="227"/>
      <c r="F205" s="22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</row>
    <row r="206" spans="1:24" ht="29.25" customHeight="1">
      <c r="A206" s="9"/>
      <c r="B206" s="9"/>
      <c r="C206" s="187"/>
      <c r="D206" s="349" t="s">
        <v>550</v>
      </c>
      <c r="E206" s="241"/>
      <c r="F206" s="187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</row>
    <row r="207" spans="1:24" ht="14.25" customHeight="1">
      <c r="A207" s="9"/>
      <c r="B207" s="9"/>
      <c r="C207" s="187"/>
      <c r="D207" s="369"/>
      <c r="E207" s="251"/>
      <c r="F207" s="187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</row>
    <row r="208" spans="1:24" ht="15" customHeight="1">
      <c r="A208" s="9"/>
      <c r="B208" s="9"/>
      <c r="C208" s="187"/>
      <c r="D208" s="355"/>
      <c r="E208" s="251"/>
      <c r="F208" s="187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</row>
    <row r="209" spans="1:24" ht="18.75" customHeight="1">
      <c r="A209" s="9"/>
      <c r="B209" s="9"/>
      <c r="C209" s="187"/>
      <c r="D209" s="222" t="s">
        <v>439</v>
      </c>
      <c r="E209" s="223"/>
      <c r="F209" s="187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</row>
    <row r="210" spans="1:24" ht="14.25" customHeight="1">
      <c r="A210" s="9"/>
      <c r="B210" s="9"/>
      <c r="C210" s="187"/>
      <c r="D210" s="347"/>
      <c r="E210" s="251"/>
      <c r="F210" s="187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</row>
    <row r="211" spans="1:24" ht="14.25" customHeight="1">
      <c r="A211" s="9"/>
      <c r="B211" s="9"/>
      <c r="C211" s="187"/>
      <c r="D211" s="347" t="s">
        <v>440</v>
      </c>
      <c r="E211" s="251"/>
      <c r="F211" s="187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</row>
    <row r="212" spans="1:24" ht="14.25" customHeight="1">
      <c r="A212" s="9"/>
      <c r="B212" s="9"/>
      <c r="C212" s="187"/>
      <c r="D212" s="347"/>
      <c r="E212" s="251"/>
      <c r="F212" s="187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</row>
    <row r="213" spans="1:24" ht="15" customHeight="1">
      <c r="A213" s="9"/>
      <c r="B213" s="9"/>
      <c r="C213" s="187"/>
      <c r="D213" s="357" t="s">
        <v>551</v>
      </c>
      <c r="E213" s="251"/>
      <c r="F213" s="187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</row>
    <row r="214" spans="1:24" ht="15" customHeight="1">
      <c r="A214" s="9"/>
      <c r="B214" s="9"/>
      <c r="C214" s="187"/>
      <c r="D214" s="357" t="s">
        <v>552</v>
      </c>
      <c r="E214" s="251"/>
      <c r="F214" s="187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</row>
    <row r="215" spans="1:24" ht="15" customHeight="1">
      <c r="A215" s="9"/>
      <c r="B215" s="9"/>
      <c r="C215" s="187"/>
      <c r="D215" s="357" t="s">
        <v>553</v>
      </c>
      <c r="E215" s="251"/>
      <c r="F215" s="187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</row>
    <row r="216" spans="1:24" ht="21.75" customHeight="1">
      <c r="A216" s="9"/>
      <c r="B216" s="9"/>
      <c r="C216" s="187"/>
      <c r="D216" s="370" t="s">
        <v>444</v>
      </c>
      <c r="E216" s="251"/>
      <c r="F216" s="187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</row>
    <row r="217" spans="1:24" ht="15" customHeight="1">
      <c r="A217" s="9"/>
      <c r="B217" s="9"/>
      <c r="C217" s="187"/>
      <c r="D217" s="357" t="s">
        <v>554</v>
      </c>
      <c r="E217" s="251"/>
      <c r="F217" s="187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</row>
    <row r="218" spans="1:24" ht="15" customHeight="1">
      <c r="A218" s="9"/>
      <c r="B218" s="9"/>
      <c r="C218" s="187"/>
      <c r="D218" s="357" t="s">
        <v>555</v>
      </c>
      <c r="E218" s="251"/>
      <c r="F218" s="187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</row>
    <row r="219" spans="1:24" ht="18.75" customHeight="1">
      <c r="A219" s="9"/>
      <c r="B219" s="9"/>
      <c r="C219" s="187"/>
      <c r="D219" s="369"/>
      <c r="E219" s="251"/>
      <c r="F219" s="187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</row>
    <row r="220" spans="1:24" ht="18.75" customHeight="1">
      <c r="A220" s="9"/>
      <c r="B220" s="9"/>
      <c r="C220" s="187"/>
      <c r="D220" s="222" t="s">
        <v>451</v>
      </c>
      <c r="E220" s="223"/>
      <c r="F220" s="187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</row>
    <row r="221" spans="1:24" ht="14.25" customHeight="1">
      <c r="A221" s="9"/>
      <c r="B221" s="9"/>
      <c r="C221" s="187"/>
      <c r="D221" s="347"/>
      <c r="E221" s="251"/>
      <c r="F221" s="187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</row>
    <row r="222" spans="1:24" ht="15" customHeight="1">
      <c r="A222" s="9"/>
      <c r="B222" s="9"/>
      <c r="C222" s="187"/>
      <c r="D222" s="357" t="s">
        <v>556</v>
      </c>
      <c r="E222" s="251"/>
      <c r="F222" s="187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</row>
    <row r="223" spans="1:24" ht="14.25" customHeight="1">
      <c r="A223" s="9"/>
      <c r="B223" s="9"/>
      <c r="C223" s="187"/>
      <c r="D223" s="357" t="s">
        <v>557</v>
      </c>
      <c r="E223" s="251"/>
      <c r="F223" s="187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</row>
    <row r="224" spans="1:24" ht="18.75" customHeight="1">
      <c r="A224" s="9"/>
      <c r="B224" s="9"/>
      <c r="C224" s="187"/>
      <c r="D224" s="347"/>
      <c r="E224" s="251"/>
      <c r="F224" s="187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</row>
    <row r="225" spans="1:24" ht="18.75" customHeight="1">
      <c r="A225" s="9"/>
      <c r="B225" s="9"/>
      <c r="C225" s="187"/>
      <c r="D225" s="222" t="s">
        <v>462</v>
      </c>
      <c r="E225" s="223"/>
      <c r="F225" s="187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</row>
    <row r="226" spans="1:24" ht="14.25" customHeight="1">
      <c r="A226" s="9"/>
      <c r="B226" s="9"/>
      <c r="C226" s="187"/>
      <c r="D226" s="347"/>
      <c r="E226" s="251"/>
      <c r="F226" s="187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</row>
    <row r="227" spans="1:24" ht="14.25" customHeight="1">
      <c r="A227" s="9"/>
      <c r="B227" s="9"/>
      <c r="C227" s="187"/>
      <c r="D227" s="347" t="s">
        <v>558</v>
      </c>
      <c r="E227" s="251"/>
      <c r="F227" s="187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</row>
    <row r="228" spans="1:24" ht="6.75" customHeight="1">
      <c r="A228" s="9"/>
      <c r="B228" s="9"/>
      <c r="C228" s="187"/>
      <c r="D228" s="347"/>
      <c r="E228" s="251"/>
      <c r="F228" s="187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</row>
    <row r="229" spans="1:24" ht="15" customHeight="1">
      <c r="A229" s="9"/>
      <c r="B229" s="9"/>
      <c r="C229" s="187"/>
      <c r="D229" s="357" t="s">
        <v>559</v>
      </c>
      <c r="E229" s="251"/>
      <c r="F229" s="187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</row>
    <row r="230" spans="1:24" ht="15" customHeight="1">
      <c r="A230" s="9"/>
      <c r="B230" s="9"/>
      <c r="C230" s="187"/>
      <c r="D230" s="361" t="s">
        <v>560</v>
      </c>
      <c r="E230" s="251"/>
      <c r="F230" s="187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</row>
    <row r="231" spans="1:24" ht="14.25" customHeight="1">
      <c r="A231" s="9"/>
      <c r="B231" s="9"/>
      <c r="C231" s="187"/>
      <c r="D231" s="362" t="s">
        <v>467</v>
      </c>
      <c r="E231" s="251"/>
      <c r="F231" s="187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</row>
    <row r="232" spans="1:24" ht="14.25" customHeight="1">
      <c r="A232" s="9"/>
      <c r="B232" s="9"/>
      <c r="C232" s="187"/>
      <c r="D232" s="363" t="s">
        <v>468</v>
      </c>
      <c r="E232" s="251"/>
      <c r="F232" s="187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</row>
    <row r="233" spans="1:24" ht="14.25" customHeight="1">
      <c r="A233" s="9"/>
      <c r="B233" s="9"/>
      <c r="C233" s="187"/>
      <c r="D233" s="359" t="s">
        <v>469</v>
      </c>
      <c r="E233" s="251"/>
      <c r="F233" s="187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</row>
    <row r="234" spans="1:24" ht="14.25" customHeight="1">
      <c r="A234" s="9"/>
      <c r="B234" s="9"/>
      <c r="C234" s="187"/>
      <c r="D234" s="353" t="s">
        <v>561</v>
      </c>
      <c r="E234" s="251"/>
      <c r="F234" s="187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</row>
    <row r="235" spans="1:24" ht="14.25" customHeight="1">
      <c r="A235" s="9"/>
      <c r="B235" s="9"/>
      <c r="C235" s="187"/>
      <c r="D235" s="359" t="s">
        <v>562</v>
      </c>
      <c r="E235" s="251"/>
      <c r="F235" s="187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</row>
    <row r="236" spans="1:24" ht="14.25" customHeight="1">
      <c r="A236" s="9"/>
      <c r="B236" s="9"/>
      <c r="C236" s="187"/>
      <c r="D236" s="347" t="s">
        <v>472</v>
      </c>
      <c r="E236" s="251"/>
      <c r="F236" s="187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</row>
    <row r="237" spans="1:24" ht="14.25" customHeight="1">
      <c r="A237" s="9"/>
      <c r="B237" s="9"/>
      <c r="C237" s="187"/>
      <c r="D237" s="359" t="s">
        <v>563</v>
      </c>
      <c r="E237" s="251"/>
      <c r="F237" s="187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</row>
    <row r="238" spans="1:24" ht="14.25" customHeight="1">
      <c r="A238" s="9"/>
      <c r="B238" s="9"/>
      <c r="C238" s="187"/>
      <c r="D238" s="347" t="s">
        <v>564</v>
      </c>
      <c r="E238" s="251"/>
      <c r="F238" s="187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</row>
    <row r="239" spans="1:24" ht="14.25" customHeight="1">
      <c r="A239" s="9"/>
      <c r="B239" s="9"/>
      <c r="C239" s="187"/>
      <c r="D239" s="347" t="s">
        <v>565</v>
      </c>
      <c r="E239" s="251"/>
      <c r="F239" s="187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</row>
    <row r="240" spans="1:24" ht="14.25" customHeight="1">
      <c r="A240" s="9"/>
      <c r="B240" s="9"/>
      <c r="C240" s="187"/>
      <c r="D240" s="347" t="s">
        <v>566</v>
      </c>
      <c r="E240" s="251"/>
      <c r="F240" s="187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</row>
    <row r="241" spans="1:24" ht="14.25" customHeight="1">
      <c r="A241" s="9"/>
      <c r="B241" s="9"/>
      <c r="C241" s="187"/>
      <c r="D241" s="347" t="s">
        <v>567</v>
      </c>
      <c r="E241" s="251"/>
      <c r="F241" s="187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</row>
    <row r="242" spans="1:24" ht="14.25" customHeight="1">
      <c r="A242" s="9"/>
      <c r="B242" s="9"/>
      <c r="C242" s="187"/>
      <c r="D242" s="347" t="s">
        <v>568</v>
      </c>
      <c r="E242" s="251"/>
      <c r="F242" s="187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</row>
    <row r="243" spans="1:24" ht="21.75" customHeight="1">
      <c r="A243" s="9" t="s">
        <v>377</v>
      </c>
      <c r="B243" s="9"/>
      <c r="C243" s="187"/>
      <c r="D243" s="347"/>
      <c r="E243" s="251"/>
      <c r="F243" s="187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</row>
    <row r="244" spans="1:24" ht="18.75" customHeight="1">
      <c r="A244" s="9"/>
      <c r="B244" s="9"/>
      <c r="C244" s="187"/>
      <c r="D244" s="222" t="s">
        <v>486</v>
      </c>
      <c r="E244" s="223"/>
      <c r="F244" s="187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</row>
    <row r="245" spans="1:24" ht="14.25" customHeight="1">
      <c r="A245" s="9"/>
      <c r="B245" s="9"/>
      <c r="C245" s="187"/>
      <c r="D245" s="347"/>
      <c r="E245" s="251"/>
      <c r="F245" s="187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</row>
    <row r="246" spans="1:24" ht="14.25" customHeight="1">
      <c r="A246" s="9"/>
      <c r="B246" s="9"/>
      <c r="C246" s="187"/>
      <c r="D246" s="347" t="s">
        <v>487</v>
      </c>
      <c r="E246" s="251"/>
      <c r="F246" s="187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</row>
    <row r="247" spans="1:24" ht="6.75" customHeight="1">
      <c r="A247" s="9"/>
      <c r="B247" s="9"/>
      <c r="C247" s="187"/>
      <c r="D247" s="347"/>
      <c r="E247" s="251"/>
      <c r="F247" s="187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</row>
    <row r="248" spans="1:24" ht="14.25" customHeight="1">
      <c r="A248" s="9"/>
      <c r="B248" s="9"/>
      <c r="C248" s="187"/>
      <c r="D248" s="361" t="s">
        <v>569</v>
      </c>
      <c r="E248" s="251"/>
      <c r="F248" s="187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</row>
    <row r="249" spans="1:24" ht="14.25" customHeight="1">
      <c r="A249" s="9"/>
      <c r="B249" s="9"/>
      <c r="C249" s="187"/>
      <c r="D249" s="353" t="s">
        <v>570</v>
      </c>
      <c r="E249" s="251"/>
      <c r="F249" s="187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</row>
    <row r="250" spans="1:24" ht="14.25" customHeight="1">
      <c r="A250" s="9"/>
      <c r="B250" s="9"/>
      <c r="C250" s="187"/>
      <c r="D250" s="360" t="s">
        <v>571</v>
      </c>
      <c r="E250" s="251"/>
      <c r="F250" s="187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</row>
    <row r="251" spans="1:24" ht="14.25" customHeight="1">
      <c r="A251" s="9"/>
      <c r="B251" s="9"/>
      <c r="C251" s="187"/>
      <c r="D251" s="360" t="s">
        <v>572</v>
      </c>
      <c r="E251" s="251"/>
      <c r="F251" s="187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</row>
    <row r="252" spans="1:24" ht="14.25" customHeight="1">
      <c r="A252" s="9"/>
      <c r="B252" s="9"/>
      <c r="C252" s="187"/>
      <c r="D252" s="360" t="s">
        <v>573</v>
      </c>
      <c r="E252" s="251"/>
      <c r="F252" s="187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</row>
    <row r="253" spans="1:24" ht="14.25" customHeight="1">
      <c r="A253" s="9"/>
      <c r="B253" s="9"/>
      <c r="C253" s="187"/>
      <c r="D253" s="347" t="s">
        <v>574</v>
      </c>
      <c r="E253" s="251"/>
      <c r="F253" s="187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</row>
    <row r="254" spans="1:24" ht="14.25" customHeight="1">
      <c r="A254" s="9"/>
      <c r="B254" s="9"/>
      <c r="C254" s="187"/>
      <c r="D254" s="347" t="s">
        <v>575</v>
      </c>
      <c r="E254" s="251"/>
      <c r="F254" s="187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</row>
    <row r="255" spans="1:24" ht="14.25" customHeight="1">
      <c r="A255" s="9"/>
      <c r="B255" s="9"/>
      <c r="C255" s="187"/>
      <c r="D255" s="347" t="s">
        <v>576</v>
      </c>
      <c r="E255" s="251"/>
      <c r="F255" s="187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</row>
    <row r="256" spans="1:24" ht="14.25" customHeight="1">
      <c r="A256" s="9"/>
      <c r="B256" s="9"/>
      <c r="C256" s="187"/>
      <c r="D256" s="361" t="s">
        <v>577</v>
      </c>
      <c r="E256" s="251"/>
      <c r="F256" s="187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</row>
    <row r="257" spans="1:24" ht="14.25" customHeight="1">
      <c r="A257" s="9"/>
      <c r="B257" s="9"/>
      <c r="C257" s="187"/>
      <c r="D257" s="359" t="s">
        <v>578</v>
      </c>
      <c r="E257" s="251"/>
      <c r="F257" s="187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</row>
    <row r="258" spans="1:24" ht="14.25" customHeight="1">
      <c r="A258" s="9"/>
      <c r="B258" s="9"/>
      <c r="C258" s="187"/>
      <c r="D258" s="359" t="s">
        <v>579</v>
      </c>
      <c r="E258" s="251"/>
      <c r="F258" s="187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</row>
    <row r="259" spans="1:24" ht="14.25" customHeight="1">
      <c r="A259" s="9"/>
      <c r="B259" s="9"/>
      <c r="C259" s="187"/>
      <c r="D259" s="353" t="s">
        <v>580</v>
      </c>
      <c r="E259" s="251"/>
      <c r="F259" s="187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</row>
    <row r="260" spans="1:24" ht="14.25" customHeight="1">
      <c r="A260" s="9"/>
      <c r="B260" s="9"/>
      <c r="C260" s="187"/>
      <c r="D260" s="359" t="s">
        <v>581</v>
      </c>
      <c r="E260" s="251"/>
      <c r="F260" s="187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</row>
    <row r="261" spans="1:24" ht="14.25" customHeight="1">
      <c r="A261" s="9"/>
      <c r="B261" s="9"/>
      <c r="C261" s="187"/>
      <c r="D261" s="359" t="s">
        <v>582</v>
      </c>
      <c r="E261" s="251"/>
      <c r="F261" s="187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</row>
    <row r="262" spans="1:24" ht="14.25" customHeight="1">
      <c r="A262" s="9"/>
      <c r="B262" s="9"/>
      <c r="C262" s="187"/>
      <c r="D262" s="347" t="s">
        <v>583</v>
      </c>
      <c r="E262" s="251"/>
      <c r="F262" s="187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</row>
    <row r="263" spans="1:24" ht="14.25" customHeight="1">
      <c r="A263" s="9"/>
      <c r="B263" s="9"/>
      <c r="C263" s="187"/>
      <c r="D263" s="347" t="s">
        <v>584</v>
      </c>
      <c r="E263" s="251"/>
      <c r="F263" s="187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</row>
    <row r="264" spans="1:24" ht="14.25" customHeight="1">
      <c r="A264" s="9"/>
      <c r="B264" s="9"/>
      <c r="C264" s="187"/>
      <c r="D264" s="347" t="s">
        <v>585</v>
      </c>
      <c r="E264" s="251"/>
      <c r="F264" s="187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</row>
    <row r="265" spans="1:24" ht="14.25" customHeight="1">
      <c r="A265" s="9"/>
      <c r="B265" s="9"/>
      <c r="C265" s="187"/>
      <c r="D265" s="347"/>
      <c r="E265" s="251"/>
      <c r="F265" s="187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</row>
    <row r="266" spans="1:24" ht="14.25" customHeight="1">
      <c r="A266" s="9"/>
      <c r="B266" s="9"/>
      <c r="C266" s="187"/>
      <c r="D266" s="361" t="s">
        <v>586</v>
      </c>
      <c r="E266" s="251"/>
      <c r="F266" s="187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</row>
    <row r="267" spans="1:24" ht="14.25" customHeight="1">
      <c r="A267" s="9"/>
      <c r="B267" s="9"/>
      <c r="C267" s="187"/>
      <c r="D267" s="347" t="s">
        <v>587</v>
      </c>
      <c r="E267" s="251"/>
      <c r="F267" s="187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</row>
    <row r="268" spans="1:24" ht="14.25" customHeight="1">
      <c r="A268" s="9"/>
      <c r="B268" s="9"/>
      <c r="C268" s="187"/>
      <c r="D268" s="359" t="s">
        <v>588</v>
      </c>
      <c r="E268" s="251"/>
      <c r="F268" s="187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</row>
    <row r="269" spans="1:24" ht="14.25" customHeight="1">
      <c r="A269" s="9"/>
      <c r="B269" s="9"/>
      <c r="C269" s="187"/>
      <c r="D269" s="359" t="s">
        <v>589</v>
      </c>
      <c r="E269" s="251"/>
      <c r="F269" s="187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</row>
    <row r="270" spans="1:24" ht="14.25" customHeight="1">
      <c r="A270" s="9"/>
      <c r="B270" s="9"/>
      <c r="C270" s="187"/>
      <c r="D270" s="347" t="s">
        <v>590</v>
      </c>
      <c r="E270" s="251"/>
      <c r="F270" s="187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</row>
    <row r="271" spans="1:24" ht="14.25" customHeight="1">
      <c r="A271" s="9"/>
      <c r="B271" s="9"/>
      <c r="C271" s="187"/>
      <c r="D271" s="347" t="s">
        <v>591</v>
      </c>
      <c r="E271" s="251"/>
      <c r="F271" s="187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</row>
    <row r="272" spans="1:24" ht="14.25" customHeight="1">
      <c r="A272" s="9"/>
      <c r="B272" s="9"/>
      <c r="C272" s="187"/>
      <c r="D272" s="347"/>
      <c r="E272" s="251"/>
      <c r="F272" s="187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</row>
    <row r="273" spans="1:25" ht="14.25" customHeight="1">
      <c r="A273" s="9"/>
      <c r="B273" s="9"/>
      <c r="C273" s="187"/>
      <c r="D273" s="359" t="s">
        <v>592</v>
      </c>
      <c r="E273" s="251"/>
      <c r="F273" s="187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</row>
    <row r="274" spans="1:25" ht="14.25" customHeight="1">
      <c r="A274" s="9"/>
      <c r="B274" s="9"/>
      <c r="C274" s="187"/>
      <c r="D274" s="353" t="s">
        <v>593</v>
      </c>
      <c r="E274" s="251"/>
      <c r="F274" s="187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</row>
    <row r="275" spans="1:25" ht="18.75" customHeight="1">
      <c r="A275" s="9"/>
      <c r="B275" s="9"/>
      <c r="C275" s="187"/>
      <c r="D275" s="347"/>
      <c r="E275" s="251"/>
      <c r="F275" s="187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</row>
    <row r="276" spans="1:25" ht="18.75" customHeight="1">
      <c r="A276" s="9"/>
      <c r="B276" s="9"/>
      <c r="C276" s="187"/>
      <c r="D276" s="222" t="s">
        <v>513</v>
      </c>
      <c r="E276" s="223"/>
      <c r="F276" s="187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</row>
    <row r="277" spans="1:25" ht="14.25" customHeight="1">
      <c r="A277" s="9"/>
      <c r="B277" s="9"/>
      <c r="C277" s="187"/>
      <c r="D277" s="347"/>
      <c r="E277" s="251"/>
      <c r="F277" s="187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</row>
    <row r="278" spans="1:25" ht="14.25" customHeight="1">
      <c r="A278" s="9"/>
      <c r="B278" s="9"/>
      <c r="C278" s="187"/>
      <c r="D278" s="347" t="s">
        <v>594</v>
      </c>
      <c r="E278" s="251"/>
      <c r="F278" s="187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</row>
    <row r="279" spans="1:25" ht="14.25" customHeight="1">
      <c r="A279" s="9"/>
      <c r="B279" s="9"/>
      <c r="C279" s="187"/>
      <c r="D279" s="347"/>
      <c r="E279" s="251"/>
      <c r="F279" s="187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</row>
    <row r="280" spans="1:25" ht="14.25" customHeight="1">
      <c r="A280" s="9"/>
      <c r="B280" s="9"/>
      <c r="C280" s="187"/>
      <c r="D280" s="360" t="s">
        <v>595</v>
      </c>
      <c r="E280" s="251"/>
      <c r="F280" s="187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</row>
    <row r="281" spans="1:25" ht="14.25" customHeight="1">
      <c r="A281" s="9"/>
      <c r="B281" s="9"/>
      <c r="C281" s="187"/>
      <c r="D281" s="347" t="s">
        <v>596</v>
      </c>
      <c r="E281" s="251"/>
      <c r="F281" s="187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</row>
    <row r="282" spans="1:25" ht="15" customHeight="1">
      <c r="A282" s="9"/>
      <c r="B282" s="9"/>
      <c r="C282" s="187"/>
      <c r="D282" s="361" t="s">
        <v>597</v>
      </c>
      <c r="E282" s="251"/>
      <c r="F282" s="187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</row>
    <row r="283" spans="1:25" ht="15" customHeight="1">
      <c r="A283" s="9"/>
      <c r="B283" s="9"/>
      <c r="C283" s="187"/>
      <c r="D283" s="347" t="s">
        <v>598</v>
      </c>
      <c r="E283" s="251"/>
      <c r="F283" s="187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</row>
    <row r="284" spans="1:25" ht="15" customHeight="1">
      <c r="A284" s="9"/>
      <c r="B284" s="9"/>
      <c r="C284" s="187"/>
      <c r="D284" s="229"/>
      <c r="E284" s="229"/>
      <c r="F284" s="187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</row>
    <row r="285" spans="1:25" ht="18.75" customHeight="1">
      <c r="A285" s="9"/>
      <c r="B285" s="9"/>
      <c r="C285" s="187"/>
      <c r="D285" s="222" t="s">
        <v>455</v>
      </c>
      <c r="E285" s="230" t="s">
        <v>599</v>
      </c>
      <c r="F285" s="187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</row>
    <row r="286" spans="1:25" ht="14.25" customHeight="1">
      <c r="A286" s="9"/>
      <c r="B286" s="9"/>
      <c r="C286" s="187"/>
      <c r="D286" s="229"/>
      <c r="E286" s="229"/>
      <c r="F286" s="187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</row>
    <row r="287" spans="1:25" ht="14.25" customHeight="1">
      <c r="A287" s="9"/>
      <c r="B287" s="9"/>
      <c r="C287" s="187"/>
      <c r="D287" s="351" t="s">
        <v>600</v>
      </c>
      <c r="E287" s="251"/>
      <c r="F287" s="187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</row>
    <row r="288" spans="1:25" ht="14.25" customHeight="1">
      <c r="A288" s="9"/>
      <c r="B288" s="9"/>
      <c r="C288" s="187"/>
      <c r="D288" s="371" t="s">
        <v>601</v>
      </c>
      <c r="E288" s="251"/>
      <c r="F288" s="187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</row>
    <row r="289" spans="1:25" ht="15" customHeight="1">
      <c r="A289" s="9"/>
      <c r="B289" s="9"/>
      <c r="C289" s="187"/>
      <c r="D289" s="347" t="s">
        <v>602</v>
      </c>
      <c r="E289" s="251"/>
      <c r="F289" s="187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</row>
    <row r="290" spans="1:25" ht="18.75" customHeight="1">
      <c r="A290" s="9"/>
      <c r="B290" s="9"/>
      <c r="C290" s="187"/>
      <c r="D290" s="347"/>
      <c r="E290" s="251"/>
      <c r="F290" s="187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</row>
    <row r="291" spans="1:25" ht="18.75" customHeight="1">
      <c r="A291" s="9"/>
      <c r="B291" s="9"/>
      <c r="C291" s="187"/>
      <c r="D291" s="222" t="s">
        <v>603</v>
      </c>
      <c r="E291" s="230" t="s">
        <v>599</v>
      </c>
      <c r="F291" s="187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</row>
    <row r="292" spans="1:25" ht="14.25" customHeight="1">
      <c r="A292" s="9"/>
      <c r="B292" s="9"/>
      <c r="C292" s="187"/>
      <c r="D292" s="347"/>
      <c r="E292" s="251"/>
      <c r="F292" s="187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</row>
    <row r="293" spans="1:25" ht="14.25" customHeight="1">
      <c r="A293" s="9"/>
      <c r="B293" s="9"/>
      <c r="C293" s="187"/>
      <c r="D293" s="347" t="s">
        <v>604</v>
      </c>
      <c r="E293" s="251"/>
      <c r="F293" s="187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</row>
    <row r="294" spans="1:25" ht="14.25" customHeight="1">
      <c r="A294" s="9"/>
      <c r="B294" s="9"/>
      <c r="C294" s="187"/>
      <c r="D294" s="347" t="s">
        <v>605</v>
      </c>
      <c r="E294" s="251"/>
      <c r="F294" s="187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</row>
    <row r="295" spans="1:25" ht="14.25" customHeight="1">
      <c r="A295" s="9"/>
      <c r="B295" s="9"/>
      <c r="C295" s="187"/>
      <c r="D295" s="359" t="s">
        <v>606</v>
      </c>
      <c r="E295" s="251"/>
      <c r="F295" s="187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</row>
    <row r="296" spans="1:25" ht="14.25" customHeight="1">
      <c r="A296" s="9"/>
      <c r="B296" s="9"/>
      <c r="C296" s="187"/>
      <c r="D296" s="347" t="s">
        <v>607</v>
      </c>
      <c r="E296" s="251"/>
      <c r="F296" s="187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</row>
    <row r="297" spans="1:25" ht="18.75" customHeight="1">
      <c r="A297" s="9"/>
      <c r="B297" s="9"/>
      <c r="C297" s="187"/>
      <c r="D297" s="347"/>
      <c r="E297" s="251"/>
      <c r="F297" s="187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</row>
    <row r="298" spans="1:25" ht="18.75" customHeight="1">
      <c r="A298" s="9"/>
      <c r="B298" s="9"/>
      <c r="C298" s="187"/>
      <c r="D298" s="222" t="s">
        <v>608</v>
      </c>
      <c r="E298" s="230" t="s">
        <v>599</v>
      </c>
      <c r="F298" s="187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</row>
    <row r="299" spans="1:25" ht="8.25" customHeight="1">
      <c r="A299" s="9"/>
      <c r="B299" s="9"/>
      <c r="C299" s="187"/>
      <c r="D299" s="347"/>
      <c r="E299" s="251"/>
      <c r="F299" s="187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</row>
    <row r="300" spans="1:25" ht="15" customHeight="1">
      <c r="A300" s="9"/>
      <c r="B300" s="9"/>
      <c r="C300" s="187"/>
      <c r="D300" s="347" t="s">
        <v>609</v>
      </c>
      <c r="E300" s="251"/>
      <c r="F300" s="187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</row>
    <row r="301" spans="1:25" ht="8.25" customHeight="1">
      <c r="A301" s="9"/>
      <c r="B301" s="9"/>
      <c r="C301" s="187"/>
      <c r="D301" s="347"/>
      <c r="E301" s="251"/>
      <c r="F301" s="187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</row>
    <row r="302" spans="1:25" ht="15" customHeight="1">
      <c r="A302" s="9"/>
      <c r="B302" s="9"/>
      <c r="C302" s="187"/>
      <c r="D302" s="347"/>
      <c r="E302" s="251"/>
      <c r="F302" s="187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</row>
    <row r="303" spans="1:25" ht="18.75" customHeight="1">
      <c r="A303" s="9"/>
      <c r="B303" s="9"/>
      <c r="C303" s="187"/>
      <c r="D303" s="222" t="s">
        <v>610</v>
      </c>
      <c r="E303" s="230" t="s">
        <v>599</v>
      </c>
      <c r="F303" s="187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</row>
    <row r="304" spans="1:25" ht="12" customHeight="1">
      <c r="A304" s="9"/>
      <c r="B304" s="9"/>
      <c r="C304" s="187"/>
      <c r="D304" s="347"/>
      <c r="E304" s="251"/>
      <c r="F304" s="187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</row>
    <row r="305" spans="1:25" ht="15" customHeight="1">
      <c r="A305" s="9"/>
      <c r="B305" s="9"/>
      <c r="C305" s="187"/>
      <c r="D305" s="347" t="s">
        <v>611</v>
      </c>
      <c r="E305" s="251"/>
      <c r="F305" s="187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</row>
    <row r="306" spans="1:25" ht="15" customHeight="1">
      <c r="A306" s="9"/>
      <c r="B306" s="9"/>
      <c r="C306" s="187"/>
      <c r="D306" s="347" t="s">
        <v>612</v>
      </c>
      <c r="E306" s="251"/>
      <c r="F306" s="187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</row>
    <row r="307" spans="1:25" ht="15" customHeight="1">
      <c r="A307" s="9"/>
      <c r="B307" s="9"/>
      <c r="C307" s="187"/>
      <c r="D307" s="229"/>
      <c r="E307" s="229"/>
      <c r="F307" s="187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</row>
    <row r="308" spans="1:25" ht="15.75" customHeight="1">
      <c r="A308" s="9"/>
      <c r="B308" s="9"/>
      <c r="C308" s="187"/>
      <c r="D308" s="222" t="s">
        <v>455</v>
      </c>
      <c r="E308" s="223" t="s">
        <v>613</v>
      </c>
      <c r="F308" s="187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</row>
    <row r="309" spans="1:25" ht="14.25" customHeight="1">
      <c r="A309" s="9"/>
      <c r="B309" s="9"/>
      <c r="C309" s="187"/>
      <c r="D309" s="229"/>
      <c r="E309" s="229"/>
      <c r="F309" s="187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</row>
    <row r="310" spans="1:25" ht="14.25" customHeight="1">
      <c r="A310" s="9"/>
      <c r="B310" s="9"/>
      <c r="C310" s="187"/>
      <c r="D310" s="347" t="s">
        <v>614</v>
      </c>
      <c r="E310" s="251"/>
      <c r="F310" s="187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</row>
    <row r="311" spans="1:25" ht="14.25" customHeight="1">
      <c r="A311" s="9"/>
      <c r="B311" s="9"/>
      <c r="C311" s="187"/>
      <c r="D311" s="347"/>
      <c r="E311" s="251"/>
      <c r="F311" s="187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</row>
    <row r="312" spans="1:25" ht="15" customHeight="1">
      <c r="A312" s="9"/>
      <c r="B312" s="9"/>
      <c r="C312" s="187"/>
      <c r="D312" s="357" t="s">
        <v>615</v>
      </c>
      <c r="E312" s="251"/>
      <c r="F312" s="187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</row>
    <row r="313" spans="1:25" ht="18.75" customHeight="1">
      <c r="A313" s="9"/>
      <c r="B313" s="9"/>
      <c r="C313" s="187"/>
      <c r="D313" s="357" t="s">
        <v>616</v>
      </c>
      <c r="E313" s="251"/>
      <c r="F313" s="187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</row>
    <row r="314" spans="1:25" ht="18.75" customHeight="1">
      <c r="A314" s="9"/>
      <c r="B314" s="9"/>
      <c r="C314" s="187"/>
      <c r="D314" s="231"/>
      <c r="E314" s="231"/>
      <c r="F314" s="187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</row>
    <row r="315" spans="1:25" ht="18.75" customHeight="1">
      <c r="A315" s="9"/>
      <c r="B315" s="9"/>
      <c r="C315" s="187"/>
      <c r="D315" s="222" t="s">
        <v>526</v>
      </c>
      <c r="E315" s="223" t="s">
        <v>613</v>
      </c>
      <c r="F315" s="187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</row>
    <row r="316" spans="1:25" ht="14.25" customHeight="1">
      <c r="A316" s="9"/>
      <c r="B316" s="9"/>
      <c r="C316" s="187"/>
      <c r="D316" s="347"/>
      <c r="E316" s="251"/>
      <c r="F316" s="187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</row>
    <row r="317" spans="1:25" ht="14.25" customHeight="1">
      <c r="A317" s="9" t="s">
        <v>377</v>
      </c>
      <c r="B317" s="9"/>
      <c r="C317" s="187"/>
      <c r="D317" s="359" t="s">
        <v>617</v>
      </c>
      <c r="E317" s="251"/>
      <c r="F317" s="187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</row>
    <row r="318" spans="1:25" ht="14.25" customHeight="1">
      <c r="A318" s="9"/>
      <c r="B318" s="9"/>
      <c r="C318" s="187"/>
      <c r="D318" s="353" t="s">
        <v>618</v>
      </c>
      <c r="E318" s="251"/>
      <c r="F318" s="187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</row>
    <row r="319" spans="1:25" ht="6" customHeight="1">
      <c r="A319" s="9"/>
      <c r="B319" s="9"/>
      <c r="C319" s="187"/>
      <c r="D319" s="367"/>
      <c r="E319" s="251"/>
      <c r="F319" s="187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</row>
    <row r="320" spans="1:25" ht="14.25" customHeight="1">
      <c r="A320" s="9"/>
      <c r="B320" s="9"/>
      <c r="C320" s="187"/>
      <c r="D320" s="353" t="s">
        <v>619</v>
      </c>
      <c r="E320" s="251"/>
      <c r="F320" s="187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</row>
    <row r="321" spans="1:25" ht="6" customHeight="1">
      <c r="A321" s="9"/>
      <c r="B321" s="9"/>
      <c r="C321" s="187"/>
      <c r="D321" s="353"/>
      <c r="E321" s="251"/>
      <c r="F321" s="187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</row>
    <row r="322" spans="1:25" ht="15" customHeight="1">
      <c r="A322" s="9"/>
      <c r="B322" s="9"/>
      <c r="C322" s="187"/>
      <c r="D322" s="347" t="s">
        <v>620</v>
      </c>
      <c r="E322" s="251"/>
      <c r="F322" s="187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</row>
    <row r="323" spans="1:25" ht="14.25" customHeight="1">
      <c r="A323" s="9"/>
      <c r="B323" s="9"/>
      <c r="C323" s="187"/>
      <c r="D323" s="347" t="s">
        <v>621</v>
      </c>
      <c r="E323" s="251"/>
      <c r="F323" s="187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</row>
    <row r="324" spans="1:25" ht="15" customHeight="1">
      <c r="A324" s="9"/>
      <c r="B324" s="9"/>
      <c r="C324" s="187"/>
      <c r="D324" s="367"/>
      <c r="E324" s="251"/>
      <c r="F324" s="187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</row>
    <row r="325" spans="1:25" ht="18.75" customHeight="1">
      <c r="A325" s="9"/>
      <c r="B325" s="9"/>
      <c r="C325" s="187"/>
      <c r="D325" s="222" t="s">
        <v>622</v>
      </c>
      <c r="E325" s="223" t="s">
        <v>613</v>
      </c>
      <c r="F325" s="187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</row>
    <row r="326" spans="1:25" ht="14.25" customHeight="1">
      <c r="A326" s="9"/>
      <c r="B326" s="9"/>
      <c r="C326" s="187"/>
      <c r="D326" s="347"/>
      <c r="E326" s="251"/>
      <c r="F326" s="187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</row>
    <row r="327" spans="1:25" ht="14.25" customHeight="1">
      <c r="A327" s="9"/>
      <c r="B327" s="9"/>
      <c r="C327" s="187"/>
      <c r="D327" s="347" t="s">
        <v>623</v>
      </c>
      <c r="E327" s="251"/>
      <c r="F327" s="187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</row>
    <row r="328" spans="1:25" ht="5.25" customHeight="1">
      <c r="A328" s="9"/>
      <c r="B328" s="9"/>
      <c r="C328" s="187"/>
      <c r="D328" s="367"/>
      <c r="E328" s="251"/>
      <c r="F328" s="187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</row>
    <row r="329" spans="1:25" ht="15" customHeight="1">
      <c r="A329" s="9"/>
      <c r="B329" s="9"/>
      <c r="C329" s="187"/>
      <c r="D329" s="368" t="s">
        <v>624</v>
      </c>
      <c r="E329" s="251"/>
      <c r="F329" s="187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</row>
    <row r="330" spans="1:25" ht="15" customHeight="1">
      <c r="A330" s="9"/>
      <c r="B330" s="9"/>
      <c r="C330" s="187"/>
      <c r="D330" s="368" t="s">
        <v>625</v>
      </c>
      <c r="E330" s="251"/>
      <c r="F330" s="187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</row>
    <row r="331" spans="1:25" ht="14.25" customHeight="1">
      <c r="A331" s="9"/>
      <c r="B331" s="9"/>
      <c r="C331" s="187"/>
      <c r="D331" s="368" t="s">
        <v>626</v>
      </c>
      <c r="E331" s="251"/>
      <c r="F331" s="187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</row>
    <row r="332" spans="1:25" ht="15" customHeight="1">
      <c r="A332" s="9"/>
      <c r="B332" s="9"/>
      <c r="C332" s="187"/>
      <c r="D332" s="368" t="s">
        <v>627</v>
      </c>
      <c r="E332" s="251"/>
      <c r="F332" s="187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</row>
    <row r="333" spans="1:25" ht="15" customHeight="1">
      <c r="A333" s="9"/>
      <c r="B333" s="9"/>
      <c r="C333" s="187"/>
      <c r="D333" s="368" t="s">
        <v>628</v>
      </c>
      <c r="E333" s="251"/>
      <c r="F333" s="187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</row>
    <row r="334" spans="1:25" ht="15" customHeight="1">
      <c r="A334" s="9"/>
      <c r="B334" s="9"/>
      <c r="C334" s="187"/>
      <c r="D334" s="368" t="s">
        <v>629</v>
      </c>
      <c r="E334" s="251"/>
      <c r="F334" s="187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</row>
    <row r="335" spans="1:25" ht="15" customHeight="1">
      <c r="A335" s="9"/>
      <c r="B335" s="9"/>
      <c r="C335" s="187"/>
      <c r="D335" s="368" t="s">
        <v>630</v>
      </c>
      <c r="E335" s="251"/>
      <c r="F335" s="187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</row>
    <row r="336" spans="1:25" ht="15" customHeight="1">
      <c r="A336" s="9"/>
      <c r="B336" s="9"/>
      <c r="C336" s="187"/>
      <c r="D336" s="368" t="s">
        <v>631</v>
      </c>
      <c r="E336" s="251"/>
      <c r="F336" s="187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</row>
    <row r="337" spans="1:25" ht="15" customHeight="1">
      <c r="A337" s="9"/>
      <c r="B337" s="9"/>
      <c r="C337" s="187"/>
      <c r="D337" s="368" t="s">
        <v>632</v>
      </c>
      <c r="E337" s="251"/>
      <c r="F337" s="187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</row>
    <row r="338" spans="1:25" ht="6" customHeight="1">
      <c r="A338" s="9"/>
      <c r="B338" s="9"/>
      <c r="C338" s="187"/>
      <c r="D338" s="369"/>
      <c r="E338" s="251"/>
      <c r="F338" s="187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</row>
    <row r="339" spans="1:25" ht="13.5" customHeight="1">
      <c r="A339" s="9"/>
      <c r="B339" s="9"/>
      <c r="C339" s="187"/>
      <c r="D339" s="347" t="s">
        <v>633</v>
      </c>
      <c r="E339" s="251"/>
      <c r="F339" s="187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</row>
    <row r="340" spans="1:25" ht="17.25" customHeight="1">
      <c r="A340" s="9"/>
      <c r="B340" s="9"/>
      <c r="C340" s="187"/>
      <c r="D340" s="369"/>
      <c r="E340" s="251"/>
      <c r="F340" s="187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</row>
    <row r="341" spans="1:25" ht="18.75" customHeight="1">
      <c r="A341" s="9"/>
      <c r="B341" s="9"/>
      <c r="C341" s="187"/>
      <c r="D341" s="222" t="s">
        <v>634</v>
      </c>
      <c r="E341" s="223"/>
      <c r="F341" s="187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</row>
    <row r="342" spans="1:25" ht="9.75" customHeight="1">
      <c r="A342" s="9"/>
      <c r="B342" s="9"/>
      <c r="C342" s="187"/>
      <c r="D342" s="369"/>
      <c r="E342" s="251"/>
      <c r="F342" s="187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</row>
    <row r="343" spans="1:25" ht="14.25" customHeight="1">
      <c r="A343" s="9"/>
      <c r="B343" s="9"/>
      <c r="C343" s="187"/>
      <c r="D343" s="359" t="s">
        <v>635</v>
      </c>
      <c r="E343" s="251"/>
      <c r="F343" s="187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</row>
    <row r="344" spans="1:25" ht="14.25" customHeight="1">
      <c r="A344" s="9"/>
      <c r="B344" s="9"/>
      <c r="C344" s="187"/>
      <c r="D344" s="359" t="s">
        <v>636</v>
      </c>
      <c r="E344" s="251"/>
      <c r="F344" s="187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</row>
    <row r="345" spans="1:25" ht="14.25" customHeight="1">
      <c r="A345" s="9"/>
      <c r="B345" s="9"/>
      <c r="C345" s="187"/>
      <c r="D345" s="347" t="s">
        <v>637</v>
      </c>
      <c r="E345" s="251"/>
      <c r="F345" s="187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</row>
    <row r="346" spans="1:25" ht="14.25" customHeight="1">
      <c r="A346" s="9"/>
      <c r="B346" s="9"/>
      <c r="C346" s="187"/>
      <c r="D346" s="347" t="s">
        <v>638</v>
      </c>
      <c r="E346" s="251"/>
      <c r="F346" s="187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</row>
    <row r="347" spans="1:25" ht="14.25" customHeight="1">
      <c r="A347" s="9"/>
      <c r="B347" s="9"/>
      <c r="C347" s="187"/>
      <c r="D347" s="347"/>
      <c r="E347" s="251"/>
      <c r="F347" s="187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</row>
    <row r="348" spans="1:25" ht="14.25" customHeight="1">
      <c r="A348" s="9"/>
      <c r="B348" s="9"/>
      <c r="C348" s="187"/>
      <c r="D348" s="347"/>
      <c r="E348" s="251"/>
      <c r="F348" s="187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</row>
    <row r="349" spans="1:25" ht="14.25" customHeight="1">
      <c r="A349" s="9"/>
      <c r="B349" s="9"/>
      <c r="C349" s="187"/>
      <c r="D349" s="347"/>
      <c r="E349" s="251"/>
      <c r="F349" s="187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</row>
    <row r="350" spans="1:25" ht="14.25" customHeight="1">
      <c r="A350" s="9"/>
      <c r="B350" s="9"/>
      <c r="C350" s="187"/>
      <c r="D350" s="347"/>
      <c r="E350" s="251"/>
      <c r="F350" s="187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</row>
    <row r="351" spans="1:25" ht="14.25" customHeight="1">
      <c r="A351" s="9"/>
      <c r="B351" s="9"/>
      <c r="C351" s="187"/>
      <c r="D351" s="347"/>
      <c r="E351" s="251"/>
      <c r="F351" s="187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</row>
    <row r="352" spans="1:25" ht="14.25" customHeight="1">
      <c r="A352" s="9"/>
      <c r="B352" s="9"/>
      <c r="C352" s="187"/>
      <c r="D352" s="347"/>
      <c r="E352" s="251"/>
      <c r="F352" s="187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</row>
    <row r="353" spans="1:25" ht="14.25" customHeight="1">
      <c r="A353" s="9"/>
      <c r="B353" s="9"/>
      <c r="C353" s="187"/>
      <c r="D353" s="347"/>
      <c r="E353" s="251"/>
      <c r="F353" s="187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</row>
    <row r="354" spans="1:25" ht="14.25" customHeight="1">
      <c r="A354" s="9"/>
      <c r="B354" s="9"/>
      <c r="C354" s="187"/>
      <c r="D354" s="347"/>
      <c r="E354" s="251"/>
      <c r="F354" s="187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</row>
    <row r="355" spans="1:25" ht="14.25" customHeight="1">
      <c r="A355" s="9"/>
      <c r="B355" s="9"/>
      <c r="C355" s="187"/>
      <c r="D355" s="347"/>
      <c r="E355" s="251"/>
      <c r="F355" s="187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</row>
    <row r="356" spans="1:25" ht="14.25" customHeight="1">
      <c r="A356" s="9"/>
      <c r="B356" s="9"/>
      <c r="C356" s="187"/>
      <c r="D356" s="347"/>
      <c r="E356" s="251"/>
      <c r="F356" s="187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</row>
    <row r="357" spans="1:25" ht="14.25" customHeight="1">
      <c r="A357" s="9"/>
      <c r="B357" s="9"/>
      <c r="C357" s="187"/>
      <c r="D357" s="347"/>
      <c r="E357" s="251"/>
      <c r="F357" s="187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</row>
    <row r="358" spans="1:25" ht="14.25" customHeight="1">
      <c r="A358" s="9"/>
      <c r="B358" s="9"/>
      <c r="C358" s="187"/>
      <c r="D358" s="347"/>
      <c r="E358" s="251"/>
      <c r="F358" s="187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</row>
    <row r="359" spans="1:25" ht="14.25" customHeight="1">
      <c r="A359" s="9"/>
      <c r="B359" s="9"/>
      <c r="C359" s="187"/>
      <c r="D359" s="347"/>
      <c r="E359" s="251"/>
      <c r="F359" s="187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</row>
    <row r="360" spans="1:25" ht="14.25" customHeight="1">
      <c r="A360" s="9"/>
      <c r="B360" s="9"/>
      <c r="C360" s="187"/>
      <c r="D360" s="347"/>
      <c r="E360" s="251"/>
      <c r="F360" s="187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</row>
    <row r="361" spans="1:25" ht="14.25" customHeight="1">
      <c r="A361" s="9"/>
      <c r="B361" s="9"/>
      <c r="C361" s="187"/>
      <c r="D361" s="347"/>
      <c r="E361" s="251"/>
      <c r="F361" s="187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</row>
    <row r="362" spans="1:25" ht="14.25" customHeight="1">
      <c r="A362" s="9"/>
      <c r="B362" s="9"/>
      <c r="C362" s="187"/>
      <c r="D362" s="347"/>
      <c r="E362" s="251"/>
      <c r="F362" s="187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</row>
    <row r="363" spans="1:25" ht="14.25" customHeight="1">
      <c r="A363" s="9"/>
      <c r="B363" s="9"/>
      <c r="C363" s="187"/>
      <c r="D363" s="347"/>
      <c r="E363" s="251"/>
      <c r="F363" s="187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</row>
    <row r="364" spans="1:25" ht="14.25" customHeight="1">
      <c r="A364" s="9"/>
      <c r="B364" s="9"/>
      <c r="C364" s="187"/>
      <c r="D364" s="347"/>
      <c r="E364" s="251"/>
      <c r="F364" s="187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</row>
    <row r="365" spans="1:25" ht="14.25" customHeight="1">
      <c r="A365" s="9"/>
      <c r="B365" s="9"/>
      <c r="C365" s="187"/>
      <c r="D365" s="347"/>
      <c r="E365" s="251"/>
      <c r="F365" s="187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</row>
    <row r="366" spans="1:25" ht="14.25" customHeight="1">
      <c r="A366" s="9"/>
      <c r="B366" s="9"/>
      <c r="C366" s="187"/>
      <c r="D366" s="347"/>
      <c r="E366" s="251"/>
      <c r="F366" s="187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</row>
    <row r="367" spans="1:25" ht="14.25" customHeight="1">
      <c r="A367" s="9"/>
      <c r="B367" s="9"/>
      <c r="C367" s="187"/>
      <c r="D367" s="347"/>
      <c r="E367" s="251"/>
      <c r="F367" s="187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</row>
    <row r="368" spans="1:25" ht="14.25" customHeight="1">
      <c r="A368" s="9"/>
      <c r="B368" s="9"/>
      <c r="C368" s="187"/>
      <c r="D368" s="347"/>
      <c r="E368" s="251"/>
      <c r="F368" s="187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</row>
    <row r="369" spans="1:25" ht="14.25" customHeight="1">
      <c r="A369" s="9"/>
      <c r="B369" s="9"/>
      <c r="C369" s="187"/>
      <c r="D369" s="347"/>
      <c r="E369" s="251"/>
      <c r="F369" s="187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</row>
    <row r="370" spans="1:25" ht="14.25" customHeight="1">
      <c r="A370" s="9"/>
      <c r="B370" s="9"/>
      <c r="C370" s="187"/>
      <c r="D370" s="347"/>
      <c r="E370" s="251"/>
      <c r="F370" s="187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</row>
    <row r="371" spans="1:25" ht="14.25" customHeight="1">
      <c r="A371" s="9"/>
      <c r="B371" s="9"/>
      <c r="C371" s="187"/>
      <c r="D371" s="347"/>
      <c r="E371" s="251"/>
      <c r="F371" s="187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</row>
    <row r="372" spans="1:25" ht="14.25" customHeight="1">
      <c r="A372" s="9"/>
      <c r="B372" s="9"/>
      <c r="C372" s="187"/>
      <c r="D372" s="347"/>
      <c r="E372" s="251"/>
      <c r="F372" s="187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</row>
    <row r="373" spans="1:25" ht="14.25" customHeight="1">
      <c r="A373" s="9"/>
      <c r="B373" s="9"/>
      <c r="C373" s="187"/>
      <c r="D373" s="347"/>
      <c r="E373" s="251"/>
      <c r="F373" s="187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</row>
    <row r="374" spans="1:25" ht="14.25" customHeight="1">
      <c r="A374" s="9"/>
      <c r="B374" s="9"/>
      <c r="C374" s="187"/>
      <c r="D374" s="347"/>
      <c r="E374" s="251"/>
      <c r="F374" s="187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</row>
    <row r="375" spans="1:25" ht="14.25" customHeight="1">
      <c r="A375" s="9"/>
      <c r="B375" s="9"/>
      <c r="C375" s="187"/>
      <c r="D375" s="347" t="s">
        <v>639</v>
      </c>
      <c r="E375" s="251"/>
      <c r="F375" s="187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</row>
    <row r="376" spans="1:25" ht="14.25" customHeight="1">
      <c r="A376" s="9"/>
      <c r="B376" s="9"/>
      <c r="C376" s="187"/>
      <c r="D376" s="347" t="s">
        <v>640</v>
      </c>
      <c r="E376" s="251"/>
      <c r="F376" s="187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</row>
    <row r="377" spans="1:25" ht="14.25" customHeight="1">
      <c r="A377" s="9"/>
      <c r="B377" s="9"/>
      <c r="C377" s="187"/>
      <c r="D377" s="347" t="s">
        <v>641</v>
      </c>
      <c r="E377" s="251"/>
      <c r="F377" s="187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</row>
    <row r="378" spans="1:25" ht="14.25" customHeight="1">
      <c r="A378" s="9"/>
      <c r="B378" s="9"/>
      <c r="C378" s="187"/>
      <c r="D378" s="347" t="s">
        <v>642</v>
      </c>
      <c r="E378" s="251"/>
      <c r="F378" s="187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</row>
    <row r="379" spans="1:25" ht="14.25" customHeight="1">
      <c r="A379" s="9"/>
      <c r="B379" s="9"/>
      <c r="C379" s="187"/>
      <c r="D379" s="347" t="s">
        <v>643</v>
      </c>
      <c r="E379" s="251"/>
      <c r="F379" s="187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</row>
    <row r="380" spans="1:25" ht="14.25" customHeight="1">
      <c r="A380" s="9"/>
      <c r="B380" s="9"/>
      <c r="C380" s="187"/>
      <c r="D380" s="359" t="s">
        <v>644</v>
      </c>
      <c r="E380" s="251"/>
      <c r="F380" s="187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</row>
    <row r="381" spans="1:25" ht="14.25" customHeight="1">
      <c r="A381" s="9"/>
      <c r="B381" s="9"/>
      <c r="C381" s="187"/>
      <c r="D381" s="347" t="s">
        <v>645</v>
      </c>
      <c r="E381" s="251"/>
      <c r="F381" s="187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</row>
    <row r="382" spans="1:25" ht="14.25" customHeight="1">
      <c r="A382" s="9"/>
      <c r="B382" s="9"/>
      <c r="C382" s="187"/>
      <c r="D382" s="347"/>
      <c r="E382" s="251"/>
      <c r="F382" s="187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</row>
    <row r="383" spans="1:25" ht="14.25" customHeight="1">
      <c r="A383" s="9"/>
      <c r="B383" s="9"/>
      <c r="C383" s="187"/>
      <c r="D383" s="347"/>
      <c r="E383" s="251"/>
      <c r="F383" s="187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</row>
    <row r="384" spans="1:25" ht="14.25" customHeight="1">
      <c r="A384" s="9"/>
      <c r="B384" s="9"/>
      <c r="C384" s="187"/>
      <c r="D384" s="347"/>
      <c r="E384" s="251"/>
      <c r="F384" s="187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</row>
    <row r="385" spans="1:25" ht="14.25" customHeight="1">
      <c r="A385" s="9"/>
      <c r="B385" s="9"/>
      <c r="C385" s="187"/>
      <c r="D385" s="347"/>
      <c r="E385" s="251"/>
      <c r="F385" s="187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</row>
    <row r="386" spans="1:25" ht="14.25" customHeight="1">
      <c r="A386" s="9"/>
      <c r="B386" s="9"/>
      <c r="C386" s="187"/>
      <c r="D386" s="347"/>
      <c r="E386" s="251"/>
      <c r="F386" s="187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</row>
    <row r="387" spans="1:25" ht="29.25" customHeight="1">
      <c r="A387" s="9"/>
      <c r="B387" s="9"/>
      <c r="C387" s="187"/>
      <c r="D387" s="349" t="s">
        <v>646</v>
      </c>
      <c r="E387" s="241"/>
      <c r="F387" s="187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</row>
    <row r="388" spans="1:25" ht="7.5" customHeight="1">
      <c r="A388" s="9"/>
      <c r="B388" s="9"/>
      <c r="C388" s="187"/>
      <c r="D388" s="369"/>
      <c r="E388" s="251"/>
      <c r="F388" s="187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</row>
    <row r="389" spans="1:25" ht="14.25" customHeight="1">
      <c r="A389" s="9"/>
      <c r="B389" s="9"/>
      <c r="C389" s="187"/>
      <c r="D389" s="369"/>
      <c r="E389" s="251"/>
      <c r="F389" s="187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</row>
    <row r="390" spans="1:25" ht="16.5" customHeight="1">
      <c r="A390" s="9"/>
      <c r="B390" s="9"/>
      <c r="C390" s="187"/>
      <c r="D390" s="369" t="s">
        <v>647</v>
      </c>
      <c r="E390" s="251"/>
      <c r="F390" s="187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</row>
    <row r="391" spans="1:25" ht="15.75" customHeight="1">
      <c r="A391" s="9"/>
      <c r="B391" s="9"/>
      <c r="C391" s="187"/>
      <c r="D391" s="369" t="s">
        <v>648</v>
      </c>
      <c r="E391" s="251"/>
      <c r="F391" s="187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</row>
    <row r="392" spans="1:25" ht="15.75" customHeight="1">
      <c r="A392" s="9"/>
      <c r="B392" s="9"/>
      <c r="C392" s="187"/>
      <c r="D392" s="369" t="s">
        <v>649</v>
      </c>
      <c r="E392" s="251"/>
      <c r="F392" s="187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</row>
    <row r="393" spans="1:25" ht="15.75" customHeight="1">
      <c r="A393" s="9"/>
      <c r="B393" s="9"/>
      <c r="C393" s="187"/>
      <c r="D393" s="369" t="s">
        <v>650</v>
      </c>
      <c r="E393" s="251"/>
      <c r="F393" s="187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</row>
    <row r="394" spans="1:25" ht="15.75" customHeight="1">
      <c r="A394" s="9"/>
      <c r="B394" s="9"/>
      <c r="C394" s="187"/>
      <c r="D394" s="369" t="s">
        <v>651</v>
      </c>
      <c r="E394" s="251"/>
      <c r="F394" s="187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</row>
    <row r="395" spans="1:25" ht="15.75" customHeight="1">
      <c r="A395" s="9"/>
      <c r="B395" s="9"/>
      <c r="C395" s="187"/>
      <c r="D395" s="369" t="s">
        <v>652</v>
      </c>
      <c r="E395" s="251"/>
      <c r="F395" s="187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</row>
    <row r="396" spans="1:25" ht="15.75" customHeight="1">
      <c r="A396" s="9"/>
      <c r="B396" s="9"/>
      <c r="C396" s="187"/>
      <c r="D396" s="369" t="s">
        <v>653</v>
      </c>
      <c r="E396" s="251"/>
      <c r="F396" s="187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</row>
    <row r="397" spans="1:25" ht="15.75" customHeight="1">
      <c r="A397" s="9"/>
      <c r="B397" s="9"/>
      <c r="C397" s="187"/>
      <c r="D397" s="369" t="s">
        <v>654</v>
      </c>
      <c r="E397" s="251"/>
      <c r="F397" s="187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</row>
    <row r="398" spans="1:25" ht="15.75" customHeight="1">
      <c r="A398" s="9"/>
      <c r="B398" s="9"/>
      <c r="C398" s="187"/>
      <c r="D398" s="360" t="s">
        <v>655</v>
      </c>
      <c r="E398" s="251"/>
      <c r="F398" s="187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</row>
    <row r="399" spans="1:25" ht="15.75" customHeight="1">
      <c r="A399" s="9"/>
      <c r="B399" s="9"/>
      <c r="C399" s="187"/>
      <c r="D399" s="369" t="s">
        <v>656</v>
      </c>
      <c r="E399" s="251"/>
      <c r="F399" s="187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</row>
    <row r="400" spans="1:25" ht="15.75" customHeight="1">
      <c r="A400" s="9"/>
      <c r="B400" s="9"/>
      <c r="C400" s="187"/>
      <c r="D400" s="372" t="s">
        <v>657</v>
      </c>
      <c r="E400" s="251"/>
      <c r="F400" s="187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</row>
    <row r="401" spans="1:25" ht="15.75" customHeight="1">
      <c r="A401" s="9"/>
      <c r="B401" s="9"/>
      <c r="C401" s="187"/>
      <c r="D401" s="369" t="s">
        <v>658</v>
      </c>
      <c r="E401" s="251"/>
      <c r="F401" s="187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</row>
    <row r="402" spans="1:25" ht="15.75" customHeight="1">
      <c r="A402" s="9"/>
      <c r="B402" s="9"/>
      <c r="C402" s="187"/>
      <c r="D402" s="369" t="s">
        <v>659</v>
      </c>
      <c r="E402" s="251"/>
      <c r="F402" s="187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</row>
    <row r="403" spans="1:25" ht="15.75" customHeight="1">
      <c r="A403" s="9"/>
      <c r="B403" s="9"/>
      <c r="C403" s="187"/>
      <c r="D403" s="373" t="s">
        <v>660</v>
      </c>
      <c r="E403" s="251"/>
      <c r="F403" s="187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</row>
    <row r="404" spans="1:25" ht="15.75" customHeight="1">
      <c r="A404" s="9"/>
      <c r="B404" s="9"/>
      <c r="C404" s="187"/>
      <c r="D404" s="369"/>
      <c r="E404" s="251"/>
      <c r="F404" s="187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</row>
    <row r="405" spans="1:25" ht="15.75" customHeight="1">
      <c r="A405" s="9"/>
      <c r="B405" s="9"/>
      <c r="C405" s="187"/>
      <c r="D405" s="369"/>
      <c r="E405" s="251"/>
      <c r="F405" s="187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</row>
    <row r="406" spans="1:25" ht="15.75" customHeight="1">
      <c r="A406" s="9"/>
      <c r="B406" s="9"/>
      <c r="C406" s="187"/>
      <c r="D406" s="369"/>
      <c r="E406" s="251"/>
      <c r="F406" s="187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</row>
    <row r="407" spans="1:25" ht="15.75" customHeight="1">
      <c r="A407" s="9"/>
      <c r="B407" s="9"/>
      <c r="C407" s="187"/>
      <c r="D407" s="369"/>
      <c r="E407" s="251"/>
      <c r="F407" s="187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</row>
    <row r="408" spans="1:25" ht="14.25" customHeight="1">
      <c r="A408" s="9"/>
      <c r="B408" s="9"/>
      <c r="C408" s="187"/>
      <c r="D408" s="374"/>
      <c r="E408" s="304"/>
      <c r="F408" s="187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</row>
    <row r="409" spans="1:25" ht="29.25" customHeight="1">
      <c r="A409" s="9"/>
      <c r="B409" s="9"/>
      <c r="C409" s="187"/>
      <c r="D409" s="349" t="s">
        <v>661</v>
      </c>
      <c r="E409" s="241"/>
      <c r="F409" s="187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</row>
    <row r="410" spans="1:25" ht="14.25" customHeight="1">
      <c r="A410" s="9"/>
      <c r="B410" s="9"/>
      <c r="C410" s="187"/>
      <c r="D410" s="375"/>
      <c r="E410" s="335"/>
      <c r="F410" s="187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</row>
    <row r="411" spans="1:25" ht="14.25" customHeight="1">
      <c r="A411" s="9"/>
      <c r="B411" s="9"/>
      <c r="C411" s="187"/>
      <c r="D411" s="350"/>
      <c r="E411" s="251"/>
      <c r="F411" s="187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</row>
    <row r="412" spans="1:25" ht="21" customHeight="1">
      <c r="A412" s="9"/>
      <c r="B412" s="9"/>
      <c r="C412" s="187"/>
      <c r="D412" s="232" t="s">
        <v>662</v>
      </c>
      <c r="E412" s="232" t="s">
        <v>663</v>
      </c>
      <c r="F412" s="187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</row>
    <row r="413" spans="1:25" ht="21" customHeight="1">
      <c r="A413" s="9"/>
      <c r="B413" s="9"/>
      <c r="C413" s="187"/>
      <c r="D413" s="232" t="s">
        <v>664</v>
      </c>
      <c r="E413" s="232" t="s">
        <v>665</v>
      </c>
      <c r="F413" s="187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</row>
    <row r="414" spans="1:25" ht="21" customHeight="1">
      <c r="A414" s="9"/>
      <c r="B414" s="9"/>
      <c r="C414" s="187"/>
      <c r="D414" s="232" t="s">
        <v>666</v>
      </c>
      <c r="E414" s="232" t="s">
        <v>667</v>
      </c>
      <c r="F414" s="187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</row>
    <row r="415" spans="1:25" ht="21" customHeight="1">
      <c r="A415" s="9"/>
      <c r="B415" s="9"/>
      <c r="C415" s="187"/>
      <c r="D415" s="232" t="s">
        <v>668</v>
      </c>
      <c r="E415" s="232" t="s">
        <v>669</v>
      </c>
      <c r="F415" s="187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</row>
    <row r="416" spans="1:25" ht="21" customHeight="1">
      <c r="A416" s="9"/>
      <c r="B416" s="9"/>
      <c r="C416" s="187"/>
      <c r="D416" s="232" t="s">
        <v>670</v>
      </c>
      <c r="E416" s="232" t="s">
        <v>671</v>
      </c>
      <c r="F416" s="187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</row>
    <row r="417" spans="1:25" ht="18" customHeight="1">
      <c r="A417" s="9"/>
      <c r="B417" s="9"/>
      <c r="C417" s="187"/>
      <c r="D417" s="376" t="s">
        <v>672</v>
      </c>
      <c r="E417" s="233" t="s">
        <v>673</v>
      </c>
      <c r="F417" s="187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</row>
    <row r="418" spans="1:25" ht="18.75" customHeight="1">
      <c r="A418" s="9"/>
      <c r="B418" s="9"/>
      <c r="C418" s="187"/>
      <c r="D418" s="244"/>
      <c r="E418" s="232" t="s">
        <v>674</v>
      </c>
      <c r="F418" s="187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</row>
    <row r="419" spans="1:25" ht="21" customHeight="1">
      <c r="A419" s="9"/>
      <c r="B419" s="9"/>
      <c r="C419" s="187"/>
      <c r="D419" s="232" t="s">
        <v>675</v>
      </c>
      <c r="E419" s="232" t="s">
        <v>676</v>
      </c>
      <c r="F419" s="187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</row>
    <row r="420" spans="1:25" ht="21" customHeight="1">
      <c r="A420" s="9"/>
      <c r="B420" s="9"/>
      <c r="C420" s="187"/>
      <c r="D420" s="232" t="s">
        <v>677</v>
      </c>
      <c r="E420" s="232" t="s">
        <v>678</v>
      </c>
      <c r="F420" s="187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</row>
    <row r="421" spans="1:25" ht="21" customHeight="1">
      <c r="A421" s="9"/>
      <c r="B421" s="9"/>
      <c r="C421" s="187"/>
      <c r="D421" s="350"/>
      <c r="E421" s="251"/>
      <c r="F421" s="187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</row>
    <row r="422" spans="1:25" ht="21" customHeight="1">
      <c r="A422" s="9"/>
      <c r="B422" s="9"/>
      <c r="C422" s="187"/>
      <c r="D422" s="350"/>
      <c r="E422" s="251"/>
      <c r="F422" s="187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</row>
    <row r="423" spans="1:25" ht="21" customHeight="1">
      <c r="A423" s="9"/>
      <c r="B423" s="9"/>
      <c r="C423" s="187"/>
      <c r="D423" s="350"/>
      <c r="E423" s="251"/>
      <c r="F423" s="187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</row>
    <row r="424" spans="1:25" ht="21" customHeight="1">
      <c r="A424" s="9"/>
      <c r="B424" s="9"/>
      <c r="C424" s="187"/>
      <c r="D424" s="350"/>
      <c r="E424" s="251"/>
      <c r="F424" s="187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</row>
    <row r="425" spans="1:25" ht="21" customHeight="1">
      <c r="A425" s="9"/>
      <c r="B425" s="9"/>
      <c r="C425" s="187"/>
      <c r="D425" s="350"/>
      <c r="E425" s="251"/>
      <c r="F425" s="187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</row>
    <row r="426" spans="1:25" ht="21" customHeight="1">
      <c r="A426" s="9"/>
      <c r="B426" s="9"/>
      <c r="C426" s="187"/>
      <c r="D426" s="350"/>
      <c r="E426" s="251"/>
      <c r="F426" s="187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</row>
    <row r="427" spans="1:25" ht="14.25" customHeight="1">
      <c r="A427" s="9"/>
      <c r="B427" s="9"/>
      <c r="C427" s="187"/>
      <c r="D427" s="350"/>
      <c r="E427" s="251"/>
      <c r="F427" s="187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</row>
    <row r="428" spans="1:25" ht="12.75" customHeight="1">
      <c r="A428" s="9"/>
      <c r="B428" s="9"/>
      <c r="C428" s="9"/>
      <c r="D428" s="234"/>
      <c r="E428" s="234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</row>
    <row r="429" spans="1:25" ht="12.75" customHeight="1">
      <c r="A429" s="9"/>
      <c r="B429" s="9"/>
      <c r="C429" s="9"/>
      <c r="D429" s="234"/>
      <c r="E429" s="234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</row>
    <row r="430" spans="1:25" ht="12.75" customHeight="1">
      <c r="A430" s="9"/>
      <c r="B430" s="9"/>
      <c r="C430" s="9"/>
      <c r="D430" s="234"/>
      <c r="E430" s="234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</row>
    <row r="431" spans="1:25" ht="12.75" customHeight="1">
      <c r="A431" s="9"/>
      <c r="B431" s="9"/>
      <c r="C431" s="9"/>
      <c r="D431" s="234"/>
      <c r="E431" s="234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</row>
    <row r="432" spans="1:25" ht="12.75" customHeight="1">
      <c r="A432" s="9"/>
      <c r="B432" s="9"/>
      <c r="C432" s="9"/>
      <c r="D432" s="234"/>
      <c r="E432" s="234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</row>
    <row r="433" spans="1:25" ht="12.75" customHeight="1">
      <c r="A433" s="9"/>
      <c r="B433" s="9"/>
      <c r="C433" s="9"/>
      <c r="D433" s="234"/>
      <c r="E433" s="234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</row>
    <row r="434" spans="1:25" ht="12.75" customHeight="1">
      <c r="A434" s="9"/>
      <c r="B434" s="9"/>
      <c r="C434" s="9"/>
      <c r="D434" s="234"/>
      <c r="E434" s="234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</row>
    <row r="435" spans="1:25" ht="12.75" customHeight="1">
      <c r="A435" s="9"/>
      <c r="B435" s="9"/>
      <c r="C435" s="9"/>
      <c r="D435" s="234"/>
      <c r="E435" s="234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</row>
    <row r="436" spans="1:25" ht="12.75" customHeight="1">
      <c r="A436" s="9"/>
      <c r="B436" s="9"/>
      <c r="C436" s="9"/>
      <c r="D436" s="234"/>
      <c r="E436" s="234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</row>
    <row r="437" spans="1:25" ht="12.75" customHeight="1">
      <c r="A437" s="9"/>
      <c r="B437" s="9"/>
      <c r="C437" s="9"/>
      <c r="D437" s="234"/>
      <c r="E437" s="234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</row>
    <row r="438" spans="1:25" ht="12.75" customHeight="1">
      <c r="A438" s="9"/>
      <c r="B438" s="9"/>
      <c r="C438" s="9"/>
      <c r="D438" s="234"/>
      <c r="E438" s="234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</row>
    <row r="439" spans="1:25" ht="12.75" customHeight="1">
      <c r="A439" s="9"/>
      <c r="B439" s="9"/>
      <c r="C439" s="9"/>
      <c r="D439" s="234"/>
      <c r="E439" s="234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</row>
    <row r="440" spans="1:25" ht="12.75" customHeight="1">
      <c r="A440" s="9"/>
      <c r="B440" s="9"/>
      <c r="C440" s="9"/>
      <c r="D440" s="234"/>
      <c r="E440" s="234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</row>
    <row r="441" spans="1:25" ht="12.75" customHeight="1">
      <c r="A441" s="9"/>
      <c r="B441" s="9"/>
      <c r="C441" s="9"/>
      <c r="D441" s="234"/>
      <c r="E441" s="234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</row>
    <row r="442" spans="1:25" ht="12.75" customHeight="1">
      <c r="A442" s="9"/>
      <c r="B442" s="9"/>
      <c r="C442" s="9"/>
      <c r="D442" s="234"/>
      <c r="E442" s="234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</row>
    <row r="443" spans="1:25" ht="12.75" customHeight="1">
      <c r="A443" s="9"/>
      <c r="B443" s="9"/>
      <c r="C443" s="9"/>
      <c r="D443" s="234"/>
      <c r="E443" s="234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</row>
    <row r="444" spans="1:25" ht="12.75" customHeight="1">
      <c r="A444" s="9"/>
      <c r="B444" s="9"/>
      <c r="C444" s="9"/>
      <c r="D444" s="234"/>
      <c r="E444" s="234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</row>
    <row r="445" spans="1:25" ht="12.75" customHeight="1">
      <c r="A445" s="9"/>
      <c r="B445" s="9"/>
      <c r="C445" s="9"/>
      <c r="D445" s="234"/>
      <c r="E445" s="234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</row>
    <row r="446" spans="1:25" ht="12.75" customHeight="1">
      <c r="A446" s="9"/>
      <c r="B446" s="9"/>
      <c r="C446" s="9"/>
      <c r="D446" s="234"/>
      <c r="E446" s="234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</row>
    <row r="447" spans="1:25" ht="12.75" customHeight="1">
      <c r="A447" s="9"/>
      <c r="B447" s="9"/>
      <c r="C447" s="9"/>
      <c r="D447" s="234"/>
      <c r="E447" s="234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</row>
    <row r="448" spans="1:25" ht="12.75" customHeight="1">
      <c r="A448" s="9"/>
      <c r="B448" s="9"/>
      <c r="C448" s="9"/>
      <c r="D448" s="234"/>
      <c r="E448" s="234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</row>
    <row r="449" spans="1:25" ht="12.75" customHeight="1">
      <c r="A449" s="9"/>
      <c r="B449" s="9"/>
      <c r="C449" s="9"/>
      <c r="D449" s="234"/>
      <c r="E449" s="234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</row>
    <row r="450" spans="1:25" ht="12.75" customHeight="1">
      <c r="A450" s="9"/>
      <c r="B450" s="9"/>
      <c r="C450" s="9"/>
      <c r="D450" s="234"/>
      <c r="E450" s="234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</row>
    <row r="451" spans="1:25" ht="12.75" customHeight="1">
      <c r="A451" s="9"/>
      <c r="B451" s="9"/>
      <c r="C451" s="9"/>
      <c r="D451" s="234"/>
      <c r="E451" s="234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</row>
    <row r="452" spans="1:25" ht="12.75" customHeight="1">
      <c r="A452" s="9"/>
      <c r="B452" s="9"/>
      <c r="C452" s="9"/>
      <c r="D452" s="234"/>
      <c r="E452" s="234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</row>
    <row r="453" spans="1:25" ht="12.75" customHeight="1">
      <c r="A453" s="9"/>
      <c r="B453" s="9"/>
      <c r="C453" s="9"/>
      <c r="D453" s="234"/>
      <c r="E453" s="234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</row>
    <row r="454" spans="1:25" ht="12.75" customHeight="1">
      <c r="A454" s="9"/>
      <c r="B454" s="9"/>
      <c r="C454" s="9"/>
      <c r="D454" s="234"/>
      <c r="E454" s="234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</row>
    <row r="455" spans="1:25" ht="12.75" customHeight="1">
      <c r="A455" s="9"/>
      <c r="B455" s="9"/>
      <c r="C455" s="9"/>
      <c r="D455" s="234"/>
      <c r="E455" s="234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</row>
    <row r="456" spans="1:25" ht="12.75" customHeight="1">
      <c r="A456" s="9"/>
      <c r="B456" s="9"/>
      <c r="C456" s="9"/>
      <c r="D456" s="234"/>
      <c r="E456" s="234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</row>
    <row r="457" spans="1:25" ht="12.75" customHeight="1">
      <c r="A457" s="9"/>
      <c r="B457" s="9"/>
      <c r="C457" s="9"/>
      <c r="D457" s="234"/>
      <c r="E457" s="234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</row>
    <row r="458" spans="1:25" ht="12.75" customHeight="1">
      <c r="A458" s="9"/>
      <c r="B458" s="9"/>
      <c r="C458" s="9"/>
      <c r="D458" s="234"/>
      <c r="E458" s="234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</row>
    <row r="459" spans="1:25" ht="12.75" customHeight="1">
      <c r="A459" s="9"/>
      <c r="B459" s="9"/>
      <c r="C459" s="9"/>
      <c r="D459" s="234"/>
      <c r="E459" s="234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</row>
    <row r="460" spans="1:25" ht="12.75" customHeight="1">
      <c r="A460" s="9"/>
      <c r="B460" s="9"/>
      <c r="C460" s="9"/>
      <c r="D460" s="234"/>
      <c r="E460" s="234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</row>
    <row r="461" spans="1:25" ht="12.75" customHeight="1">
      <c r="A461" s="9"/>
      <c r="B461" s="9"/>
      <c r="C461" s="9"/>
      <c r="D461" s="234"/>
      <c r="E461" s="234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</row>
    <row r="462" spans="1:25" ht="12.75" customHeight="1">
      <c r="A462" s="9"/>
      <c r="B462" s="9"/>
      <c r="C462" s="9"/>
      <c r="D462" s="234"/>
      <c r="E462" s="234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</row>
    <row r="463" spans="1:25" ht="12.75" customHeight="1">
      <c r="A463" s="9"/>
      <c r="B463" s="9"/>
      <c r="C463" s="9"/>
      <c r="D463" s="234"/>
      <c r="E463" s="234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</row>
    <row r="464" spans="1:25" ht="12.75" customHeight="1">
      <c r="A464" s="9"/>
      <c r="B464" s="9"/>
      <c r="C464" s="9"/>
      <c r="D464" s="234"/>
      <c r="E464" s="234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</row>
    <row r="465" spans="1:25" ht="12.75" customHeight="1">
      <c r="A465" s="9"/>
      <c r="B465" s="9"/>
      <c r="C465" s="9"/>
      <c r="D465" s="234"/>
      <c r="E465" s="234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</row>
    <row r="466" spans="1:25" ht="12.75" customHeight="1">
      <c r="A466" s="9"/>
      <c r="B466" s="9"/>
      <c r="C466" s="9"/>
      <c r="D466" s="234"/>
      <c r="E466" s="234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</row>
    <row r="467" spans="1:25" ht="12.75" customHeight="1">
      <c r="A467" s="9"/>
      <c r="B467" s="9"/>
      <c r="C467" s="9"/>
      <c r="D467" s="234"/>
      <c r="E467" s="234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</row>
    <row r="468" spans="1:25" ht="12.75" customHeight="1">
      <c r="A468" s="9"/>
      <c r="B468" s="9"/>
      <c r="C468" s="9"/>
      <c r="D468" s="234"/>
      <c r="E468" s="234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</row>
    <row r="469" spans="1:25" ht="12.75" customHeight="1">
      <c r="A469" s="9"/>
      <c r="B469" s="9"/>
      <c r="C469" s="9"/>
      <c r="D469" s="234"/>
      <c r="E469" s="234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</row>
    <row r="470" spans="1:25" ht="12.75" customHeight="1">
      <c r="A470" s="9"/>
      <c r="B470" s="9"/>
      <c r="C470" s="9"/>
      <c r="D470" s="234"/>
      <c r="E470" s="234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</row>
    <row r="471" spans="1:25" ht="12.75" customHeight="1">
      <c r="A471" s="9"/>
      <c r="B471" s="9"/>
      <c r="C471" s="9"/>
      <c r="D471" s="234"/>
      <c r="E471" s="234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</row>
    <row r="472" spans="1:25" ht="12.75" customHeight="1">
      <c r="A472" s="9"/>
      <c r="B472" s="9"/>
      <c r="C472" s="9"/>
      <c r="D472" s="234"/>
      <c r="E472" s="234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</row>
    <row r="473" spans="1:25" ht="12.75" customHeight="1">
      <c r="A473" s="9"/>
      <c r="B473" s="9"/>
      <c r="C473" s="9"/>
      <c r="D473" s="234"/>
      <c r="E473" s="234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</row>
    <row r="474" spans="1:25" ht="12.75" customHeight="1">
      <c r="A474" s="9"/>
      <c r="B474" s="9"/>
      <c r="C474" s="9"/>
      <c r="D474" s="234"/>
      <c r="E474" s="234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</row>
    <row r="475" spans="1:25" ht="12.75" customHeight="1">
      <c r="A475" s="9"/>
      <c r="B475" s="9"/>
      <c r="C475" s="9"/>
      <c r="D475" s="234"/>
      <c r="E475" s="234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</row>
    <row r="476" spans="1:25" ht="12.75" customHeight="1">
      <c r="A476" s="9"/>
      <c r="B476" s="9"/>
      <c r="C476" s="9"/>
      <c r="D476" s="234"/>
      <c r="E476" s="234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</row>
    <row r="477" spans="1:25" ht="12.75" customHeight="1">
      <c r="A477" s="9"/>
      <c r="B477" s="9"/>
      <c r="C477" s="9"/>
      <c r="D477" s="234"/>
      <c r="E477" s="234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</row>
    <row r="478" spans="1:25" ht="12.75" customHeight="1">
      <c r="A478" s="9"/>
      <c r="B478" s="9"/>
      <c r="C478" s="9"/>
      <c r="D478" s="234"/>
      <c r="E478" s="234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</row>
    <row r="479" spans="1:25" ht="12.75" customHeight="1">
      <c r="D479" s="235"/>
      <c r="E479" s="235"/>
    </row>
    <row r="480" spans="1:25" ht="12.75" customHeight="1">
      <c r="D480" s="235"/>
      <c r="E480" s="235"/>
    </row>
    <row r="481" spans="4:5" ht="12.75" customHeight="1">
      <c r="D481" s="235"/>
      <c r="E481" s="235"/>
    </row>
    <row r="482" spans="4:5" ht="12.75" customHeight="1">
      <c r="D482" s="235"/>
      <c r="E482" s="235"/>
    </row>
    <row r="483" spans="4:5" ht="12.75" customHeight="1">
      <c r="D483" s="235"/>
      <c r="E483" s="235"/>
    </row>
    <row r="484" spans="4:5" ht="12.75" customHeight="1">
      <c r="D484" s="235"/>
      <c r="E484" s="235"/>
    </row>
    <row r="485" spans="4:5" ht="12.75" customHeight="1">
      <c r="D485" s="235"/>
      <c r="E485" s="235"/>
    </row>
    <row r="486" spans="4:5" ht="12.75" customHeight="1">
      <c r="D486" s="235"/>
      <c r="E486" s="235"/>
    </row>
    <row r="487" spans="4:5" ht="12.75" customHeight="1">
      <c r="D487" s="235"/>
      <c r="E487" s="235"/>
    </row>
    <row r="488" spans="4:5" ht="12.75" customHeight="1">
      <c r="D488" s="235"/>
      <c r="E488" s="235"/>
    </row>
    <row r="489" spans="4:5" ht="12.75" customHeight="1">
      <c r="D489" s="235"/>
      <c r="E489" s="235"/>
    </row>
    <row r="490" spans="4:5" ht="12.75" customHeight="1">
      <c r="D490" s="235"/>
      <c r="E490" s="235"/>
    </row>
    <row r="491" spans="4:5" ht="12.75" customHeight="1">
      <c r="D491" s="235"/>
      <c r="E491" s="235"/>
    </row>
    <row r="492" spans="4:5" ht="12.75" customHeight="1">
      <c r="D492" s="235"/>
      <c r="E492" s="235"/>
    </row>
    <row r="493" spans="4:5" ht="12.75" customHeight="1">
      <c r="D493" s="235"/>
      <c r="E493" s="235"/>
    </row>
    <row r="494" spans="4:5" ht="12.75" customHeight="1">
      <c r="D494" s="235"/>
      <c r="E494" s="235"/>
    </row>
    <row r="495" spans="4:5" ht="12.75" customHeight="1">
      <c r="D495" s="235"/>
      <c r="E495" s="235"/>
    </row>
    <row r="496" spans="4:5" ht="12.75" customHeight="1">
      <c r="D496" s="235"/>
      <c r="E496" s="235"/>
    </row>
    <row r="497" spans="4:5" ht="12.75" customHeight="1">
      <c r="D497" s="235"/>
      <c r="E497" s="235"/>
    </row>
    <row r="498" spans="4:5" ht="12.75" customHeight="1">
      <c r="D498" s="235"/>
      <c r="E498" s="235"/>
    </row>
    <row r="499" spans="4:5" ht="12.75" customHeight="1">
      <c r="D499" s="235"/>
      <c r="E499" s="235"/>
    </row>
    <row r="500" spans="4:5" ht="12.75" customHeight="1">
      <c r="D500" s="235"/>
      <c r="E500" s="235"/>
    </row>
    <row r="501" spans="4:5" ht="12.75" customHeight="1">
      <c r="D501" s="235"/>
      <c r="E501" s="235"/>
    </row>
    <row r="502" spans="4:5" ht="12.75" customHeight="1">
      <c r="D502" s="235"/>
      <c r="E502" s="235"/>
    </row>
    <row r="503" spans="4:5" ht="12.75" customHeight="1">
      <c r="D503" s="235"/>
      <c r="E503" s="235"/>
    </row>
    <row r="504" spans="4:5" ht="12.75" customHeight="1">
      <c r="D504" s="235"/>
      <c r="E504" s="235"/>
    </row>
    <row r="505" spans="4:5" ht="12.75" customHeight="1">
      <c r="D505" s="235"/>
      <c r="E505" s="235"/>
    </row>
    <row r="506" spans="4:5" ht="12.75" customHeight="1">
      <c r="D506" s="235"/>
      <c r="E506" s="235"/>
    </row>
    <row r="507" spans="4:5" ht="12.75" customHeight="1">
      <c r="D507" s="235"/>
      <c r="E507" s="235"/>
    </row>
    <row r="508" spans="4:5" ht="12.75" customHeight="1">
      <c r="D508" s="235"/>
      <c r="E508" s="235"/>
    </row>
    <row r="509" spans="4:5" ht="12.75" customHeight="1">
      <c r="D509" s="235"/>
      <c r="E509" s="235"/>
    </row>
    <row r="510" spans="4:5" ht="12.75" customHeight="1">
      <c r="D510" s="235"/>
      <c r="E510" s="235"/>
    </row>
    <row r="511" spans="4:5" ht="12.75" customHeight="1">
      <c r="D511" s="235"/>
      <c r="E511" s="235"/>
    </row>
    <row r="512" spans="4:5" ht="12.75" customHeight="1">
      <c r="D512" s="235"/>
      <c r="E512" s="235"/>
    </row>
    <row r="513" spans="4:5" ht="12.75" customHeight="1">
      <c r="D513" s="235"/>
      <c r="E513" s="235"/>
    </row>
    <row r="514" spans="4:5" ht="12.75" customHeight="1">
      <c r="D514" s="235"/>
      <c r="E514" s="235"/>
    </row>
    <row r="515" spans="4:5" ht="12.75" customHeight="1">
      <c r="D515" s="235"/>
      <c r="E515" s="235"/>
    </row>
    <row r="516" spans="4:5" ht="12.75" customHeight="1">
      <c r="D516" s="235"/>
      <c r="E516" s="235"/>
    </row>
    <row r="517" spans="4:5" ht="12.75" customHeight="1">
      <c r="D517" s="235"/>
      <c r="E517" s="235"/>
    </row>
    <row r="518" spans="4:5" ht="12.75" customHeight="1">
      <c r="D518" s="235"/>
      <c r="E518" s="235"/>
    </row>
    <row r="519" spans="4:5" ht="12.75" customHeight="1">
      <c r="D519" s="235"/>
      <c r="E519" s="235"/>
    </row>
    <row r="520" spans="4:5" ht="12.75" customHeight="1">
      <c r="D520" s="235"/>
      <c r="E520" s="235"/>
    </row>
    <row r="521" spans="4:5" ht="12.75" customHeight="1">
      <c r="D521" s="235"/>
      <c r="E521" s="235"/>
    </row>
    <row r="522" spans="4:5" ht="12.75" customHeight="1">
      <c r="D522" s="235"/>
      <c r="E522" s="235"/>
    </row>
    <row r="523" spans="4:5" ht="12.75" customHeight="1">
      <c r="D523" s="235"/>
      <c r="E523" s="235"/>
    </row>
    <row r="524" spans="4:5" ht="12.75" customHeight="1">
      <c r="D524" s="235"/>
      <c r="E524" s="235"/>
    </row>
    <row r="525" spans="4:5" ht="12.75" customHeight="1">
      <c r="D525" s="235"/>
      <c r="E525" s="235"/>
    </row>
    <row r="526" spans="4:5" ht="12.75" customHeight="1">
      <c r="D526" s="235"/>
      <c r="E526" s="235"/>
    </row>
    <row r="527" spans="4:5" ht="12.75" customHeight="1">
      <c r="D527" s="235"/>
      <c r="E527" s="235"/>
    </row>
    <row r="528" spans="4:5" ht="12.75" customHeight="1">
      <c r="D528" s="235"/>
      <c r="E528" s="235"/>
    </row>
    <row r="529" spans="4:5" ht="12.75" customHeight="1">
      <c r="D529" s="235"/>
      <c r="E529" s="235"/>
    </row>
    <row r="530" spans="4:5" ht="12.75" customHeight="1">
      <c r="D530" s="235"/>
      <c r="E530" s="235"/>
    </row>
    <row r="531" spans="4:5" ht="12.75" customHeight="1">
      <c r="D531" s="235"/>
      <c r="E531" s="235"/>
    </row>
    <row r="532" spans="4:5" ht="12.75" customHeight="1">
      <c r="D532" s="235"/>
      <c r="E532" s="235"/>
    </row>
    <row r="533" spans="4:5" ht="12.75" customHeight="1">
      <c r="D533" s="235"/>
      <c r="E533" s="235"/>
    </row>
    <row r="534" spans="4:5" ht="12.75" customHeight="1">
      <c r="D534" s="235"/>
      <c r="E534" s="235"/>
    </row>
    <row r="535" spans="4:5" ht="12.75" customHeight="1">
      <c r="D535" s="235"/>
      <c r="E535" s="235"/>
    </row>
    <row r="536" spans="4:5" ht="12.75" customHeight="1">
      <c r="D536" s="235"/>
      <c r="E536" s="235"/>
    </row>
    <row r="537" spans="4:5" ht="12.75" customHeight="1">
      <c r="D537" s="235"/>
      <c r="E537" s="235"/>
    </row>
    <row r="538" spans="4:5" ht="12.75" customHeight="1">
      <c r="D538" s="235"/>
      <c r="E538" s="235"/>
    </row>
    <row r="539" spans="4:5" ht="12.75" customHeight="1">
      <c r="D539" s="235"/>
      <c r="E539" s="235"/>
    </row>
    <row r="540" spans="4:5" ht="12.75" customHeight="1">
      <c r="D540" s="235"/>
      <c r="E540" s="235"/>
    </row>
    <row r="541" spans="4:5" ht="12.75" customHeight="1">
      <c r="D541" s="235"/>
      <c r="E541" s="235"/>
    </row>
    <row r="542" spans="4:5" ht="12.75" customHeight="1">
      <c r="D542" s="235"/>
      <c r="E542" s="235"/>
    </row>
    <row r="543" spans="4:5" ht="12.75" customHeight="1">
      <c r="D543" s="235"/>
      <c r="E543" s="235"/>
    </row>
    <row r="544" spans="4:5" ht="12.75" customHeight="1">
      <c r="D544" s="235"/>
      <c r="E544" s="235"/>
    </row>
    <row r="545" spans="4:5" ht="12.75" customHeight="1">
      <c r="D545" s="235"/>
      <c r="E545" s="235"/>
    </row>
    <row r="546" spans="4:5" ht="12.75" customHeight="1">
      <c r="D546" s="235"/>
      <c r="E546" s="235"/>
    </row>
    <row r="547" spans="4:5" ht="12.75" customHeight="1">
      <c r="D547" s="235"/>
      <c r="E547" s="235"/>
    </row>
    <row r="548" spans="4:5" ht="12.75" customHeight="1">
      <c r="D548" s="235"/>
      <c r="E548" s="235"/>
    </row>
    <row r="549" spans="4:5" ht="12.75" customHeight="1">
      <c r="D549" s="235"/>
      <c r="E549" s="235"/>
    </row>
    <row r="550" spans="4:5" ht="12.75" customHeight="1">
      <c r="D550" s="235"/>
      <c r="E550" s="235"/>
    </row>
    <row r="551" spans="4:5" ht="12.75" customHeight="1">
      <c r="D551" s="235"/>
      <c r="E551" s="235"/>
    </row>
    <row r="552" spans="4:5" ht="12.75" customHeight="1">
      <c r="D552" s="235"/>
      <c r="E552" s="235"/>
    </row>
    <row r="553" spans="4:5" ht="12.75" customHeight="1">
      <c r="D553" s="235"/>
      <c r="E553" s="235"/>
    </row>
    <row r="554" spans="4:5" ht="12.75" customHeight="1">
      <c r="D554" s="235"/>
      <c r="E554" s="235"/>
    </row>
    <row r="555" spans="4:5" ht="12.75" customHeight="1">
      <c r="D555" s="235"/>
      <c r="E555" s="235"/>
    </row>
    <row r="556" spans="4:5" ht="12.75" customHeight="1">
      <c r="D556" s="235"/>
      <c r="E556" s="235"/>
    </row>
    <row r="557" spans="4:5" ht="12.75" customHeight="1">
      <c r="D557" s="235"/>
      <c r="E557" s="235"/>
    </row>
    <row r="558" spans="4:5" ht="12.75" customHeight="1">
      <c r="D558" s="235"/>
      <c r="E558" s="235"/>
    </row>
    <row r="559" spans="4:5" ht="12.75" customHeight="1">
      <c r="D559" s="235"/>
      <c r="E559" s="235"/>
    </row>
    <row r="560" spans="4:5" ht="12.75" customHeight="1">
      <c r="D560" s="235"/>
      <c r="E560" s="235"/>
    </row>
    <row r="561" spans="4:5" ht="12.75" customHeight="1">
      <c r="D561" s="235"/>
      <c r="E561" s="235"/>
    </row>
    <row r="562" spans="4:5" ht="12.75" customHeight="1">
      <c r="D562" s="235"/>
      <c r="E562" s="235"/>
    </row>
    <row r="563" spans="4:5" ht="12.75" customHeight="1">
      <c r="D563" s="235"/>
      <c r="E563" s="235"/>
    </row>
    <row r="564" spans="4:5" ht="12.75" customHeight="1">
      <c r="D564" s="235"/>
      <c r="E564" s="235"/>
    </row>
    <row r="565" spans="4:5" ht="12.75" customHeight="1">
      <c r="D565" s="235"/>
      <c r="E565" s="235"/>
    </row>
    <row r="566" spans="4:5" ht="12.75" customHeight="1">
      <c r="D566" s="235"/>
      <c r="E566" s="235"/>
    </row>
    <row r="567" spans="4:5" ht="12.75" customHeight="1">
      <c r="D567" s="235"/>
      <c r="E567" s="235"/>
    </row>
    <row r="568" spans="4:5" ht="12.75" customHeight="1">
      <c r="D568" s="235"/>
      <c r="E568" s="235"/>
    </row>
    <row r="569" spans="4:5" ht="12.75" customHeight="1">
      <c r="D569" s="235"/>
      <c r="E569" s="235"/>
    </row>
    <row r="570" spans="4:5" ht="12.75" customHeight="1">
      <c r="D570" s="235"/>
      <c r="E570" s="235"/>
    </row>
    <row r="571" spans="4:5" ht="12.75" customHeight="1">
      <c r="D571" s="235"/>
      <c r="E571" s="235"/>
    </row>
    <row r="572" spans="4:5" ht="12.75" customHeight="1">
      <c r="D572" s="235"/>
      <c r="E572" s="235"/>
    </row>
    <row r="573" spans="4:5" ht="12.75" customHeight="1">
      <c r="D573" s="235"/>
      <c r="E573" s="235"/>
    </row>
    <row r="574" spans="4:5" ht="12.75" customHeight="1">
      <c r="D574" s="235"/>
      <c r="E574" s="235"/>
    </row>
    <row r="575" spans="4:5" ht="12.75" customHeight="1">
      <c r="D575" s="235"/>
      <c r="E575" s="235"/>
    </row>
    <row r="576" spans="4:5" ht="12.75" customHeight="1">
      <c r="D576" s="235"/>
      <c r="E576" s="235"/>
    </row>
    <row r="577" spans="4:5" ht="12.75" customHeight="1">
      <c r="D577" s="235"/>
      <c r="E577" s="235"/>
    </row>
    <row r="578" spans="4:5" ht="12.75" customHeight="1">
      <c r="D578" s="235"/>
      <c r="E578" s="235"/>
    </row>
    <row r="579" spans="4:5" ht="12.75" customHeight="1">
      <c r="D579" s="235"/>
      <c r="E579" s="235"/>
    </row>
    <row r="580" spans="4:5" ht="12.75" customHeight="1">
      <c r="D580" s="235"/>
      <c r="E580" s="235"/>
    </row>
    <row r="581" spans="4:5" ht="12.75" customHeight="1">
      <c r="D581" s="235"/>
      <c r="E581" s="235"/>
    </row>
    <row r="582" spans="4:5" ht="12.75" customHeight="1">
      <c r="D582" s="235"/>
      <c r="E582" s="235"/>
    </row>
    <row r="583" spans="4:5" ht="12.75" customHeight="1">
      <c r="D583" s="235"/>
      <c r="E583" s="235"/>
    </row>
    <row r="584" spans="4:5" ht="12.75" customHeight="1">
      <c r="D584" s="235"/>
      <c r="E584" s="235"/>
    </row>
    <row r="585" spans="4:5" ht="12.75" customHeight="1">
      <c r="D585" s="235"/>
      <c r="E585" s="235"/>
    </row>
    <row r="586" spans="4:5" ht="12.75" customHeight="1">
      <c r="D586" s="235"/>
      <c r="E586" s="235"/>
    </row>
    <row r="587" spans="4:5" ht="12.75" customHeight="1">
      <c r="D587" s="235"/>
      <c r="E587" s="235"/>
    </row>
    <row r="588" spans="4:5" ht="12.75" customHeight="1">
      <c r="D588" s="235"/>
      <c r="E588" s="235"/>
    </row>
    <row r="589" spans="4:5" ht="12.75" customHeight="1">
      <c r="D589" s="235"/>
      <c r="E589" s="235"/>
    </row>
    <row r="590" spans="4:5" ht="12.75" customHeight="1">
      <c r="D590" s="235"/>
      <c r="E590" s="235"/>
    </row>
    <row r="591" spans="4:5" ht="12.75" customHeight="1">
      <c r="D591" s="235"/>
      <c r="E591" s="235"/>
    </row>
    <row r="592" spans="4:5" ht="12.75" customHeight="1">
      <c r="D592" s="235"/>
      <c r="E592" s="235"/>
    </row>
    <row r="593" spans="4:5" ht="12.75" customHeight="1">
      <c r="D593" s="235"/>
      <c r="E593" s="235"/>
    </row>
    <row r="594" spans="4:5" ht="12.75" customHeight="1">
      <c r="D594" s="235"/>
      <c r="E594" s="235"/>
    </row>
    <row r="595" spans="4:5" ht="12.75" customHeight="1">
      <c r="D595" s="235"/>
      <c r="E595" s="235"/>
    </row>
    <row r="596" spans="4:5" ht="12.75" customHeight="1">
      <c r="D596" s="235"/>
      <c r="E596" s="235"/>
    </row>
    <row r="597" spans="4:5" ht="12.75" customHeight="1">
      <c r="D597" s="235"/>
      <c r="E597" s="235"/>
    </row>
    <row r="598" spans="4:5" ht="12.75" customHeight="1">
      <c r="D598" s="235"/>
      <c r="E598" s="235"/>
    </row>
    <row r="599" spans="4:5" ht="12.75" customHeight="1">
      <c r="D599" s="235"/>
      <c r="E599" s="235"/>
    </row>
    <row r="600" spans="4:5" ht="12.75" customHeight="1">
      <c r="D600" s="235"/>
      <c r="E600" s="235"/>
    </row>
    <row r="601" spans="4:5" ht="12.75" customHeight="1">
      <c r="D601" s="235"/>
      <c r="E601" s="235"/>
    </row>
    <row r="602" spans="4:5" ht="12.75" customHeight="1">
      <c r="D602" s="235"/>
      <c r="E602" s="235"/>
    </row>
    <row r="603" spans="4:5" ht="12.75" customHeight="1">
      <c r="D603" s="235"/>
      <c r="E603" s="235"/>
    </row>
    <row r="604" spans="4:5" ht="12.75" customHeight="1">
      <c r="D604" s="235"/>
      <c r="E604" s="235"/>
    </row>
    <row r="605" spans="4:5" ht="12.75" customHeight="1">
      <c r="D605" s="235"/>
      <c r="E605" s="235"/>
    </row>
    <row r="606" spans="4:5" ht="12.75" customHeight="1">
      <c r="D606" s="235"/>
      <c r="E606" s="235"/>
    </row>
    <row r="607" spans="4:5" ht="12.75" customHeight="1">
      <c r="D607" s="235"/>
      <c r="E607" s="235"/>
    </row>
    <row r="608" spans="4:5" ht="12.75" customHeight="1">
      <c r="D608" s="235"/>
      <c r="E608" s="235"/>
    </row>
    <row r="609" spans="4:5" ht="12.75" customHeight="1">
      <c r="D609" s="235"/>
      <c r="E609" s="235"/>
    </row>
    <row r="610" spans="4:5" ht="12.75" customHeight="1">
      <c r="D610" s="235"/>
      <c r="E610" s="235"/>
    </row>
    <row r="611" spans="4:5" ht="12.75" customHeight="1">
      <c r="D611" s="235"/>
      <c r="E611" s="235"/>
    </row>
    <row r="612" spans="4:5" ht="12.75" customHeight="1">
      <c r="D612" s="235"/>
      <c r="E612" s="235"/>
    </row>
    <row r="613" spans="4:5" ht="12.75" customHeight="1">
      <c r="D613" s="235"/>
      <c r="E613" s="235"/>
    </row>
    <row r="614" spans="4:5" ht="12.75" customHeight="1">
      <c r="D614" s="235"/>
      <c r="E614" s="235"/>
    </row>
    <row r="615" spans="4:5" ht="12.75" customHeight="1">
      <c r="D615" s="235"/>
      <c r="E615" s="235"/>
    </row>
    <row r="616" spans="4:5" ht="12.75" customHeight="1">
      <c r="D616" s="235"/>
      <c r="E616" s="235"/>
    </row>
    <row r="617" spans="4:5" ht="12.75" customHeight="1">
      <c r="D617" s="235"/>
      <c r="E617" s="235"/>
    </row>
    <row r="618" spans="4:5" ht="12.75" customHeight="1">
      <c r="D618" s="235"/>
      <c r="E618" s="235"/>
    </row>
    <row r="619" spans="4:5" ht="12.75" customHeight="1">
      <c r="D619" s="235"/>
      <c r="E619" s="235"/>
    </row>
    <row r="620" spans="4:5" ht="12.75" customHeight="1">
      <c r="D620" s="235"/>
      <c r="E620" s="235"/>
    </row>
    <row r="621" spans="4:5" ht="12.75" customHeight="1">
      <c r="D621" s="235"/>
      <c r="E621" s="235"/>
    </row>
    <row r="622" spans="4:5" ht="12.75" customHeight="1">
      <c r="D622" s="235"/>
      <c r="E622" s="235"/>
    </row>
    <row r="623" spans="4:5" ht="12.75" customHeight="1">
      <c r="D623" s="235"/>
      <c r="E623" s="235"/>
    </row>
    <row r="624" spans="4:5" ht="12.75" customHeight="1">
      <c r="D624" s="235"/>
      <c r="E624" s="235"/>
    </row>
    <row r="625" spans="4:5" ht="12.75" customHeight="1">
      <c r="D625" s="235"/>
      <c r="E625" s="235"/>
    </row>
    <row r="626" spans="4:5" ht="12.75" customHeight="1">
      <c r="D626" s="235"/>
      <c r="E626" s="235"/>
    </row>
    <row r="627" spans="4:5" ht="12.75" customHeight="1">
      <c r="D627" s="235"/>
      <c r="E627" s="235"/>
    </row>
    <row r="628" spans="4:5" ht="12.75" customHeight="1">
      <c r="D628" s="235"/>
      <c r="E628" s="235"/>
    </row>
    <row r="629" spans="4:5" ht="12.75" customHeight="1">
      <c r="D629" s="235"/>
      <c r="E629" s="235"/>
    </row>
    <row r="630" spans="4:5" ht="12.75" customHeight="1">
      <c r="D630" s="235"/>
      <c r="E630" s="235"/>
    </row>
    <row r="631" spans="4:5" ht="12.75" customHeight="1">
      <c r="D631" s="235"/>
      <c r="E631" s="235"/>
    </row>
    <row r="632" spans="4:5" ht="12.75" customHeight="1">
      <c r="D632" s="235"/>
      <c r="E632" s="235"/>
    </row>
    <row r="633" spans="4:5" ht="12.75" customHeight="1">
      <c r="D633" s="235"/>
      <c r="E633" s="235"/>
    </row>
    <row r="634" spans="4:5" ht="12.75" customHeight="1">
      <c r="D634" s="235"/>
      <c r="E634" s="235"/>
    </row>
    <row r="635" spans="4:5" ht="12.75" customHeight="1">
      <c r="D635" s="235"/>
      <c r="E635" s="235"/>
    </row>
    <row r="636" spans="4:5" ht="12.75" customHeight="1">
      <c r="D636" s="235"/>
      <c r="E636" s="235"/>
    </row>
    <row r="637" spans="4:5" ht="12.75" customHeight="1">
      <c r="D637" s="235"/>
      <c r="E637" s="235"/>
    </row>
    <row r="638" spans="4:5" ht="12.75" customHeight="1">
      <c r="D638" s="235"/>
      <c r="E638" s="235"/>
    </row>
    <row r="639" spans="4:5" ht="12.75" customHeight="1">
      <c r="D639" s="235"/>
      <c r="E639" s="235"/>
    </row>
    <row r="640" spans="4:5" ht="12.75" customHeight="1">
      <c r="D640" s="235"/>
      <c r="E640" s="235"/>
    </row>
    <row r="641" spans="4:5" ht="12.75" customHeight="1">
      <c r="D641" s="235"/>
      <c r="E641" s="235"/>
    </row>
    <row r="642" spans="4:5" ht="12.75" customHeight="1">
      <c r="D642" s="235"/>
      <c r="E642" s="235"/>
    </row>
    <row r="643" spans="4:5" ht="12.75" customHeight="1">
      <c r="D643" s="235"/>
      <c r="E643" s="235"/>
    </row>
    <row r="644" spans="4:5" ht="12.75" customHeight="1">
      <c r="D644" s="235"/>
      <c r="E644" s="235"/>
    </row>
    <row r="645" spans="4:5" ht="12.75" customHeight="1">
      <c r="D645" s="235"/>
      <c r="E645" s="235"/>
    </row>
    <row r="646" spans="4:5" ht="12.75" customHeight="1">
      <c r="D646" s="235"/>
      <c r="E646" s="235"/>
    </row>
    <row r="647" spans="4:5" ht="12.75" customHeight="1">
      <c r="D647" s="235"/>
      <c r="E647" s="235"/>
    </row>
    <row r="648" spans="4:5" ht="12.75" customHeight="1">
      <c r="D648" s="235"/>
      <c r="E648" s="235"/>
    </row>
    <row r="649" spans="4:5" ht="12.75" customHeight="1">
      <c r="D649" s="235"/>
      <c r="E649" s="235"/>
    </row>
    <row r="650" spans="4:5" ht="12.75" customHeight="1">
      <c r="D650" s="235"/>
      <c r="E650" s="235"/>
    </row>
    <row r="651" spans="4:5" ht="12.75" customHeight="1">
      <c r="D651" s="235"/>
      <c r="E651" s="235"/>
    </row>
    <row r="652" spans="4:5" ht="12.75" customHeight="1">
      <c r="D652" s="235"/>
      <c r="E652" s="235"/>
    </row>
    <row r="653" spans="4:5" ht="12.75" customHeight="1">
      <c r="D653" s="235"/>
      <c r="E653" s="235"/>
    </row>
    <row r="654" spans="4:5" ht="12.75" customHeight="1">
      <c r="D654" s="235"/>
      <c r="E654" s="235"/>
    </row>
    <row r="655" spans="4:5" ht="12.75" customHeight="1">
      <c r="D655" s="235"/>
      <c r="E655" s="235"/>
    </row>
    <row r="656" spans="4:5" ht="12.75" customHeight="1">
      <c r="D656" s="235"/>
      <c r="E656" s="235"/>
    </row>
    <row r="657" spans="4:5" ht="12.75" customHeight="1">
      <c r="D657" s="235"/>
      <c r="E657" s="235"/>
    </row>
    <row r="658" spans="4:5" ht="12.75" customHeight="1">
      <c r="D658" s="235"/>
      <c r="E658" s="235"/>
    </row>
    <row r="659" spans="4:5" ht="12.75" customHeight="1">
      <c r="D659" s="235"/>
      <c r="E659" s="235"/>
    </row>
    <row r="660" spans="4:5" ht="12.75" customHeight="1">
      <c r="D660" s="235"/>
      <c r="E660" s="235"/>
    </row>
    <row r="661" spans="4:5" ht="12.75" customHeight="1">
      <c r="D661" s="235"/>
      <c r="E661" s="235"/>
    </row>
    <row r="662" spans="4:5" ht="12.75" customHeight="1">
      <c r="D662" s="235"/>
      <c r="E662" s="235"/>
    </row>
    <row r="663" spans="4:5" ht="12.75" customHeight="1">
      <c r="D663" s="235"/>
      <c r="E663" s="235"/>
    </row>
    <row r="664" spans="4:5" ht="12.75" customHeight="1">
      <c r="D664" s="235"/>
      <c r="E664" s="235"/>
    </row>
    <row r="665" spans="4:5" ht="12.75" customHeight="1">
      <c r="D665" s="235"/>
      <c r="E665" s="235"/>
    </row>
    <row r="666" spans="4:5" ht="12.75" customHeight="1">
      <c r="D666" s="235"/>
      <c r="E666" s="235"/>
    </row>
    <row r="667" spans="4:5" ht="12.75" customHeight="1">
      <c r="D667" s="235"/>
      <c r="E667" s="235"/>
    </row>
    <row r="668" spans="4:5" ht="12.75" customHeight="1">
      <c r="D668" s="235"/>
      <c r="E668" s="235"/>
    </row>
    <row r="669" spans="4:5" ht="12.75" customHeight="1">
      <c r="D669" s="235"/>
      <c r="E669" s="235"/>
    </row>
    <row r="670" spans="4:5" ht="12.75" customHeight="1">
      <c r="D670" s="235"/>
      <c r="E670" s="235"/>
    </row>
    <row r="671" spans="4:5" ht="12.75" customHeight="1">
      <c r="D671" s="235"/>
      <c r="E671" s="235"/>
    </row>
    <row r="672" spans="4:5" ht="12.75" customHeight="1">
      <c r="D672" s="235"/>
      <c r="E672" s="235"/>
    </row>
    <row r="673" spans="4:5" ht="12.75" customHeight="1">
      <c r="D673" s="235"/>
      <c r="E673" s="235"/>
    </row>
    <row r="674" spans="4:5" ht="12.75" customHeight="1">
      <c r="D674" s="235"/>
      <c r="E674" s="235"/>
    </row>
    <row r="675" spans="4:5" ht="12.75" customHeight="1">
      <c r="D675" s="235"/>
      <c r="E675" s="235"/>
    </row>
    <row r="676" spans="4:5" ht="12.75" customHeight="1">
      <c r="D676" s="235"/>
      <c r="E676" s="235"/>
    </row>
    <row r="677" spans="4:5" ht="12.75" customHeight="1">
      <c r="D677" s="235"/>
      <c r="E677" s="235"/>
    </row>
    <row r="678" spans="4:5" ht="12.75" customHeight="1">
      <c r="D678" s="235"/>
      <c r="E678" s="235"/>
    </row>
    <row r="679" spans="4:5" ht="12.75" customHeight="1">
      <c r="D679" s="235"/>
      <c r="E679" s="235"/>
    </row>
    <row r="680" spans="4:5" ht="12.75" customHeight="1">
      <c r="D680" s="235"/>
      <c r="E680" s="235"/>
    </row>
    <row r="681" spans="4:5" ht="12.75" customHeight="1">
      <c r="D681" s="235"/>
      <c r="E681" s="235"/>
    </row>
    <row r="682" spans="4:5" ht="12.75" customHeight="1">
      <c r="D682" s="235"/>
      <c r="E682" s="235"/>
    </row>
    <row r="683" spans="4:5" ht="12.75" customHeight="1">
      <c r="D683" s="235"/>
      <c r="E683" s="235"/>
    </row>
    <row r="684" spans="4:5" ht="12.75" customHeight="1">
      <c r="D684" s="235"/>
      <c r="E684" s="235"/>
    </row>
    <row r="685" spans="4:5" ht="12.75" customHeight="1">
      <c r="D685" s="235"/>
      <c r="E685" s="235"/>
    </row>
    <row r="686" spans="4:5" ht="12.75" customHeight="1">
      <c r="D686" s="235"/>
      <c r="E686" s="235"/>
    </row>
    <row r="687" spans="4:5" ht="12.75" customHeight="1">
      <c r="D687" s="235"/>
      <c r="E687" s="235"/>
    </row>
    <row r="688" spans="4:5" ht="12.75" customHeight="1">
      <c r="D688" s="235"/>
      <c r="E688" s="235"/>
    </row>
    <row r="689" spans="4:5" ht="12.75" customHeight="1">
      <c r="D689" s="235"/>
      <c r="E689" s="235"/>
    </row>
    <row r="690" spans="4:5" ht="12.75" customHeight="1">
      <c r="D690" s="235"/>
      <c r="E690" s="235"/>
    </row>
    <row r="691" spans="4:5" ht="12.75" customHeight="1">
      <c r="D691" s="235"/>
      <c r="E691" s="235"/>
    </row>
    <row r="692" spans="4:5" ht="12.75" customHeight="1">
      <c r="D692" s="235"/>
      <c r="E692" s="235"/>
    </row>
    <row r="693" spans="4:5" ht="12.75" customHeight="1">
      <c r="D693" s="235"/>
      <c r="E693" s="235"/>
    </row>
    <row r="694" spans="4:5" ht="12.75" customHeight="1">
      <c r="D694" s="235"/>
      <c r="E694" s="235"/>
    </row>
    <row r="695" spans="4:5" ht="12.75" customHeight="1">
      <c r="D695" s="235"/>
      <c r="E695" s="235"/>
    </row>
    <row r="696" spans="4:5" ht="12.75" customHeight="1">
      <c r="D696" s="235"/>
      <c r="E696" s="235"/>
    </row>
    <row r="697" spans="4:5" ht="12.75" customHeight="1">
      <c r="D697" s="235"/>
      <c r="E697" s="235"/>
    </row>
    <row r="698" spans="4:5" ht="12.75" customHeight="1">
      <c r="D698" s="235"/>
      <c r="E698" s="235"/>
    </row>
    <row r="699" spans="4:5" ht="12.75" customHeight="1">
      <c r="D699" s="235"/>
      <c r="E699" s="235"/>
    </row>
    <row r="700" spans="4:5" ht="12.75" customHeight="1">
      <c r="D700" s="235"/>
      <c r="E700" s="235"/>
    </row>
    <row r="701" spans="4:5" ht="12.75" customHeight="1">
      <c r="D701" s="235"/>
      <c r="E701" s="235"/>
    </row>
    <row r="702" spans="4:5" ht="12.75" customHeight="1">
      <c r="D702" s="235"/>
      <c r="E702" s="235"/>
    </row>
    <row r="703" spans="4:5" ht="12.75" customHeight="1">
      <c r="D703" s="235"/>
      <c r="E703" s="235"/>
    </row>
    <row r="704" spans="4:5" ht="12.75" customHeight="1">
      <c r="D704" s="235"/>
      <c r="E704" s="235"/>
    </row>
    <row r="705" spans="4:5" ht="12.75" customHeight="1">
      <c r="D705" s="235"/>
      <c r="E705" s="235"/>
    </row>
    <row r="706" spans="4:5" ht="12.75" customHeight="1">
      <c r="D706" s="235"/>
      <c r="E706" s="235"/>
    </row>
    <row r="707" spans="4:5" ht="12.75" customHeight="1">
      <c r="D707" s="235"/>
      <c r="E707" s="235"/>
    </row>
    <row r="708" spans="4:5" ht="12.75" customHeight="1">
      <c r="D708" s="235"/>
      <c r="E708" s="235"/>
    </row>
    <row r="709" spans="4:5" ht="12.75" customHeight="1">
      <c r="D709" s="235"/>
      <c r="E709" s="235"/>
    </row>
    <row r="710" spans="4:5" ht="12.75" customHeight="1">
      <c r="D710" s="235"/>
      <c r="E710" s="235"/>
    </row>
    <row r="711" spans="4:5" ht="12.75" customHeight="1">
      <c r="D711" s="235"/>
      <c r="E711" s="235"/>
    </row>
    <row r="712" spans="4:5" ht="12.75" customHeight="1">
      <c r="D712" s="235"/>
      <c r="E712" s="235"/>
    </row>
    <row r="713" spans="4:5" ht="12.75" customHeight="1">
      <c r="D713" s="235"/>
      <c r="E713" s="235"/>
    </row>
    <row r="714" spans="4:5" ht="12.75" customHeight="1">
      <c r="D714" s="235"/>
      <c r="E714" s="235"/>
    </row>
    <row r="715" spans="4:5" ht="12.75" customHeight="1">
      <c r="D715" s="235"/>
      <c r="E715" s="235"/>
    </row>
    <row r="716" spans="4:5" ht="12.75" customHeight="1">
      <c r="D716" s="235"/>
      <c r="E716" s="235"/>
    </row>
    <row r="717" spans="4:5" ht="12.75" customHeight="1">
      <c r="D717" s="235"/>
      <c r="E717" s="235"/>
    </row>
    <row r="718" spans="4:5" ht="12.75" customHeight="1">
      <c r="D718" s="235"/>
      <c r="E718" s="235"/>
    </row>
    <row r="719" spans="4:5" ht="12.75" customHeight="1">
      <c r="D719" s="235"/>
      <c r="E719" s="235"/>
    </row>
    <row r="720" spans="4:5" ht="12.75" customHeight="1">
      <c r="D720" s="235"/>
      <c r="E720" s="235"/>
    </row>
    <row r="721" spans="4:5" ht="12.75" customHeight="1">
      <c r="D721" s="235"/>
      <c r="E721" s="235"/>
    </row>
    <row r="722" spans="4:5" ht="12.75" customHeight="1">
      <c r="D722" s="235"/>
      <c r="E722" s="235"/>
    </row>
    <row r="723" spans="4:5" ht="12.75" customHeight="1">
      <c r="D723" s="235"/>
      <c r="E723" s="235"/>
    </row>
    <row r="724" spans="4:5" ht="12.75" customHeight="1">
      <c r="D724" s="235"/>
      <c r="E724" s="235"/>
    </row>
    <row r="725" spans="4:5" ht="12.75" customHeight="1">
      <c r="D725" s="235"/>
      <c r="E725" s="235"/>
    </row>
    <row r="726" spans="4:5" ht="12.75" customHeight="1">
      <c r="D726" s="235"/>
      <c r="E726" s="235"/>
    </row>
    <row r="727" spans="4:5" ht="12.75" customHeight="1">
      <c r="D727" s="235"/>
      <c r="E727" s="235"/>
    </row>
    <row r="728" spans="4:5" ht="12.75" customHeight="1">
      <c r="D728" s="235"/>
      <c r="E728" s="235"/>
    </row>
    <row r="729" spans="4:5" ht="12.75" customHeight="1">
      <c r="D729" s="235"/>
      <c r="E729" s="235"/>
    </row>
    <row r="730" spans="4:5" ht="12.75" customHeight="1">
      <c r="D730" s="235"/>
      <c r="E730" s="235"/>
    </row>
    <row r="731" spans="4:5" ht="12.75" customHeight="1">
      <c r="D731" s="235"/>
      <c r="E731" s="235"/>
    </row>
    <row r="732" spans="4:5" ht="12.75" customHeight="1">
      <c r="D732" s="235"/>
      <c r="E732" s="235"/>
    </row>
    <row r="733" spans="4:5" ht="12.75" customHeight="1">
      <c r="D733" s="235"/>
      <c r="E733" s="235"/>
    </row>
    <row r="734" spans="4:5" ht="12.75" customHeight="1">
      <c r="D734" s="235"/>
      <c r="E734" s="235"/>
    </row>
    <row r="735" spans="4:5" ht="12.75" customHeight="1">
      <c r="D735" s="235"/>
      <c r="E735" s="235"/>
    </row>
    <row r="736" spans="4:5" ht="12.75" customHeight="1">
      <c r="D736" s="235"/>
      <c r="E736" s="235"/>
    </row>
    <row r="737" spans="4:5" ht="12.75" customHeight="1">
      <c r="D737" s="235"/>
      <c r="E737" s="235"/>
    </row>
    <row r="738" spans="4:5" ht="12.75" customHeight="1">
      <c r="D738" s="235"/>
      <c r="E738" s="235"/>
    </row>
    <row r="739" spans="4:5" ht="12.75" customHeight="1">
      <c r="D739" s="235"/>
      <c r="E739" s="235"/>
    </row>
    <row r="740" spans="4:5" ht="12.75" customHeight="1">
      <c r="D740" s="235"/>
      <c r="E740" s="235"/>
    </row>
    <row r="741" spans="4:5" ht="12.75" customHeight="1">
      <c r="D741" s="235"/>
      <c r="E741" s="235"/>
    </row>
    <row r="742" spans="4:5" ht="12.75" customHeight="1">
      <c r="D742" s="235"/>
      <c r="E742" s="235"/>
    </row>
    <row r="743" spans="4:5" ht="12.75" customHeight="1">
      <c r="D743" s="235"/>
      <c r="E743" s="235"/>
    </row>
    <row r="744" spans="4:5" ht="12.75" customHeight="1">
      <c r="D744" s="235"/>
      <c r="E744" s="235"/>
    </row>
    <row r="745" spans="4:5" ht="12.75" customHeight="1">
      <c r="D745" s="235"/>
      <c r="E745" s="235"/>
    </row>
    <row r="746" spans="4:5" ht="12.75" customHeight="1">
      <c r="D746" s="235"/>
      <c r="E746" s="235"/>
    </row>
    <row r="747" spans="4:5" ht="12.75" customHeight="1">
      <c r="D747" s="235"/>
      <c r="E747" s="235"/>
    </row>
    <row r="748" spans="4:5" ht="12.75" customHeight="1">
      <c r="D748" s="235"/>
      <c r="E748" s="235"/>
    </row>
    <row r="749" spans="4:5" ht="12.75" customHeight="1">
      <c r="D749" s="235"/>
      <c r="E749" s="235"/>
    </row>
    <row r="750" spans="4:5" ht="12.75" customHeight="1">
      <c r="D750" s="235"/>
      <c r="E750" s="235"/>
    </row>
    <row r="751" spans="4:5" ht="12.75" customHeight="1">
      <c r="D751" s="235"/>
      <c r="E751" s="235"/>
    </row>
    <row r="752" spans="4:5" ht="12.75" customHeight="1">
      <c r="D752" s="235"/>
      <c r="E752" s="235"/>
    </row>
    <row r="753" spans="4:5" ht="12.75" customHeight="1">
      <c r="D753" s="235"/>
      <c r="E753" s="235"/>
    </row>
    <row r="754" spans="4:5" ht="12.75" customHeight="1">
      <c r="D754" s="235"/>
      <c r="E754" s="235"/>
    </row>
    <row r="755" spans="4:5" ht="12.75" customHeight="1">
      <c r="D755" s="235"/>
      <c r="E755" s="235"/>
    </row>
    <row r="756" spans="4:5" ht="12.75" customHeight="1">
      <c r="D756" s="235"/>
      <c r="E756" s="235"/>
    </row>
    <row r="757" spans="4:5" ht="12.75" customHeight="1">
      <c r="D757" s="235"/>
      <c r="E757" s="235"/>
    </row>
    <row r="758" spans="4:5" ht="12.75" customHeight="1">
      <c r="D758" s="235"/>
      <c r="E758" s="235"/>
    </row>
    <row r="759" spans="4:5" ht="12.75" customHeight="1">
      <c r="D759" s="235"/>
      <c r="E759" s="235"/>
    </row>
    <row r="760" spans="4:5" ht="12.75" customHeight="1">
      <c r="D760" s="235"/>
      <c r="E760" s="235"/>
    </row>
    <row r="761" spans="4:5" ht="12.75" customHeight="1">
      <c r="D761" s="235"/>
      <c r="E761" s="235"/>
    </row>
    <row r="762" spans="4:5" ht="12.75" customHeight="1">
      <c r="D762" s="235"/>
      <c r="E762" s="235"/>
    </row>
    <row r="763" spans="4:5" ht="12.75" customHeight="1">
      <c r="D763" s="235"/>
      <c r="E763" s="235"/>
    </row>
    <row r="764" spans="4:5" ht="12.75" customHeight="1">
      <c r="D764" s="235"/>
      <c r="E764" s="235"/>
    </row>
    <row r="765" spans="4:5" ht="12.75" customHeight="1">
      <c r="D765" s="235"/>
      <c r="E765" s="235"/>
    </row>
    <row r="766" spans="4:5" ht="12.75" customHeight="1">
      <c r="D766" s="235"/>
      <c r="E766" s="235"/>
    </row>
    <row r="767" spans="4:5" ht="12.75" customHeight="1">
      <c r="D767" s="235"/>
      <c r="E767" s="235"/>
    </row>
    <row r="768" spans="4:5" ht="12.75" customHeight="1">
      <c r="D768" s="235"/>
      <c r="E768" s="235"/>
    </row>
    <row r="769" spans="4:5" ht="12.75" customHeight="1">
      <c r="D769" s="235"/>
      <c r="E769" s="235"/>
    </row>
    <row r="770" spans="4:5" ht="12.75" customHeight="1">
      <c r="D770" s="235"/>
      <c r="E770" s="235"/>
    </row>
    <row r="771" spans="4:5" ht="12.75" customHeight="1">
      <c r="D771" s="235"/>
      <c r="E771" s="235"/>
    </row>
    <row r="772" spans="4:5" ht="12.75" customHeight="1">
      <c r="D772" s="235"/>
      <c r="E772" s="235"/>
    </row>
    <row r="773" spans="4:5" ht="12.75" customHeight="1">
      <c r="D773" s="235"/>
      <c r="E773" s="235"/>
    </row>
    <row r="774" spans="4:5" ht="12.75" customHeight="1">
      <c r="D774" s="235"/>
      <c r="E774" s="235"/>
    </row>
    <row r="775" spans="4:5" ht="12.75" customHeight="1">
      <c r="D775" s="235"/>
      <c r="E775" s="235"/>
    </row>
    <row r="776" spans="4:5" ht="12.75" customHeight="1">
      <c r="D776" s="235"/>
      <c r="E776" s="235"/>
    </row>
    <row r="777" spans="4:5" ht="12.75" customHeight="1">
      <c r="D777" s="235"/>
      <c r="E777" s="235"/>
    </row>
    <row r="778" spans="4:5" ht="12.75" customHeight="1">
      <c r="D778" s="235"/>
      <c r="E778" s="235"/>
    </row>
    <row r="779" spans="4:5" ht="12.75" customHeight="1">
      <c r="D779" s="235"/>
      <c r="E779" s="235"/>
    </row>
    <row r="780" spans="4:5" ht="12.75" customHeight="1">
      <c r="D780" s="235"/>
      <c r="E780" s="235"/>
    </row>
    <row r="781" spans="4:5" ht="12.75" customHeight="1">
      <c r="D781" s="235"/>
      <c r="E781" s="235"/>
    </row>
    <row r="782" spans="4:5" ht="12.75" customHeight="1">
      <c r="D782" s="235"/>
      <c r="E782" s="235"/>
    </row>
    <row r="783" spans="4:5" ht="12.75" customHeight="1">
      <c r="D783" s="235"/>
      <c r="E783" s="235"/>
    </row>
    <row r="784" spans="4:5" ht="12.75" customHeight="1">
      <c r="D784" s="235"/>
      <c r="E784" s="235"/>
    </row>
    <row r="785" spans="4:5" ht="12.75" customHeight="1">
      <c r="D785" s="235"/>
      <c r="E785" s="235"/>
    </row>
    <row r="786" spans="4:5" ht="12.75" customHeight="1">
      <c r="D786" s="235"/>
      <c r="E786" s="235"/>
    </row>
    <row r="787" spans="4:5" ht="12.75" customHeight="1">
      <c r="D787" s="235"/>
      <c r="E787" s="235"/>
    </row>
    <row r="788" spans="4:5" ht="12.75" customHeight="1">
      <c r="D788" s="235"/>
      <c r="E788" s="235"/>
    </row>
    <row r="789" spans="4:5" ht="12.75" customHeight="1">
      <c r="D789" s="235"/>
      <c r="E789" s="235"/>
    </row>
    <row r="790" spans="4:5" ht="12.75" customHeight="1">
      <c r="D790" s="235"/>
      <c r="E790" s="235"/>
    </row>
    <row r="791" spans="4:5" ht="12.75" customHeight="1">
      <c r="D791" s="235"/>
      <c r="E791" s="235"/>
    </row>
    <row r="792" spans="4:5" ht="12.75" customHeight="1">
      <c r="D792" s="235"/>
      <c r="E792" s="235"/>
    </row>
    <row r="793" spans="4:5" ht="12.75" customHeight="1">
      <c r="D793" s="235"/>
      <c r="E793" s="235"/>
    </row>
    <row r="794" spans="4:5" ht="12.75" customHeight="1">
      <c r="D794" s="235"/>
      <c r="E794" s="235"/>
    </row>
    <row r="795" spans="4:5" ht="12.75" customHeight="1">
      <c r="D795" s="235"/>
      <c r="E795" s="235"/>
    </row>
    <row r="796" spans="4:5" ht="12.75" customHeight="1">
      <c r="D796" s="235"/>
      <c r="E796" s="235"/>
    </row>
    <row r="797" spans="4:5" ht="12.75" customHeight="1">
      <c r="D797" s="235"/>
      <c r="E797" s="235"/>
    </row>
    <row r="798" spans="4:5" ht="12.75" customHeight="1">
      <c r="D798" s="235"/>
      <c r="E798" s="235"/>
    </row>
    <row r="799" spans="4:5" ht="12.75" customHeight="1">
      <c r="D799" s="235"/>
      <c r="E799" s="235"/>
    </row>
    <row r="800" spans="4:5" ht="12.75" customHeight="1">
      <c r="D800" s="235"/>
      <c r="E800" s="235"/>
    </row>
    <row r="801" spans="4:5" ht="12.75" customHeight="1">
      <c r="D801" s="235"/>
      <c r="E801" s="235"/>
    </row>
    <row r="802" spans="4:5" ht="12.75" customHeight="1">
      <c r="D802" s="235"/>
      <c r="E802" s="235"/>
    </row>
    <row r="803" spans="4:5" ht="12.75" customHeight="1">
      <c r="D803" s="235"/>
      <c r="E803" s="235"/>
    </row>
    <row r="804" spans="4:5" ht="12.75" customHeight="1">
      <c r="D804" s="235"/>
      <c r="E804" s="235"/>
    </row>
    <row r="805" spans="4:5" ht="12.75" customHeight="1">
      <c r="D805" s="235"/>
      <c r="E805" s="235"/>
    </row>
    <row r="806" spans="4:5" ht="12.75" customHeight="1">
      <c r="D806" s="235"/>
      <c r="E806" s="235"/>
    </row>
    <row r="807" spans="4:5" ht="12.75" customHeight="1">
      <c r="D807" s="235"/>
      <c r="E807" s="235"/>
    </row>
    <row r="808" spans="4:5" ht="12.75" customHeight="1">
      <c r="D808" s="235"/>
      <c r="E808" s="235"/>
    </row>
    <row r="809" spans="4:5" ht="12.75" customHeight="1">
      <c r="D809" s="235"/>
      <c r="E809" s="235"/>
    </row>
    <row r="810" spans="4:5" ht="12.75" customHeight="1">
      <c r="D810" s="235"/>
      <c r="E810" s="235"/>
    </row>
    <row r="811" spans="4:5" ht="12.75" customHeight="1">
      <c r="D811" s="235"/>
      <c r="E811" s="235"/>
    </row>
    <row r="812" spans="4:5" ht="12.75" customHeight="1">
      <c r="D812" s="235"/>
      <c r="E812" s="235"/>
    </row>
    <row r="813" spans="4:5" ht="12.75" customHeight="1">
      <c r="D813" s="235"/>
      <c r="E813" s="235"/>
    </row>
    <row r="814" spans="4:5" ht="12.75" customHeight="1">
      <c r="D814" s="235"/>
      <c r="E814" s="235"/>
    </row>
    <row r="815" spans="4:5" ht="12.75" customHeight="1">
      <c r="D815" s="235"/>
      <c r="E815" s="235"/>
    </row>
    <row r="816" spans="4:5" ht="12.75" customHeight="1">
      <c r="D816" s="235"/>
      <c r="E816" s="235"/>
    </row>
    <row r="817" spans="4:5" ht="12.75" customHeight="1">
      <c r="D817" s="235"/>
      <c r="E817" s="235"/>
    </row>
    <row r="818" spans="4:5" ht="12.75" customHeight="1">
      <c r="D818" s="235"/>
      <c r="E818" s="235"/>
    </row>
    <row r="819" spans="4:5" ht="12.75" customHeight="1">
      <c r="D819" s="235"/>
      <c r="E819" s="235"/>
    </row>
    <row r="820" spans="4:5" ht="12.75" customHeight="1">
      <c r="D820" s="235"/>
      <c r="E820" s="235"/>
    </row>
    <row r="821" spans="4:5" ht="12.75" customHeight="1">
      <c r="D821" s="235"/>
      <c r="E821" s="235"/>
    </row>
    <row r="822" spans="4:5" ht="12.75" customHeight="1">
      <c r="D822" s="235"/>
      <c r="E822" s="235"/>
    </row>
    <row r="823" spans="4:5" ht="12.75" customHeight="1">
      <c r="D823" s="235"/>
      <c r="E823" s="235"/>
    </row>
    <row r="824" spans="4:5" ht="12.75" customHeight="1">
      <c r="D824" s="235"/>
      <c r="E824" s="235"/>
    </row>
    <row r="825" spans="4:5" ht="12.75" customHeight="1">
      <c r="D825" s="235"/>
      <c r="E825" s="235"/>
    </row>
    <row r="826" spans="4:5" ht="12.75" customHeight="1">
      <c r="D826" s="235"/>
      <c r="E826" s="235"/>
    </row>
    <row r="827" spans="4:5" ht="12.75" customHeight="1">
      <c r="D827" s="235"/>
      <c r="E827" s="235"/>
    </row>
    <row r="828" spans="4:5" ht="12.75" customHeight="1">
      <c r="D828" s="235"/>
      <c r="E828" s="235"/>
    </row>
    <row r="829" spans="4:5" ht="12.75" customHeight="1">
      <c r="D829" s="235"/>
      <c r="E829" s="235"/>
    </row>
    <row r="830" spans="4:5" ht="12.75" customHeight="1">
      <c r="D830" s="235"/>
      <c r="E830" s="235"/>
    </row>
    <row r="831" spans="4:5" ht="12.75" customHeight="1">
      <c r="D831" s="235"/>
      <c r="E831" s="235"/>
    </row>
    <row r="832" spans="4:5" ht="12.75" customHeight="1">
      <c r="D832" s="235"/>
      <c r="E832" s="235"/>
    </row>
    <row r="833" spans="4:5" ht="12.75" customHeight="1">
      <c r="D833" s="235"/>
      <c r="E833" s="235"/>
    </row>
    <row r="834" spans="4:5" ht="12.75" customHeight="1">
      <c r="D834" s="235"/>
      <c r="E834" s="235"/>
    </row>
    <row r="835" spans="4:5" ht="12.75" customHeight="1">
      <c r="D835" s="235"/>
      <c r="E835" s="235"/>
    </row>
    <row r="836" spans="4:5" ht="12.75" customHeight="1">
      <c r="D836" s="235"/>
      <c r="E836" s="235"/>
    </row>
    <row r="837" spans="4:5" ht="12.75" customHeight="1">
      <c r="D837" s="235"/>
      <c r="E837" s="235"/>
    </row>
    <row r="838" spans="4:5" ht="12.75" customHeight="1">
      <c r="D838" s="235"/>
      <c r="E838" s="235"/>
    </row>
    <row r="839" spans="4:5" ht="12.75" customHeight="1">
      <c r="D839" s="235"/>
      <c r="E839" s="235"/>
    </row>
    <row r="840" spans="4:5" ht="12.75" customHeight="1">
      <c r="D840" s="235"/>
      <c r="E840" s="235"/>
    </row>
    <row r="841" spans="4:5" ht="12.75" customHeight="1">
      <c r="D841" s="235"/>
      <c r="E841" s="235"/>
    </row>
    <row r="842" spans="4:5" ht="12.75" customHeight="1">
      <c r="D842" s="235"/>
      <c r="E842" s="235"/>
    </row>
    <row r="843" spans="4:5" ht="12.75" customHeight="1">
      <c r="D843" s="235"/>
      <c r="E843" s="235"/>
    </row>
    <row r="844" spans="4:5" ht="12.75" customHeight="1">
      <c r="D844" s="235"/>
      <c r="E844" s="235"/>
    </row>
    <row r="845" spans="4:5" ht="12.75" customHeight="1">
      <c r="D845" s="235"/>
      <c r="E845" s="235"/>
    </row>
    <row r="846" spans="4:5" ht="12.75" customHeight="1">
      <c r="D846" s="235"/>
      <c r="E846" s="235"/>
    </row>
    <row r="847" spans="4:5" ht="12.75" customHeight="1">
      <c r="D847" s="235"/>
      <c r="E847" s="235"/>
    </row>
    <row r="848" spans="4:5" ht="12.75" customHeight="1">
      <c r="D848" s="235"/>
      <c r="E848" s="235"/>
    </row>
    <row r="849" spans="4:5" ht="12.75" customHeight="1">
      <c r="D849" s="235"/>
      <c r="E849" s="235"/>
    </row>
    <row r="850" spans="4:5" ht="12.75" customHeight="1">
      <c r="D850" s="235"/>
      <c r="E850" s="235"/>
    </row>
    <row r="851" spans="4:5" ht="12.75" customHeight="1">
      <c r="D851" s="235"/>
      <c r="E851" s="235"/>
    </row>
    <row r="852" spans="4:5" ht="12.75" customHeight="1">
      <c r="D852" s="235"/>
      <c r="E852" s="235"/>
    </row>
    <row r="853" spans="4:5" ht="12.75" customHeight="1">
      <c r="D853" s="235"/>
      <c r="E853" s="235"/>
    </row>
    <row r="854" spans="4:5" ht="12.75" customHeight="1">
      <c r="D854" s="235"/>
      <c r="E854" s="235"/>
    </row>
    <row r="855" spans="4:5" ht="12.75" customHeight="1">
      <c r="D855" s="235"/>
      <c r="E855" s="235"/>
    </row>
    <row r="856" spans="4:5" ht="12.75" customHeight="1">
      <c r="D856" s="235"/>
      <c r="E856" s="235"/>
    </row>
    <row r="857" spans="4:5" ht="12.75" customHeight="1">
      <c r="D857" s="235"/>
      <c r="E857" s="235"/>
    </row>
    <row r="858" spans="4:5" ht="12.75" customHeight="1">
      <c r="D858" s="235"/>
      <c r="E858" s="235"/>
    </row>
    <row r="859" spans="4:5" ht="12.75" customHeight="1">
      <c r="D859" s="235"/>
      <c r="E859" s="235"/>
    </row>
    <row r="860" spans="4:5" ht="12.75" customHeight="1">
      <c r="D860" s="235"/>
      <c r="E860" s="235"/>
    </row>
    <row r="861" spans="4:5" ht="12.75" customHeight="1">
      <c r="D861" s="235"/>
      <c r="E861" s="235"/>
    </row>
    <row r="862" spans="4:5" ht="12.75" customHeight="1">
      <c r="D862" s="235"/>
      <c r="E862" s="235"/>
    </row>
    <row r="863" spans="4:5" ht="12.75" customHeight="1">
      <c r="D863" s="235"/>
      <c r="E863" s="235"/>
    </row>
    <row r="864" spans="4:5" ht="12.75" customHeight="1">
      <c r="D864" s="235"/>
      <c r="E864" s="235"/>
    </row>
    <row r="865" spans="4:5" ht="12.75" customHeight="1">
      <c r="D865" s="235"/>
      <c r="E865" s="235"/>
    </row>
    <row r="866" spans="4:5" ht="12.75" customHeight="1">
      <c r="D866" s="235"/>
      <c r="E866" s="235"/>
    </row>
    <row r="867" spans="4:5" ht="12.75" customHeight="1">
      <c r="D867" s="235"/>
      <c r="E867" s="235"/>
    </row>
    <row r="868" spans="4:5" ht="12.75" customHeight="1">
      <c r="D868" s="235"/>
      <c r="E868" s="235"/>
    </row>
    <row r="869" spans="4:5" ht="12.75" customHeight="1">
      <c r="D869" s="235"/>
      <c r="E869" s="235"/>
    </row>
    <row r="870" spans="4:5" ht="12.75" customHeight="1">
      <c r="D870" s="235"/>
      <c r="E870" s="235"/>
    </row>
    <row r="871" spans="4:5" ht="12.75" customHeight="1">
      <c r="D871" s="235"/>
      <c r="E871" s="235"/>
    </row>
    <row r="872" spans="4:5" ht="12.75" customHeight="1">
      <c r="D872" s="235"/>
      <c r="E872" s="235"/>
    </row>
    <row r="873" spans="4:5" ht="12.75" customHeight="1">
      <c r="D873" s="235"/>
      <c r="E873" s="235"/>
    </row>
    <row r="874" spans="4:5" ht="12.75" customHeight="1">
      <c r="D874" s="235"/>
      <c r="E874" s="235"/>
    </row>
    <row r="875" spans="4:5" ht="12.75" customHeight="1">
      <c r="D875" s="235"/>
      <c r="E875" s="235"/>
    </row>
    <row r="876" spans="4:5" ht="12.75" customHeight="1">
      <c r="D876" s="235"/>
      <c r="E876" s="235"/>
    </row>
    <row r="877" spans="4:5" ht="12.75" customHeight="1">
      <c r="D877" s="235"/>
      <c r="E877" s="235"/>
    </row>
    <row r="878" spans="4:5" ht="12.75" customHeight="1">
      <c r="D878" s="235"/>
      <c r="E878" s="235"/>
    </row>
    <row r="879" spans="4:5" ht="12.75" customHeight="1">
      <c r="D879" s="235"/>
      <c r="E879" s="235"/>
    </row>
    <row r="880" spans="4:5" ht="12.75" customHeight="1">
      <c r="D880" s="235"/>
      <c r="E880" s="235"/>
    </row>
    <row r="881" spans="4:5" ht="12.75" customHeight="1">
      <c r="D881" s="235"/>
      <c r="E881" s="235"/>
    </row>
    <row r="882" spans="4:5" ht="12.75" customHeight="1">
      <c r="D882" s="235"/>
      <c r="E882" s="235"/>
    </row>
    <row r="883" spans="4:5" ht="12.75" customHeight="1">
      <c r="D883" s="235"/>
      <c r="E883" s="235"/>
    </row>
    <row r="884" spans="4:5" ht="12.75" customHeight="1">
      <c r="D884" s="235"/>
      <c r="E884" s="235"/>
    </row>
    <row r="885" spans="4:5" ht="12.75" customHeight="1">
      <c r="D885" s="235"/>
      <c r="E885" s="235"/>
    </row>
    <row r="886" spans="4:5" ht="12.75" customHeight="1">
      <c r="D886" s="235"/>
      <c r="E886" s="235"/>
    </row>
    <row r="887" spans="4:5" ht="12.75" customHeight="1">
      <c r="D887" s="235"/>
      <c r="E887" s="235"/>
    </row>
    <row r="888" spans="4:5" ht="12.75" customHeight="1">
      <c r="D888" s="235"/>
      <c r="E888" s="235"/>
    </row>
    <row r="889" spans="4:5" ht="12.75" customHeight="1">
      <c r="D889" s="235"/>
      <c r="E889" s="235"/>
    </row>
    <row r="890" spans="4:5" ht="12.75" customHeight="1">
      <c r="D890" s="235"/>
      <c r="E890" s="235"/>
    </row>
    <row r="891" spans="4:5" ht="12.75" customHeight="1">
      <c r="D891" s="235"/>
      <c r="E891" s="235"/>
    </row>
    <row r="892" spans="4:5" ht="12.75" customHeight="1">
      <c r="D892" s="235"/>
      <c r="E892" s="235"/>
    </row>
    <row r="893" spans="4:5" ht="12.75" customHeight="1">
      <c r="D893" s="235"/>
      <c r="E893" s="235"/>
    </row>
    <row r="894" spans="4:5" ht="12.75" customHeight="1">
      <c r="D894" s="235"/>
      <c r="E894" s="235"/>
    </row>
    <row r="895" spans="4:5" ht="12.75" customHeight="1">
      <c r="D895" s="235"/>
      <c r="E895" s="235"/>
    </row>
    <row r="896" spans="4:5" ht="12.75" customHeight="1">
      <c r="D896" s="235"/>
      <c r="E896" s="235"/>
    </row>
    <row r="897" spans="4:5" ht="12.75" customHeight="1">
      <c r="D897" s="235"/>
      <c r="E897" s="235"/>
    </row>
    <row r="898" spans="4:5" ht="12.75" customHeight="1">
      <c r="D898" s="235"/>
      <c r="E898" s="235"/>
    </row>
    <row r="899" spans="4:5" ht="12.75" customHeight="1">
      <c r="D899" s="235"/>
      <c r="E899" s="235"/>
    </row>
    <row r="900" spans="4:5" ht="12.75" customHeight="1">
      <c r="D900" s="235"/>
      <c r="E900" s="235"/>
    </row>
    <row r="901" spans="4:5" ht="12.75" customHeight="1">
      <c r="D901" s="235"/>
      <c r="E901" s="235"/>
    </row>
    <row r="902" spans="4:5" ht="12.75" customHeight="1">
      <c r="D902" s="235"/>
      <c r="E902" s="235"/>
    </row>
    <row r="903" spans="4:5" ht="12.75" customHeight="1">
      <c r="D903" s="235"/>
      <c r="E903" s="235"/>
    </row>
    <row r="904" spans="4:5" ht="12.75" customHeight="1">
      <c r="D904" s="235"/>
      <c r="E904" s="235"/>
    </row>
    <row r="905" spans="4:5" ht="12.75" customHeight="1">
      <c r="D905" s="235"/>
      <c r="E905" s="235"/>
    </row>
    <row r="906" spans="4:5" ht="12.75" customHeight="1">
      <c r="D906" s="235"/>
      <c r="E906" s="235"/>
    </row>
    <row r="907" spans="4:5" ht="12.75" customHeight="1">
      <c r="D907" s="235"/>
      <c r="E907" s="235"/>
    </row>
    <row r="908" spans="4:5" ht="12.75" customHeight="1">
      <c r="D908" s="235"/>
      <c r="E908" s="235"/>
    </row>
    <row r="909" spans="4:5" ht="12.75" customHeight="1">
      <c r="D909" s="235"/>
      <c r="E909" s="235"/>
    </row>
    <row r="910" spans="4:5" ht="12.75" customHeight="1">
      <c r="D910" s="235"/>
      <c r="E910" s="235"/>
    </row>
    <row r="911" spans="4:5" ht="12.75" customHeight="1">
      <c r="D911" s="235"/>
      <c r="E911" s="235"/>
    </row>
    <row r="912" spans="4:5" ht="12.75" customHeight="1">
      <c r="D912" s="235"/>
      <c r="E912" s="235"/>
    </row>
    <row r="913" spans="4:5" ht="12.75" customHeight="1">
      <c r="D913" s="235"/>
      <c r="E913" s="235"/>
    </row>
    <row r="914" spans="4:5" ht="12.75" customHeight="1">
      <c r="D914" s="235"/>
      <c r="E914" s="235"/>
    </row>
    <row r="915" spans="4:5" ht="12.75" customHeight="1">
      <c r="D915" s="235"/>
      <c r="E915" s="235"/>
    </row>
    <row r="916" spans="4:5" ht="12.75" customHeight="1">
      <c r="D916" s="235"/>
      <c r="E916" s="235"/>
    </row>
    <row r="917" spans="4:5" ht="12.75" customHeight="1">
      <c r="D917" s="235"/>
      <c r="E917" s="235"/>
    </row>
    <row r="918" spans="4:5" ht="12.75" customHeight="1">
      <c r="D918" s="235"/>
      <c r="E918" s="235"/>
    </row>
    <row r="919" spans="4:5" ht="12.75" customHeight="1">
      <c r="D919" s="235"/>
      <c r="E919" s="235"/>
    </row>
    <row r="920" spans="4:5" ht="12.75" customHeight="1">
      <c r="D920" s="235"/>
      <c r="E920" s="235"/>
    </row>
    <row r="921" spans="4:5" ht="12.75" customHeight="1">
      <c r="D921" s="235"/>
      <c r="E921" s="235"/>
    </row>
    <row r="922" spans="4:5" ht="12.75" customHeight="1">
      <c r="D922" s="235"/>
      <c r="E922" s="235"/>
    </row>
    <row r="923" spans="4:5" ht="12.75" customHeight="1">
      <c r="D923" s="235"/>
      <c r="E923" s="235"/>
    </row>
    <row r="924" spans="4:5" ht="12.75" customHeight="1">
      <c r="D924" s="235"/>
      <c r="E924" s="235"/>
    </row>
    <row r="925" spans="4:5" ht="12.75" customHeight="1">
      <c r="D925" s="235"/>
      <c r="E925" s="235"/>
    </row>
    <row r="926" spans="4:5" ht="12.75" customHeight="1">
      <c r="D926" s="235"/>
      <c r="E926" s="235"/>
    </row>
    <row r="927" spans="4:5" ht="12.75" customHeight="1">
      <c r="D927" s="235"/>
      <c r="E927" s="235"/>
    </row>
    <row r="928" spans="4:5" ht="12.75" customHeight="1">
      <c r="D928" s="235"/>
      <c r="E928" s="235"/>
    </row>
    <row r="929" spans="4:5" ht="12.75" customHeight="1">
      <c r="D929" s="235"/>
      <c r="E929" s="235"/>
    </row>
    <row r="930" spans="4:5" ht="12.75" customHeight="1">
      <c r="D930" s="235"/>
      <c r="E930" s="235"/>
    </row>
    <row r="931" spans="4:5" ht="12.75" customHeight="1">
      <c r="D931" s="235"/>
      <c r="E931" s="235"/>
    </row>
    <row r="932" spans="4:5" ht="12.75" customHeight="1">
      <c r="D932" s="235"/>
      <c r="E932" s="235"/>
    </row>
    <row r="933" spans="4:5" ht="12.75" customHeight="1">
      <c r="D933" s="235"/>
      <c r="E933" s="235"/>
    </row>
    <row r="934" spans="4:5" ht="12.75" customHeight="1">
      <c r="D934" s="235"/>
      <c r="E934" s="235"/>
    </row>
    <row r="935" spans="4:5" ht="12.75" customHeight="1">
      <c r="D935" s="235"/>
      <c r="E935" s="235"/>
    </row>
    <row r="936" spans="4:5" ht="12.75" customHeight="1">
      <c r="D936" s="235"/>
      <c r="E936" s="235"/>
    </row>
    <row r="937" spans="4:5" ht="12.75" customHeight="1">
      <c r="D937" s="235"/>
      <c r="E937" s="235"/>
    </row>
    <row r="938" spans="4:5" ht="12.75" customHeight="1">
      <c r="D938" s="235"/>
      <c r="E938" s="235"/>
    </row>
    <row r="939" spans="4:5" ht="12.75" customHeight="1">
      <c r="D939" s="235"/>
      <c r="E939" s="235"/>
    </row>
    <row r="940" spans="4:5" ht="12.75" customHeight="1">
      <c r="D940" s="235"/>
      <c r="E940" s="235"/>
    </row>
    <row r="941" spans="4:5" ht="12.75" customHeight="1">
      <c r="D941" s="235"/>
      <c r="E941" s="235"/>
    </row>
    <row r="942" spans="4:5" ht="12.75" customHeight="1">
      <c r="D942" s="235"/>
      <c r="E942" s="235"/>
    </row>
    <row r="943" spans="4:5" ht="12.75" customHeight="1">
      <c r="D943" s="235"/>
      <c r="E943" s="235"/>
    </row>
    <row r="944" spans="4:5" ht="12.75" customHeight="1">
      <c r="D944" s="235"/>
      <c r="E944" s="235"/>
    </row>
    <row r="945" spans="4:5" ht="12.75" customHeight="1">
      <c r="D945" s="235"/>
      <c r="E945" s="235"/>
    </row>
    <row r="946" spans="4:5" ht="12.75" customHeight="1">
      <c r="D946" s="235"/>
      <c r="E946" s="235"/>
    </row>
    <row r="947" spans="4:5" ht="12.75" customHeight="1">
      <c r="D947" s="235"/>
      <c r="E947" s="235"/>
    </row>
    <row r="948" spans="4:5" ht="12.75" customHeight="1">
      <c r="D948" s="235"/>
      <c r="E948" s="235"/>
    </row>
    <row r="949" spans="4:5" ht="12.75" customHeight="1">
      <c r="D949" s="235"/>
      <c r="E949" s="235"/>
    </row>
    <row r="950" spans="4:5" ht="12.75" customHeight="1">
      <c r="D950" s="235"/>
      <c r="E950" s="235"/>
    </row>
    <row r="951" spans="4:5" ht="12.75" customHeight="1">
      <c r="D951" s="235"/>
      <c r="E951" s="235"/>
    </row>
    <row r="952" spans="4:5" ht="12.75" customHeight="1">
      <c r="D952" s="235"/>
      <c r="E952" s="235"/>
    </row>
    <row r="953" spans="4:5" ht="12.75" customHeight="1">
      <c r="D953" s="235"/>
      <c r="E953" s="235"/>
    </row>
    <row r="954" spans="4:5" ht="12.75" customHeight="1">
      <c r="D954" s="235"/>
      <c r="E954" s="235"/>
    </row>
    <row r="955" spans="4:5" ht="12.75" customHeight="1">
      <c r="D955" s="235"/>
      <c r="E955" s="235"/>
    </row>
    <row r="956" spans="4:5" ht="12.75" customHeight="1">
      <c r="D956" s="235"/>
      <c r="E956" s="235"/>
    </row>
    <row r="957" spans="4:5" ht="12.75" customHeight="1">
      <c r="D957" s="235"/>
      <c r="E957" s="235"/>
    </row>
    <row r="958" spans="4:5" ht="12.75" customHeight="1">
      <c r="D958" s="235"/>
      <c r="E958" s="235"/>
    </row>
    <row r="959" spans="4:5" ht="12.75" customHeight="1">
      <c r="D959" s="235"/>
      <c r="E959" s="235"/>
    </row>
    <row r="960" spans="4:5" ht="12.75" customHeight="1">
      <c r="D960" s="235"/>
      <c r="E960" s="235"/>
    </row>
    <row r="961" spans="4:5" ht="12.75" customHeight="1">
      <c r="D961" s="235"/>
      <c r="E961" s="235"/>
    </row>
    <row r="962" spans="4:5" ht="12.75" customHeight="1">
      <c r="D962" s="235"/>
      <c r="E962" s="235"/>
    </row>
    <row r="963" spans="4:5" ht="12.75" customHeight="1">
      <c r="D963" s="235"/>
      <c r="E963" s="235"/>
    </row>
    <row r="964" spans="4:5" ht="12.75" customHeight="1">
      <c r="D964" s="235"/>
      <c r="E964" s="235"/>
    </row>
    <row r="965" spans="4:5" ht="12.75" customHeight="1">
      <c r="D965" s="235"/>
      <c r="E965" s="235"/>
    </row>
    <row r="966" spans="4:5" ht="12.75" customHeight="1">
      <c r="D966" s="235"/>
      <c r="E966" s="235"/>
    </row>
    <row r="967" spans="4:5" ht="12.75" customHeight="1">
      <c r="D967" s="235"/>
      <c r="E967" s="235"/>
    </row>
    <row r="968" spans="4:5" ht="12.75" customHeight="1">
      <c r="D968" s="235"/>
      <c r="E968" s="235"/>
    </row>
    <row r="969" spans="4:5" ht="12.75" customHeight="1">
      <c r="D969" s="235"/>
      <c r="E969" s="235"/>
    </row>
    <row r="970" spans="4:5" ht="12.75" customHeight="1">
      <c r="D970" s="235"/>
      <c r="E970" s="235"/>
    </row>
    <row r="971" spans="4:5" ht="12.75" customHeight="1">
      <c r="D971" s="235"/>
      <c r="E971" s="235"/>
    </row>
    <row r="972" spans="4:5" ht="12.75" customHeight="1">
      <c r="D972" s="235"/>
      <c r="E972" s="235"/>
    </row>
    <row r="973" spans="4:5" ht="12.75" customHeight="1">
      <c r="D973" s="235"/>
      <c r="E973" s="235"/>
    </row>
    <row r="974" spans="4:5" ht="12.75" customHeight="1">
      <c r="D974" s="235"/>
      <c r="E974" s="235"/>
    </row>
    <row r="975" spans="4:5" ht="12.75" customHeight="1">
      <c r="D975" s="235"/>
      <c r="E975" s="235"/>
    </row>
    <row r="976" spans="4:5" ht="12.75" customHeight="1">
      <c r="D976" s="235"/>
      <c r="E976" s="235"/>
    </row>
    <row r="977" spans="4:5" ht="12.75" customHeight="1">
      <c r="D977" s="235"/>
      <c r="E977" s="235"/>
    </row>
    <row r="978" spans="4:5" ht="12.75" customHeight="1">
      <c r="D978" s="235"/>
      <c r="E978" s="235"/>
    </row>
    <row r="979" spans="4:5" ht="12.75" customHeight="1">
      <c r="D979" s="235"/>
      <c r="E979" s="235"/>
    </row>
    <row r="980" spans="4:5" ht="12.75" customHeight="1">
      <c r="D980" s="235"/>
      <c r="E980" s="235"/>
    </row>
    <row r="981" spans="4:5" ht="12.75" customHeight="1">
      <c r="D981" s="235"/>
      <c r="E981" s="235"/>
    </row>
    <row r="982" spans="4:5" ht="12.75" customHeight="1">
      <c r="D982" s="235"/>
      <c r="E982" s="235"/>
    </row>
    <row r="983" spans="4:5" ht="12.75" customHeight="1">
      <c r="D983" s="235"/>
      <c r="E983" s="235"/>
    </row>
    <row r="984" spans="4:5" ht="12.75" customHeight="1">
      <c r="D984" s="235"/>
      <c r="E984" s="235"/>
    </row>
    <row r="985" spans="4:5" ht="12.75" customHeight="1">
      <c r="D985" s="235"/>
      <c r="E985" s="235"/>
    </row>
    <row r="986" spans="4:5" ht="12.75" customHeight="1">
      <c r="D986" s="235"/>
      <c r="E986" s="235"/>
    </row>
    <row r="987" spans="4:5" ht="12.75" customHeight="1">
      <c r="D987" s="235"/>
      <c r="E987" s="235"/>
    </row>
    <row r="988" spans="4:5" ht="12.75" customHeight="1">
      <c r="D988" s="235"/>
      <c r="E988" s="235"/>
    </row>
    <row r="989" spans="4:5" ht="12.75" customHeight="1">
      <c r="D989" s="235"/>
      <c r="E989" s="235"/>
    </row>
    <row r="990" spans="4:5" ht="12.75" customHeight="1">
      <c r="D990" s="235"/>
      <c r="E990" s="235"/>
    </row>
    <row r="991" spans="4:5" ht="12.75" customHeight="1">
      <c r="D991" s="235"/>
      <c r="E991" s="235"/>
    </row>
    <row r="992" spans="4:5" ht="12.75" customHeight="1">
      <c r="D992" s="235"/>
      <c r="E992" s="235"/>
    </row>
    <row r="993" spans="4:5" ht="12.75" customHeight="1">
      <c r="D993" s="235"/>
      <c r="E993" s="235"/>
    </row>
    <row r="994" spans="4:5" ht="12.75" customHeight="1">
      <c r="D994" s="235"/>
      <c r="E994" s="235"/>
    </row>
    <row r="995" spans="4:5" ht="12.75" customHeight="1">
      <c r="D995" s="235"/>
      <c r="E995" s="235"/>
    </row>
    <row r="996" spans="4:5" ht="12.75" customHeight="1">
      <c r="D996" s="235"/>
      <c r="E996" s="235"/>
    </row>
    <row r="997" spans="4:5" ht="12.75" customHeight="1">
      <c r="D997" s="235"/>
      <c r="E997" s="235"/>
    </row>
    <row r="998" spans="4:5" ht="12.75" customHeight="1">
      <c r="D998" s="235"/>
      <c r="E998" s="235"/>
    </row>
    <row r="999" spans="4:5" ht="12.75" customHeight="1">
      <c r="D999" s="235"/>
      <c r="E999" s="235"/>
    </row>
    <row r="1000" spans="4:5" ht="12.75" customHeight="1">
      <c r="D1000" s="235"/>
      <c r="E1000" s="235"/>
    </row>
  </sheetData>
  <mergeCells count="388">
    <mergeCell ref="D368:E368"/>
    <mergeCell ref="D369:E369"/>
    <mergeCell ref="D370:E370"/>
    <mergeCell ref="D371:E371"/>
    <mergeCell ref="D372:E372"/>
    <mergeCell ref="D373:E373"/>
    <mergeCell ref="D374:E374"/>
    <mergeCell ref="D359:E359"/>
    <mergeCell ref="D360:E360"/>
    <mergeCell ref="D361:E361"/>
    <mergeCell ref="D362:E362"/>
    <mergeCell ref="D363:E363"/>
    <mergeCell ref="D364:E364"/>
    <mergeCell ref="D365:E365"/>
    <mergeCell ref="D366:E366"/>
    <mergeCell ref="D367:E367"/>
    <mergeCell ref="D350:E350"/>
    <mergeCell ref="D351:E351"/>
    <mergeCell ref="D352:E352"/>
    <mergeCell ref="D353:E353"/>
    <mergeCell ref="D354:E354"/>
    <mergeCell ref="D355:E355"/>
    <mergeCell ref="D356:E356"/>
    <mergeCell ref="D357:E357"/>
    <mergeCell ref="D358:E358"/>
    <mergeCell ref="D340:E340"/>
    <mergeCell ref="D342:E342"/>
    <mergeCell ref="D343:E343"/>
    <mergeCell ref="D344:E344"/>
    <mergeCell ref="D345:E345"/>
    <mergeCell ref="D346:E346"/>
    <mergeCell ref="D347:E347"/>
    <mergeCell ref="D348:E348"/>
    <mergeCell ref="D349:E349"/>
    <mergeCell ref="D405:E405"/>
    <mergeCell ref="D406:E406"/>
    <mergeCell ref="D407:E407"/>
    <mergeCell ref="D408:E408"/>
    <mergeCell ref="D409:E409"/>
    <mergeCell ref="D425:E425"/>
    <mergeCell ref="D426:E426"/>
    <mergeCell ref="D427:E427"/>
    <mergeCell ref="D410:E410"/>
    <mergeCell ref="D411:E411"/>
    <mergeCell ref="D417:D418"/>
    <mergeCell ref="D421:E421"/>
    <mergeCell ref="D422:E422"/>
    <mergeCell ref="D423:E423"/>
    <mergeCell ref="D424:E424"/>
    <mergeCell ref="D396:E396"/>
    <mergeCell ref="D397:E397"/>
    <mergeCell ref="D398:E398"/>
    <mergeCell ref="D399:E399"/>
    <mergeCell ref="D400:E400"/>
    <mergeCell ref="D401:E401"/>
    <mergeCell ref="D402:E402"/>
    <mergeCell ref="D403:E403"/>
    <mergeCell ref="D404:E404"/>
    <mergeCell ref="D387:E387"/>
    <mergeCell ref="D388:E388"/>
    <mergeCell ref="D389:E389"/>
    <mergeCell ref="D390:E390"/>
    <mergeCell ref="D391:E391"/>
    <mergeCell ref="D392:E392"/>
    <mergeCell ref="D393:E393"/>
    <mergeCell ref="D394:E394"/>
    <mergeCell ref="D395:E395"/>
    <mergeCell ref="D378:E378"/>
    <mergeCell ref="D379:E379"/>
    <mergeCell ref="D380:E380"/>
    <mergeCell ref="D381:E381"/>
    <mergeCell ref="D382:E382"/>
    <mergeCell ref="D383:E383"/>
    <mergeCell ref="D384:E384"/>
    <mergeCell ref="D385:E385"/>
    <mergeCell ref="D386:E386"/>
    <mergeCell ref="D318:E318"/>
    <mergeCell ref="D319:E319"/>
    <mergeCell ref="D320:E320"/>
    <mergeCell ref="D321:E321"/>
    <mergeCell ref="D322:E322"/>
    <mergeCell ref="D323:E323"/>
    <mergeCell ref="D375:E375"/>
    <mergeCell ref="D376:E376"/>
    <mergeCell ref="D377:E377"/>
    <mergeCell ref="D324:E324"/>
    <mergeCell ref="D326:E326"/>
    <mergeCell ref="D327:E327"/>
    <mergeCell ref="D328:E328"/>
    <mergeCell ref="D329:E329"/>
    <mergeCell ref="D330:E330"/>
    <mergeCell ref="D331:E331"/>
    <mergeCell ref="D332:E332"/>
    <mergeCell ref="D333:E333"/>
    <mergeCell ref="D334:E334"/>
    <mergeCell ref="D335:E335"/>
    <mergeCell ref="D336:E336"/>
    <mergeCell ref="D337:E337"/>
    <mergeCell ref="D338:E338"/>
    <mergeCell ref="D339:E339"/>
    <mergeCell ref="D304:E304"/>
    <mergeCell ref="D305:E305"/>
    <mergeCell ref="D306:E306"/>
    <mergeCell ref="D310:E310"/>
    <mergeCell ref="D311:E311"/>
    <mergeCell ref="D312:E312"/>
    <mergeCell ref="D313:E313"/>
    <mergeCell ref="D316:E316"/>
    <mergeCell ref="D317:E317"/>
    <mergeCell ref="D293:E293"/>
    <mergeCell ref="D294:E294"/>
    <mergeCell ref="D295:E295"/>
    <mergeCell ref="D296:E296"/>
    <mergeCell ref="D297:E297"/>
    <mergeCell ref="D299:E299"/>
    <mergeCell ref="D300:E300"/>
    <mergeCell ref="D301:E301"/>
    <mergeCell ref="D302:E302"/>
    <mergeCell ref="D280:E280"/>
    <mergeCell ref="D281:E281"/>
    <mergeCell ref="D282:E282"/>
    <mergeCell ref="D283:E283"/>
    <mergeCell ref="D287:E287"/>
    <mergeCell ref="D288:E288"/>
    <mergeCell ref="D289:E289"/>
    <mergeCell ref="D290:E290"/>
    <mergeCell ref="D292:E292"/>
    <mergeCell ref="D270:E270"/>
    <mergeCell ref="D271:E271"/>
    <mergeCell ref="D272:E272"/>
    <mergeCell ref="D273:E273"/>
    <mergeCell ref="D274:E274"/>
    <mergeCell ref="D275:E275"/>
    <mergeCell ref="D277:E277"/>
    <mergeCell ref="D278:E278"/>
    <mergeCell ref="D279:E279"/>
    <mergeCell ref="D261:E261"/>
    <mergeCell ref="D262:E262"/>
    <mergeCell ref="D263:E263"/>
    <mergeCell ref="D264:E264"/>
    <mergeCell ref="D265:E265"/>
    <mergeCell ref="D266:E266"/>
    <mergeCell ref="D267:E267"/>
    <mergeCell ref="D268:E268"/>
    <mergeCell ref="D269:E269"/>
    <mergeCell ref="D252:E252"/>
    <mergeCell ref="D253:E253"/>
    <mergeCell ref="D254:E254"/>
    <mergeCell ref="D255:E255"/>
    <mergeCell ref="D256:E256"/>
    <mergeCell ref="D257:E257"/>
    <mergeCell ref="D258:E258"/>
    <mergeCell ref="D259:E259"/>
    <mergeCell ref="D260:E260"/>
    <mergeCell ref="D242:E242"/>
    <mergeCell ref="D243:E243"/>
    <mergeCell ref="D245:E245"/>
    <mergeCell ref="D246:E246"/>
    <mergeCell ref="D247:E247"/>
    <mergeCell ref="D248:E248"/>
    <mergeCell ref="D249:E249"/>
    <mergeCell ref="D250:E250"/>
    <mergeCell ref="D251:E251"/>
    <mergeCell ref="D233:E233"/>
    <mergeCell ref="D234:E234"/>
    <mergeCell ref="D235:E235"/>
    <mergeCell ref="D236:E236"/>
    <mergeCell ref="D237:E237"/>
    <mergeCell ref="D238:E238"/>
    <mergeCell ref="D239:E239"/>
    <mergeCell ref="D240:E240"/>
    <mergeCell ref="D241:E241"/>
    <mergeCell ref="D223:E223"/>
    <mergeCell ref="D224:E224"/>
    <mergeCell ref="D226:E226"/>
    <mergeCell ref="D227:E227"/>
    <mergeCell ref="D228:E228"/>
    <mergeCell ref="D229:E229"/>
    <mergeCell ref="D230:E230"/>
    <mergeCell ref="D231:E231"/>
    <mergeCell ref="D232:E232"/>
    <mergeCell ref="D213:E213"/>
    <mergeCell ref="D214:E214"/>
    <mergeCell ref="D215:E215"/>
    <mergeCell ref="D216:E216"/>
    <mergeCell ref="D217:E217"/>
    <mergeCell ref="D218:E218"/>
    <mergeCell ref="D219:E219"/>
    <mergeCell ref="D221:E221"/>
    <mergeCell ref="D222:E222"/>
    <mergeCell ref="D202:E202"/>
    <mergeCell ref="D203:E203"/>
    <mergeCell ref="D204:E204"/>
    <mergeCell ref="D206:E206"/>
    <mergeCell ref="D207:E207"/>
    <mergeCell ref="D208:E208"/>
    <mergeCell ref="D210:E210"/>
    <mergeCell ref="D211:E211"/>
    <mergeCell ref="D212:E212"/>
    <mergeCell ref="D192:E192"/>
    <mergeCell ref="D193:E193"/>
    <mergeCell ref="D194:E194"/>
    <mergeCell ref="D195:E195"/>
    <mergeCell ref="D197:E197"/>
    <mergeCell ref="D198:E198"/>
    <mergeCell ref="D199:E199"/>
    <mergeCell ref="D200:E200"/>
    <mergeCell ref="D201:E201"/>
    <mergeCell ref="D182:E182"/>
    <mergeCell ref="D183:E183"/>
    <mergeCell ref="D184:E184"/>
    <mergeCell ref="D186:E186"/>
    <mergeCell ref="D187:E187"/>
    <mergeCell ref="D188:E188"/>
    <mergeCell ref="D189:E189"/>
    <mergeCell ref="D190:E190"/>
    <mergeCell ref="D191:E191"/>
    <mergeCell ref="D172:E172"/>
    <mergeCell ref="D173:E173"/>
    <mergeCell ref="D174:E174"/>
    <mergeCell ref="D175:E175"/>
    <mergeCell ref="D177:E177"/>
    <mergeCell ref="D178:E178"/>
    <mergeCell ref="D179:E179"/>
    <mergeCell ref="D180:E180"/>
    <mergeCell ref="D181:E181"/>
    <mergeCell ref="D162:E162"/>
    <mergeCell ref="D163:E163"/>
    <mergeCell ref="D164:E164"/>
    <mergeCell ref="D165:E165"/>
    <mergeCell ref="D166:E166"/>
    <mergeCell ref="D167:E167"/>
    <mergeCell ref="D169:E169"/>
    <mergeCell ref="D170:E170"/>
    <mergeCell ref="D171:E171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15:E115"/>
    <mergeCell ref="D116:E116"/>
    <mergeCell ref="D117:E117"/>
    <mergeCell ref="D118:E118"/>
    <mergeCell ref="D119:E119"/>
    <mergeCell ref="D121:E121"/>
    <mergeCell ref="D122:E122"/>
    <mergeCell ref="D123:E123"/>
    <mergeCell ref="D124:E124"/>
    <mergeCell ref="D105:E105"/>
    <mergeCell ref="D106:E106"/>
    <mergeCell ref="D107:E107"/>
    <mergeCell ref="D108:E108"/>
    <mergeCell ref="D110:E110"/>
    <mergeCell ref="D111:E111"/>
    <mergeCell ref="D112:E112"/>
    <mergeCell ref="D113:E113"/>
    <mergeCell ref="D114:E114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86:E86"/>
    <mergeCell ref="D87:E87"/>
    <mergeCell ref="D89:E89"/>
    <mergeCell ref="D90:E90"/>
    <mergeCell ref="D91:E91"/>
    <mergeCell ref="D92:E92"/>
    <mergeCell ref="D93:E93"/>
    <mergeCell ref="D94:E94"/>
    <mergeCell ref="D95:E95"/>
    <mergeCell ref="D76:E76"/>
    <mergeCell ref="D77:E77"/>
    <mergeCell ref="D79:E79"/>
    <mergeCell ref="D80:E80"/>
    <mergeCell ref="D81:E81"/>
    <mergeCell ref="D82:E82"/>
    <mergeCell ref="D83:E83"/>
    <mergeCell ref="D84:E84"/>
    <mergeCell ref="D85:E85"/>
    <mergeCell ref="D66:E66"/>
    <mergeCell ref="D67:E67"/>
    <mergeCell ref="D68:E68"/>
    <mergeCell ref="D69:E69"/>
    <mergeCell ref="D70:E70"/>
    <mergeCell ref="D71:E71"/>
    <mergeCell ref="D73:E73"/>
    <mergeCell ref="D74:E74"/>
    <mergeCell ref="D75:E75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47:E47"/>
    <mergeCell ref="D48:E48"/>
    <mergeCell ref="D49:E49"/>
    <mergeCell ref="D50:E50"/>
    <mergeCell ref="D51:E51"/>
    <mergeCell ref="D52:E52"/>
    <mergeCell ref="D53:E53"/>
    <mergeCell ref="D54:E54"/>
    <mergeCell ref="D56:E56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1:E1"/>
    <mergeCell ref="D3:E3"/>
    <mergeCell ref="D4:E4"/>
    <mergeCell ref="D5:E5"/>
    <mergeCell ref="D6:E6"/>
    <mergeCell ref="D7:E7"/>
    <mergeCell ref="D8:E8"/>
    <mergeCell ref="D9:E9"/>
    <mergeCell ref="D10:E10"/>
  </mergeCells>
  <pageMargins left="0.7" right="0.7" top="0.75" bottom="0.75" header="0" footer="0"/>
  <pageSetup orientation="landscape"/>
  <headerFooter>
    <oddHeader>&amp;R&amp;P/</oddHead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7">
    <tabColor rgb="FFC0C0C0"/>
  </sheetPr>
  <dimension ref="A1:D1000"/>
  <sheetViews>
    <sheetView workbookViewId="0"/>
  </sheetViews>
  <sheetFormatPr defaultColWidth="12.6640625" defaultRowHeight="15" customHeight="1"/>
  <cols>
    <col min="1" max="1" width="24" customWidth="1"/>
    <col min="2" max="2" width="10.109375" customWidth="1"/>
    <col min="3" max="26" width="8" customWidth="1"/>
  </cols>
  <sheetData>
    <row r="1" spans="1:4" ht="12.75" customHeight="1"/>
    <row r="2" spans="1:4" ht="12.75" customHeight="1">
      <c r="A2" s="39" t="s">
        <v>258</v>
      </c>
      <c r="B2" s="236">
        <f>'Item 1.1.1'!F319</f>
        <v>1100</v>
      </c>
      <c r="C2" s="236">
        <f>B2/220</f>
        <v>5</v>
      </c>
      <c r="D2" s="39"/>
    </row>
    <row r="3" spans="1:4" ht="12.75" customHeight="1">
      <c r="A3" s="237" t="s">
        <v>29</v>
      </c>
      <c r="B3" s="236">
        <f t="shared" ref="B3:B5" si="0">$B$2*D3</f>
        <v>110</v>
      </c>
      <c r="C3" s="236">
        <f t="shared" ref="C3:C5" si="1">$C$2*D3</f>
        <v>0.5</v>
      </c>
      <c r="D3" s="237">
        <v>0.1</v>
      </c>
    </row>
    <row r="4" spans="1:4" ht="12.75" customHeight="1">
      <c r="A4" s="237" t="s">
        <v>32</v>
      </c>
      <c r="B4" s="236">
        <f t="shared" si="0"/>
        <v>220</v>
      </c>
      <c r="C4" s="236">
        <f t="shared" si="1"/>
        <v>1</v>
      </c>
      <c r="D4" s="237">
        <v>0.2</v>
      </c>
    </row>
    <row r="5" spans="1:4" ht="12.75" customHeight="1">
      <c r="A5" s="237" t="s">
        <v>36</v>
      </c>
      <c r="B5" s="236">
        <f t="shared" si="0"/>
        <v>440</v>
      </c>
      <c r="C5" s="236">
        <f t="shared" si="1"/>
        <v>2</v>
      </c>
      <c r="D5" s="237">
        <v>0.4</v>
      </c>
    </row>
    <row r="6" spans="1:4" ht="12.75" customHeight="1">
      <c r="A6" s="39" t="s">
        <v>26</v>
      </c>
      <c r="B6" s="238">
        <v>0.3</v>
      </c>
    </row>
    <row r="7" spans="1:4" ht="12.75" customHeight="1"/>
    <row r="8" spans="1:4" ht="12.75" customHeight="1">
      <c r="A8" s="39" t="s">
        <v>679</v>
      </c>
      <c r="B8" s="238">
        <v>0.06</v>
      </c>
    </row>
    <row r="9" spans="1:4" ht="12.75" customHeight="1">
      <c r="A9" s="39" t="s">
        <v>680</v>
      </c>
      <c r="B9" s="238">
        <v>0.2</v>
      </c>
    </row>
    <row r="10" spans="1:4" ht="12.75" customHeight="1"/>
    <row r="11" spans="1:4" ht="12.75" customHeight="1">
      <c r="A11" s="239" t="s">
        <v>681</v>
      </c>
    </row>
    <row r="12" spans="1:4" ht="12.75" customHeight="1">
      <c r="A12" s="39" t="s">
        <v>682</v>
      </c>
      <c r="B12" s="37">
        <f>'  FGV - Hora  '!D40</f>
        <v>0.99643800000000005</v>
      </c>
      <c r="C12" s="239" t="s">
        <v>42</v>
      </c>
    </row>
    <row r="13" spans="1:4" ht="12.75" customHeight="1">
      <c r="A13" s="39" t="s">
        <v>683</v>
      </c>
      <c r="B13" s="37">
        <f>'  PINI - Hora  '!D36</f>
        <v>1.2028420000000002</v>
      </c>
      <c r="C13" s="239" t="s">
        <v>40</v>
      </c>
    </row>
    <row r="14" spans="1:4" ht="12.75" customHeight="1">
      <c r="A14" s="39" t="s">
        <v>684</v>
      </c>
      <c r="B14" s="37">
        <f>'  ACT-CCT-Outra - Hora  '!D47</f>
        <v>0.38000000000000012</v>
      </c>
      <c r="C14" s="239" t="s">
        <v>685</v>
      </c>
    </row>
    <row r="15" spans="1:4" ht="12.75" customHeight="1">
      <c r="A15" s="39" t="s">
        <v>686</v>
      </c>
      <c r="B15" s="37">
        <f>'  FGV - Mês  '!D38</f>
        <v>0.63282600000000011</v>
      </c>
      <c r="C15" s="239" t="s">
        <v>42</v>
      </c>
    </row>
    <row r="16" spans="1:4" ht="12.75" customHeight="1">
      <c r="A16" s="39" t="s">
        <v>687</v>
      </c>
      <c r="B16" s="37">
        <f>'  PINI - Mês  '!D36</f>
        <v>0.71289600000000009</v>
      </c>
      <c r="C16" s="239" t="s">
        <v>40</v>
      </c>
    </row>
    <row r="17" spans="1:3" ht="12.75" customHeight="1">
      <c r="A17" s="39" t="s">
        <v>688</v>
      </c>
      <c r="B17" s="37">
        <f>'  ACT-CCT-Outra - Mês  '!D47</f>
        <v>0.38800000000000007</v>
      </c>
      <c r="C17" s="239" t="s">
        <v>685</v>
      </c>
    </row>
    <row r="18" spans="1:3" ht="12.75" customHeight="1">
      <c r="A18" s="39" t="s">
        <v>15</v>
      </c>
      <c r="B18" s="37">
        <v>0</v>
      </c>
    </row>
    <row r="19" spans="1:3" ht="12.75" customHeight="1">
      <c r="A19" s="39" t="s">
        <v>18</v>
      </c>
      <c r="B19" s="37">
        <v>0.2</v>
      </c>
    </row>
    <row r="20" spans="1:3" ht="12.75" customHeight="1"/>
    <row r="21" spans="1:3" ht="12.75" customHeight="1">
      <c r="A21" s="39" t="s">
        <v>689</v>
      </c>
      <c r="B21" s="39">
        <v>1</v>
      </c>
      <c r="C21" s="239" t="s">
        <v>690</v>
      </c>
    </row>
    <row r="22" spans="1:3" ht="12.75" customHeight="1"/>
    <row r="23" spans="1:3" ht="12.75" customHeight="1"/>
    <row r="24" spans="1:3" ht="12.75" customHeight="1"/>
    <row r="25" spans="1:3" ht="12.75" customHeight="1"/>
    <row r="26" spans="1:3" ht="12.75" customHeight="1"/>
    <row r="27" spans="1:3" ht="12.75" customHeight="1"/>
    <row r="28" spans="1:3" ht="12.75" customHeight="1"/>
    <row r="29" spans="1:3" ht="12.75" customHeight="1"/>
    <row r="30" spans="1:3" ht="12.75" customHeight="1"/>
    <row r="31" spans="1:3" ht="12.75" customHeight="1"/>
    <row r="32" spans="1:3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252</vt:i4>
      </vt:variant>
    </vt:vector>
  </HeadingPairs>
  <TitlesOfParts>
    <vt:vector size="278" baseType="lpstr">
      <vt:lpstr> Loc.Veic. </vt:lpstr>
      <vt:lpstr>Planilha Total</vt:lpstr>
      <vt:lpstr>VeicLoc</vt:lpstr>
      <vt:lpstr>Item 1.1.1</vt:lpstr>
      <vt:lpstr>Item 1.1.2</vt:lpstr>
      <vt:lpstr>Item 1.2.4</vt:lpstr>
      <vt:lpstr>Item 1.1.3</vt:lpstr>
      <vt:lpstr>Item 1.1.4</vt:lpstr>
      <vt:lpstr>Item 1.1.5</vt:lpstr>
      <vt:lpstr>Item 1.2.1</vt:lpstr>
      <vt:lpstr>Item 1.2.2</vt:lpstr>
      <vt:lpstr>Item 1.2.3</vt:lpstr>
      <vt:lpstr>Item 1.2.5</vt:lpstr>
      <vt:lpstr>Item 1.2.6</vt:lpstr>
      <vt:lpstr>Item 1.2.7</vt:lpstr>
      <vt:lpstr>Item 1.2.8</vt:lpstr>
      <vt:lpstr>  PINI - Hora  </vt:lpstr>
      <vt:lpstr>  PINI - Mês  </vt:lpstr>
      <vt:lpstr>  ACT-CCT-Outra - Hora  </vt:lpstr>
      <vt:lpstr>  ACT-CCT-Outra - Hora</vt:lpstr>
      <vt:lpstr>  ACT-CCT-Outra - Mês  </vt:lpstr>
      <vt:lpstr>  FGV - Hora  </vt:lpstr>
      <vt:lpstr>  FGV - Mês  </vt:lpstr>
      <vt:lpstr> Plan.Preço </vt:lpstr>
      <vt:lpstr>  AJUDA  </vt:lpstr>
      <vt:lpstr>Listas</vt:lpstr>
      <vt:lpstr>' Loc.Veic. '!admin_cxv3_vinc</vt:lpstr>
      <vt:lpstr>'Item 1.1.2'!admin_cxv3_vinc</vt:lpstr>
      <vt:lpstr>'Item 1.1.3'!admin_cxv3_vinc</vt:lpstr>
      <vt:lpstr>'Item 1.1.4'!admin_cxv3_vinc</vt:lpstr>
      <vt:lpstr>'Item 1.1.5'!admin_cxv3_vinc</vt:lpstr>
      <vt:lpstr>'Item 1.2.1'!admin_cxv3_vinc</vt:lpstr>
      <vt:lpstr>'Item 1.2.2'!admin_cxv3_vinc</vt:lpstr>
      <vt:lpstr>'Item 1.2.3'!admin_cxv3_vinc</vt:lpstr>
      <vt:lpstr>'Item 1.2.4'!admin_cxv3_vinc</vt:lpstr>
      <vt:lpstr>'Item 1.2.5'!admin_cxv3_vinc</vt:lpstr>
      <vt:lpstr>'Item 1.2.6'!admin_cxv3_vinc</vt:lpstr>
      <vt:lpstr>'Item 1.2.7'!admin_cxv3_vinc</vt:lpstr>
      <vt:lpstr>'Item 1.2.8'!admin_cxv3_vinc</vt:lpstr>
      <vt:lpstr>admin_cxv3_vinc</vt:lpstr>
      <vt:lpstr>' Loc.Veic. '!admin_valor</vt:lpstr>
      <vt:lpstr>'Item 1.1.2'!admin_valor</vt:lpstr>
      <vt:lpstr>'Item 1.1.3'!admin_valor</vt:lpstr>
      <vt:lpstr>'Item 1.1.4'!admin_valor</vt:lpstr>
      <vt:lpstr>'Item 1.1.5'!admin_valor</vt:lpstr>
      <vt:lpstr>'Item 1.2.1'!admin_valor</vt:lpstr>
      <vt:lpstr>'Item 1.2.2'!admin_valor</vt:lpstr>
      <vt:lpstr>'Item 1.2.3'!admin_valor</vt:lpstr>
      <vt:lpstr>'Item 1.2.4'!admin_valor</vt:lpstr>
      <vt:lpstr>'Item 1.2.5'!admin_valor</vt:lpstr>
      <vt:lpstr>'Item 1.2.6'!admin_valor</vt:lpstr>
      <vt:lpstr>'Item 1.2.7'!admin_valor</vt:lpstr>
      <vt:lpstr>'Item 1.2.8'!admin_valor</vt:lpstr>
      <vt:lpstr>admin_valor</vt:lpstr>
      <vt:lpstr>' Loc.Veic. '!btgir_vinc</vt:lpstr>
      <vt:lpstr>'Item 1.1.2'!btgir_vinc</vt:lpstr>
      <vt:lpstr>'Item 1.1.3'!btgir_vinc</vt:lpstr>
      <vt:lpstr>'Item 1.1.4'!btgir_vinc</vt:lpstr>
      <vt:lpstr>'Item 1.1.5'!btgir_vinc</vt:lpstr>
      <vt:lpstr>'Item 1.2.1'!btgir_vinc</vt:lpstr>
      <vt:lpstr>'Item 1.2.2'!btgir_vinc</vt:lpstr>
      <vt:lpstr>'Item 1.2.3'!btgir_vinc</vt:lpstr>
      <vt:lpstr>'Item 1.2.4'!btgir_vinc</vt:lpstr>
      <vt:lpstr>'Item 1.2.5'!btgir_vinc</vt:lpstr>
      <vt:lpstr>'Item 1.2.6'!btgir_vinc</vt:lpstr>
      <vt:lpstr>'Item 1.2.7'!btgir_vinc</vt:lpstr>
      <vt:lpstr>'Item 1.2.8'!btgir_vinc</vt:lpstr>
      <vt:lpstr>btgir_vinc</vt:lpstr>
      <vt:lpstr>' Loc.Veic. '!cofins_outro</vt:lpstr>
      <vt:lpstr>'Item 1.1.2'!cofins_outro</vt:lpstr>
      <vt:lpstr>'Item 1.1.3'!cofins_outro</vt:lpstr>
      <vt:lpstr>'Item 1.1.4'!cofins_outro</vt:lpstr>
      <vt:lpstr>'Item 1.1.5'!cofins_outro</vt:lpstr>
      <vt:lpstr>'Item 1.2.1'!cofins_outro</vt:lpstr>
      <vt:lpstr>'Item 1.2.2'!cofins_outro</vt:lpstr>
      <vt:lpstr>'Item 1.2.3'!cofins_outro</vt:lpstr>
      <vt:lpstr>'Item 1.2.4'!cofins_outro</vt:lpstr>
      <vt:lpstr>'Item 1.2.5'!cofins_outro</vt:lpstr>
      <vt:lpstr>'Item 1.2.6'!cofins_outro</vt:lpstr>
      <vt:lpstr>'Item 1.2.7'!cofins_outro</vt:lpstr>
      <vt:lpstr>'Item 1.2.8'!cofins_outro</vt:lpstr>
      <vt:lpstr>cofins_outro</vt:lpstr>
      <vt:lpstr>' Loc.Veic. '!cofins_presumido</vt:lpstr>
      <vt:lpstr>'Item 1.1.2'!cofins_presumido</vt:lpstr>
      <vt:lpstr>'Item 1.1.3'!cofins_presumido</vt:lpstr>
      <vt:lpstr>'Item 1.1.4'!cofins_presumido</vt:lpstr>
      <vt:lpstr>'Item 1.1.5'!cofins_presumido</vt:lpstr>
      <vt:lpstr>'Item 1.2.1'!cofins_presumido</vt:lpstr>
      <vt:lpstr>'Item 1.2.2'!cofins_presumido</vt:lpstr>
      <vt:lpstr>'Item 1.2.3'!cofins_presumido</vt:lpstr>
      <vt:lpstr>'Item 1.2.4'!cofins_presumido</vt:lpstr>
      <vt:lpstr>'Item 1.2.5'!cofins_presumido</vt:lpstr>
      <vt:lpstr>'Item 1.2.6'!cofins_presumido</vt:lpstr>
      <vt:lpstr>'Item 1.2.7'!cofins_presumido</vt:lpstr>
      <vt:lpstr>'Item 1.2.8'!cofins_presumido</vt:lpstr>
      <vt:lpstr>cofins_presumido</vt:lpstr>
      <vt:lpstr>' Loc.Veic. '!cofins_real</vt:lpstr>
      <vt:lpstr>'Item 1.1.2'!cofins_real</vt:lpstr>
      <vt:lpstr>'Item 1.1.3'!cofins_real</vt:lpstr>
      <vt:lpstr>'Item 1.1.4'!cofins_real</vt:lpstr>
      <vt:lpstr>'Item 1.1.5'!cofins_real</vt:lpstr>
      <vt:lpstr>'Item 1.2.1'!cofins_real</vt:lpstr>
      <vt:lpstr>'Item 1.2.2'!cofins_real</vt:lpstr>
      <vt:lpstr>'Item 1.2.3'!cofins_real</vt:lpstr>
      <vt:lpstr>'Item 1.2.4'!cofins_real</vt:lpstr>
      <vt:lpstr>'Item 1.2.5'!cofins_real</vt:lpstr>
      <vt:lpstr>'Item 1.2.6'!cofins_real</vt:lpstr>
      <vt:lpstr>'Item 1.2.7'!cofins_real</vt:lpstr>
      <vt:lpstr>'Item 1.2.8'!cofins_real</vt:lpstr>
      <vt:lpstr>cofins_real</vt:lpstr>
      <vt:lpstr>' Loc.Veic. '!cofins_valor</vt:lpstr>
      <vt:lpstr>'Item 1.1.2'!cofins_valor</vt:lpstr>
      <vt:lpstr>'Item 1.1.3'!cofins_valor</vt:lpstr>
      <vt:lpstr>'Item 1.1.4'!cofins_valor</vt:lpstr>
      <vt:lpstr>'Item 1.1.5'!cofins_valor</vt:lpstr>
      <vt:lpstr>'Item 1.2.1'!cofins_valor</vt:lpstr>
      <vt:lpstr>'Item 1.2.2'!cofins_valor</vt:lpstr>
      <vt:lpstr>'Item 1.2.3'!cofins_valor</vt:lpstr>
      <vt:lpstr>'Item 1.2.4'!cofins_valor</vt:lpstr>
      <vt:lpstr>'Item 1.2.5'!cofins_valor</vt:lpstr>
      <vt:lpstr>'Item 1.2.6'!cofins_valor</vt:lpstr>
      <vt:lpstr>'Item 1.2.7'!cofins_valor</vt:lpstr>
      <vt:lpstr>'Item 1.2.8'!cofins_valor</vt:lpstr>
      <vt:lpstr>cofins_valor</vt:lpstr>
      <vt:lpstr>' Loc.Veic. '!ct_duracao_opc</vt:lpstr>
      <vt:lpstr>'Item 1.1.2'!ct_duracao_opc</vt:lpstr>
      <vt:lpstr>'Item 1.1.3'!ct_duracao_opc</vt:lpstr>
      <vt:lpstr>'Item 1.1.4'!ct_duracao_opc</vt:lpstr>
      <vt:lpstr>'Item 1.1.5'!ct_duracao_opc</vt:lpstr>
      <vt:lpstr>'Item 1.2.1'!ct_duracao_opc</vt:lpstr>
      <vt:lpstr>'Item 1.2.2'!ct_duracao_opc</vt:lpstr>
      <vt:lpstr>'Item 1.2.3'!ct_duracao_opc</vt:lpstr>
      <vt:lpstr>'Item 1.2.4'!ct_duracao_opc</vt:lpstr>
      <vt:lpstr>'Item 1.2.5'!ct_duracao_opc</vt:lpstr>
      <vt:lpstr>'Item 1.2.6'!ct_duracao_opc</vt:lpstr>
      <vt:lpstr>'Item 1.2.7'!ct_duracao_opc</vt:lpstr>
      <vt:lpstr>'Item 1.2.8'!ct_duracao_opc</vt:lpstr>
      <vt:lpstr>ct_duracao_opc</vt:lpstr>
      <vt:lpstr>' Loc.Veic. '!ct_duracao_unid</vt:lpstr>
      <vt:lpstr>'Item 1.1.2'!ct_duracao_unid</vt:lpstr>
      <vt:lpstr>'Item 1.1.3'!ct_duracao_unid</vt:lpstr>
      <vt:lpstr>'Item 1.1.4'!ct_duracao_unid</vt:lpstr>
      <vt:lpstr>'Item 1.1.5'!ct_duracao_unid</vt:lpstr>
      <vt:lpstr>'Item 1.2.1'!ct_duracao_unid</vt:lpstr>
      <vt:lpstr>'Item 1.2.2'!ct_duracao_unid</vt:lpstr>
      <vt:lpstr>'Item 1.2.3'!ct_duracao_unid</vt:lpstr>
      <vt:lpstr>'Item 1.2.4'!ct_duracao_unid</vt:lpstr>
      <vt:lpstr>'Item 1.2.5'!ct_duracao_unid</vt:lpstr>
      <vt:lpstr>'Item 1.2.6'!ct_duracao_unid</vt:lpstr>
      <vt:lpstr>'Item 1.2.7'!ct_duracao_unid</vt:lpstr>
      <vt:lpstr>'Item 1.2.8'!ct_duracao_unid</vt:lpstr>
      <vt:lpstr>ct_duracao_unid</vt:lpstr>
      <vt:lpstr>' Loc.Veic. '!cxv1_vinc</vt:lpstr>
      <vt:lpstr>'Item 1.1.2'!cxv1_vinc</vt:lpstr>
      <vt:lpstr>'Item 1.1.3'!cxv1_vinc</vt:lpstr>
      <vt:lpstr>'Item 1.1.4'!cxv1_vinc</vt:lpstr>
      <vt:lpstr>'Item 1.1.5'!cxv1_vinc</vt:lpstr>
      <vt:lpstr>'Item 1.2.1'!cxv1_vinc</vt:lpstr>
      <vt:lpstr>'Item 1.2.2'!cxv1_vinc</vt:lpstr>
      <vt:lpstr>'Item 1.2.3'!cxv1_vinc</vt:lpstr>
      <vt:lpstr>'Item 1.2.4'!cxv1_vinc</vt:lpstr>
      <vt:lpstr>'Item 1.2.5'!cxv1_vinc</vt:lpstr>
      <vt:lpstr>'Item 1.2.6'!cxv1_vinc</vt:lpstr>
      <vt:lpstr>'Item 1.2.7'!cxv1_vinc</vt:lpstr>
      <vt:lpstr>'Item 1.2.8'!cxv1_vinc</vt:lpstr>
      <vt:lpstr>cxv1_vinc</vt:lpstr>
      <vt:lpstr>' Loc.Veic. '!linhas_admin</vt:lpstr>
      <vt:lpstr>'Item 1.1.2'!linhas_admin</vt:lpstr>
      <vt:lpstr>'Item 1.1.3'!linhas_admin</vt:lpstr>
      <vt:lpstr>'Item 1.1.4'!linhas_admin</vt:lpstr>
      <vt:lpstr>'Item 1.1.5'!linhas_admin</vt:lpstr>
      <vt:lpstr>'Item 1.2.1'!linhas_admin</vt:lpstr>
      <vt:lpstr>'Item 1.2.2'!linhas_admin</vt:lpstr>
      <vt:lpstr>'Item 1.2.3'!linhas_admin</vt:lpstr>
      <vt:lpstr>'Item 1.2.4'!linhas_admin</vt:lpstr>
      <vt:lpstr>'Item 1.2.5'!linhas_admin</vt:lpstr>
      <vt:lpstr>'Item 1.2.6'!linhas_admin</vt:lpstr>
      <vt:lpstr>'Item 1.2.7'!linhas_admin</vt:lpstr>
      <vt:lpstr>'Item 1.2.8'!linhas_admin</vt:lpstr>
      <vt:lpstr>linhas_admin</vt:lpstr>
      <vt:lpstr>' Loc.Veic. '!linhas_reemb</vt:lpstr>
      <vt:lpstr>'Item 1.1.2'!linhas_reemb</vt:lpstr>
      <vt:lpstr>'Item 1.1.3'!linhas_reemb</vt:lpstr>
      <vt:lpstr>'Item 1.1.4'!linhas_reemb</vt:lpstr>
      <vt:lpstr>'Item 1.1.5'!linhas_reemb</vt:lpstr>
      <vt:lpstr>'Item 1.2.1'!linhas_reemb</vt:lpstr>
      <vt:lpstr>'Item 1.2.2'!linhas_reemb</vt:lpstr>
      <vt:lpstr>'Item 1.2.3'!linhas_reemb</vt:lpstr>
      <vt:lpstr>'Item 1.2.4'!linhas_reemb</vt:lpstr>
      <vt:lpstr>'Item 1.2.5'!linhas_reemb</vt:lpstr>
      <vt:lpstr>'Item 1.2.6'!linhas_reemb</vt:lpstr>
      <vt:lpstr>'Item 1.2.7'!linhas_reemb</vt:lpstr>
      <vt:lpstr>'Item 1.2.8'!linhas_reemb</vt:lpstr>
      <vt:lpstr>linhas_reemb</vt:lpstr>
      <vt:lpstr>' Loc.Veic. '!pis_outro</vt:lpstr>
      <vt:lpstr>'Item 1.1.2'!pis_outro</vt:lpstr>
      <vt:lpstr>'Item 1.1.3'!pis_outro</vt:lpstr>
      <vt:lpstr>'Item 1.1.4'!pis_outro</vt:lpstr>
      <vt:lpstr>'Item 1.1.5'!pis_outro</vt:lpstr>
      <vt:lpstr>'Item 1.2.1'!pis_outro</vt:lpstr>
      <vt:lpstr>'Item 1.2.2'!pis_outro</vt:lpstr>
      <vt:lpstr>'Item 1.2.3'!pis_outro</vt:lpstr>
      <vt:lpstr>'Item 1.2.4'!pis_outro</vt:lpstr>
      <vt:lpstr>'Item 1.2.5'!pis_outro</vt:lpstr>
      <vt:lpstr>'Item 1.2.6'!pis_outro</vt:lpstr>
      <vt:lpstr>'Item 1.2.7'!pis_outro</vt:lpstr>
      <vt:lpstr>'Item 1.2.8'!pis_outro</vt:lpstr>
      <vt:lpstr>pis_outro</vt:lpstr>
      <vt:lpstr>' Loc.Veic. '!pis_presumido</vt:lpstr>
      <vt:lpstr>'Item 1.1.2'!pis_presumido</vt:lpstr>
      <vt:lpstr>'Item 1.1.3'!pis_presumido</vt:lpstr>
      <vt:lpstr>'Item 1.1.4'!pis_presumido</vt:lpstr>
      <vt:lpstr>'Item 1.1.5'!pis_presumido</vt:lpstr>
      <vt:lpstr>'Item 1.2.1'!pis_presumido</vt:lpstr>
      <vt:lpstr>'Item 1.2.2'!pis_presumido</vt:lpstr>
      <vt:lpstr>'Item 1.2.3'!pis_presumido</vt:lpstr>
      <vt:lpstr>'Item 1.2.4'!pis_presumido</vt:lpstr>
      <vt:lpstr>'Item 1.2.5'!pis_presumido</vt:lpstr>
      <vt:lpstr>'Item 1.2.6'!pis_presumido</vt:lpstr>
      <vt:lpstr>'Item 1.2.7'!pis_presumido</vt:lpstr>
      <vt:lpstr>'Item 1.2.8'!pis_presumido</vt:lpstr>
      <vt:lpstr>pis_presumido</vt:lpstr>
      <vt:lpstr>' Loc.Veic. '!pis_real</vt:lpstr>
      <vt:lpstr>'Item 1.1.2'!pis_real</vt:lpstr>
      <vt:lpstr>'Item 1.1.3'!pis_real</vt:lpstr>
      <vt:lpstr>'Item 1.1.4'!pis_real</vt:lpstr>
      <vt:lpstr>'Item 1.1.5'!pis_real</vt:lpstr>
      <vt:lpstr>'Item 1.2.1'!pis_real</vt:lpstr>
      <vt:lpstr>'Item 1.2.2'!pis_real</vt:lpstr>
      <vt:lpstr>'Item 1.2.3'!pis_real</vt:lpstr>
      <vt:lpstr>'Item 1.2.4'!pis_real</vt:lpstr>
      <vt:lpstr>'Item 1.2.5'!pis_real</vt:lpstr>
      <vt:lpstr>'Item 1.2.6'!pis_real</vt:lpstr>
      <vt:lpstr>'Item 1.2.7'!pis_real</vt:lpstr>
      <vt:lpstr>'Item 1.2.8'!pis_real</vt:lpstr>
      <vt:lpstr>pis_real</vt:lpstr>
      <vt:lpstr>' Loc.Veic. '!pis_valor</vt:lpstr>
      <vt:lpstr>'Item 1.1.2'!pis_valor</vt:lpstr>
      <vt:lpstr>'Item 1.1.3'!pis_valor</vt:lpstr>
      <vt:lpstr>'Item 1.1.4'!pis_valor</vt:lpstr>
      <vt:lpstr>'Item 1.1.5'!pis_valor</vt:lpstr>
      <vt:lpstr>'Item 1.2.1'!pis_valor</vt:lpstr>
      <vt:lpstr>'Item 1.2.2'!pis_valor</vt:lpstr>
      <vt:lpstr>'Item 1.2.3'!pis_valor</vt:lpstr>
      <vt:lpstr>'Item 1.2.4'!pis_valor</vt:lpstr>
      <vt:lpstr>'Item 1.2.5'!pis_valor</vt:lpstr>
      <vt:lpstr>'Item 1.2.6'!pis_valor</vt:lpstr>
      <vt:lpstr>'Item 1.2.7'!pis_valor</vt:lpstr>
      <vt:lpstr>'Item 1.2.8'!pis_valor</vt:lpstr>
      <vt:lpstr>pis_valor</vt:lpstr>
      <vt:lpstr>' Loc.Veic. '!reemb_cxv4_vinc</vt:lpstr>
      <vt:lpstr>'Item 1.1.2'!reemb_cxv4_vinc</vt:lpstr>
      <vt:lpstr>'Item 1.1.3'!reemb_cxv4_vinc</vt:lpstr>
      <vt:lpstr>'Item 1.1.4'!reemb_cxv4_vinc</vt:lpstr>
      <vt:lpstr>'Item 1.1.5'!reemb_cxv4_vinc</vt:lpstr>
      <vt:lpstr>'Item 1.2.1'!reemb_cxv4_vinc</vt:lpstr>
      <vt:lpstr>'Item 1.2.2'!reemb_cxv4_vinc</vt:lpstr>
      <vt:lpstr>'Item 1.2.3'!reemb_cxv4_vinc</vt:lpstr>
      <vt:lpstr>'Item 1.2.4'!reemb_cxv4_vinc</vt:lpstr>
      <vt:lpstr>'Item 1.2.5'!reemb_cxv4_vinc</vt:lpstr>
      <vt:lpstr>'Item 1.2.6'!reemb_cxv4_vinc</vt:lpstr>
      <vt:lpstr>'Item 1.2.7'!reemb_cxv4_vinc</vt:lpstr>
      <vt:lpstr>'Item 1.2.8'!reemb_cxv4_vinc</vt:lpstr>
      <vt:lpstr>reemb_cxv4_vinc</vt:lpstr>
      <vt:lpstr>'Item 1.1.2'!reembolso_valor</vt:lpstr>
      <vt:lpstr>'Item 1.1.3'!reembolso_valor</vt:lpstr>
      <vt:lpstr>'Item 1.1.4'!reembolso_valor</vt:lpstr>
      <vt:lpstr>'Item 1.1.5'!reembolso_valor</vt:lpstr>
      <vt:lpstr>'Item 1.2.1'!reembolso_valor</vt:lpstr>
      <vt:lpstr>'Item 1.2.2'!reembolso_valor</vt:lpstr>
      <vt:lpstr>'Item 1.2.3'!reembolso_valor</vt:lpstr>
      <vt:lpstr>'Item 1.2.4'!reembolso_valor</vt:lpstr>
      <vt:lpstr>'Item 1.2.5'!reembolso_valor</vt:lpstr>
      <vt:lpstr>'Item 1.2.6'!reembolso_valor</vt:lpstr>
      <vt:lpstr>'Item 1.2.7'!reembolso_valor</vt:lpstr>
      <vt:lpstr>'Item 1.2.8'!reembolso_valor</vt:lpstr>
      <vt:lpstr>reembolso_valor</vt:lpstr>
      <vt:lpstr>'  FGV - Hora  '!Z_62472160_B7FC_11D8_BD61_00064F0865D0_.wvu.PrintArea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Erison Barros</cp:lastModifiedBy>
  <dcterms:created xsi:type="dcterms:W3CDTF">1997-01-10T22:22:50Z</dcterms:created>
  <dcterms:modified xsi:type="dcterms:W3CDTF">2023-05-10T03:09:37Z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LUIZ XAVIER DE ANDRADE NETO</vt:lpwstr>
  </property>
  <property fmtid="{D5CDD505-2E9C-101B-9397-08002B2CF9AE}" pid="3" name="display_urn:schemas-microsoft-com:office:office#Author">
    <vt:lpwstr>LUIZ XAVIER DE ANDRADE NETO</vt:lpwstr>
  </property>
  <property fmtid="{D5CDD505-2E9C-101B-9397-08002B2CF9AE}" pid="4" name="Order">
    <vt:lpwstr>15700.0000000000</vt:lpwstr>
  </property>
  <property fmtid="{D5CDD505-2E9C-101B-9397-08002B2CF9AE}" pid="5" name="Documentação">
    <vt:lpwstr>para Instrução de Processos de Aquisição</vt:lpwstr>
  </property>
</Properties>
</file>