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52511"/>
</workbook>
</file>

<file path=xl/calcChain.xml><?xml version="1.0" encoding="utf-8"?>
<calcChain xmlns="http://schemas.openxmlformats.org/spreadsheetml/2006/main">
  <c r="O10" i="1" l="1"/>
  <c r="O9" i="1"/>
  <c r="O8" i="1"/>
  <c r="O7" i="1"/>
  <c r="O4" i="1"/>
  <c r="O5" i="1" s="1"/>
  <c r="O2" i="1"/>
  <c r="O3" i="1" s="1"/>
  <c r="O1" i="1"/>
  <c r="K3" i="1" a="1"/>
  <c r="K6" i="1" s="1"/>
  <c r="J24" i="1" l="1"/>
  <c r="J17" i="1"/>
  <c r="J13" i="1"/>
  <c r="J23" i="1"/>
  <c r="J16" i="1"/>
  <c r="J19" i="1"/>
  <c r="J25" i="1"/>
  <c r="J22" i="1"/>
  <c r="J15" i="1"/>
  <c r="J21" i="1"/>
  <c r="J14" i="1"/>
  <c r="J20" i="1"/>
  <c r="J18" i="1"/>
  <c r="K5" i="1"/>
  <c r="K9" i="1"/>
  <c r="K7" i="1"/>
  <c r="K4" i="1"/>
  <c r="K3" i="1"/>
  <c r="K10" i="1" s="1"/>
  <c r="K8" i="1"/>
  <c r="O6" i="1"/>
  <c r="K13" i="1" l="1" a="1"/>
  <c r="K15" i="1" l="1"/>
  <c r="K20" i="1"/>
  <c r="K18" i="1"/>
  <c r="K25" i="1"/>
  <c r="K23" i="1"/>
  <c r="K13" i="1"/>
  <c r="K21" i="1"/>
  <c r="K14" i="1"/>
  <c r="K22" i="1"/>
  <c r="K17" i="1"/>
  <c r="K16" i="1"/>
  <c r="K24" i="1"/>
  <c r="K19" i="1"/>
  <c r="K26" i="1" l="1"/>
  <c r="L15" i="1" s="1"/>
  <c r="L20" i="1"/>
  <c r="L14" i="1"/>
  <c r="L19" i="1"/>
  <c r="L25" i="1" l="1"/>
  <c r="L18" i="1"/>
  <c r="M18" i="1" s="1"/>
  <c r="L23" i="1"/>
  <c r="L22" i="1"/>
  <c r="L13" i="1"/>
  <c r="L17" i="1"/>
  <c r="L21" i="1"/>
  <c r="L16" i="1"/>
  <c r="L24" i="1"/>
  <c r="R13" i="1" l="1"/>
  <c r="O16" i="1"/>
  <c r="N17" i="1"/>
  <c r="Q14" i="1"/>
  <c r="P15" i="1"/>
</calcChain>
</file>

<file path=xl/sharedStrings.xml><?xml version="1.0" encoding="utf-8"?>
<sst xmlns="http://schemas.openxmlformats.org/spreadsheetml/2006/main" count="70" uniqueCount="56">
  <si>
    <t>n=</t>
  </si>
  <si>
    <t>s=</t>
  </si>
  <si>
    <t>h=</t>
  </si>
  <si>
    <t>Mo=</t>
  </si>
  <si>
    <t>Me=</t>
  </si>
  <si>
    <t>=</t>
  </si>
  <si>
    <t>Dв=</t>
  </si>
  <si>
    <t>A=</t>
  </si>
  <si>
    <t>E=</t>
  </si>
  <si>
    <t>10-12</t>
  </si>
  <si>
    <t>12-14</t>
  </si>
  <si>
    <t>14-16</t>
  </si>
  <si>
    <t>16-18</t>
  </si>
  <si>
    <t>18-20</t>
  </si>
  <si>
    <t>20-22</t>
  </si>
  <si>
    <t>22-24</t>
  </si>
  <si>
    <r>
      <t>σ</t>
    </r>
    <r>
      <rPr>
        <vertAlign val="subscript"/>
        <sz val="14"/>
        <color theme="1"/>
        <rFont val="Calibri"/>
        <family val="2"/>
        <charset val="204"/>
        <scheme val="minor"/>
      </rPr>
      <t>в=</t>
    </r>
  </si>
  <si>
    <t>v=</t>
  </si>
  <si>
    <t>S2=</t>
  </si>
  <si>
    <t>S=</t>
  </si>
  <si>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</si>
  <si>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</si>
  <si>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</si>
  <si>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</si>
  <si>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</si>
  <si>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</si>
  <si>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</si>
  <si>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</si>
  <si>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</si>
  <si>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</si>
  <si>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</si>
  <si>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</si>
  <si>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</si>
  <si>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</si>
  <si>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Xв-3σ</t>
  </si>
  <si>
    <t>Xв+3σ</t>
  </si>
  <si>
    <t>Xв</t>
  </si>
  <si>
    <t>Xв-2σ</t>
  </si>
  <si>
    <t>Xв-1.1σ</t>
  </si>
  <si>
    <t>Xв-1σ</t>
  </si>
  <si>
    <t>Xв-0.7σ</t>
  </si>
  <si>
    <t>Xв-0.3σ</t>
  </si>
  <si>
    <t>Xв+0.3σ</t>
  </si>
  <si>
    <t>Xв+0.7σ</t>
  </si>
  <si>
    <t>Xв+1σ</t>
  </si>
  <si>
    <t>Xв+1.1σ</t>
  </si>
  <si>
    <t>Xв+2σ</t>
  </si>
  <si>
    <t>68.2</t>
  </si>
  <si>
    <t>95.7</t>
  </si>
  <si>
    <t>99.7</t>
  </si>
  <si>
    <t>норма</t>
  </si>
  <si>
    <t>пологое распределение</t>
  </si>
  <si>
    <t>скос влево</t>
  </si>
  <si>
    <t>середина ряда</t>
  </si>
  <si>
    <t>лок.максимум</t>
  </si>
  <si>
    <t>признак имеет среднюю изменчивость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</si>
</sst>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vertAlign val="subscript"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 wrapText="1"/>
    </xf>
    <xf numFmtId="0" fontId="0" fillId="2" borderId="1" xfId="0" applyNumberFormat="1" applyFill="1" applyBorder="1"/>
    <xf numFmtId="0" fontId="0" fillId="0" borderId="1" xfId="0" applyFill="1" applyBorder="1"/>
    <xf numFmtId="49" fontId="0" fillId="0" borderId="0" xfId="0" applyNumberFormat="1"/>
    <xf numFmtId="0" fontId="0" fillId="0" borderId="0" xfId="0" applyBorder="1"/>
    <xf numFmtId="0" fontId="0" fillId="0" borderId="0" xfId="0" applyNumberFormat="1" applyFill="1" applyBorder="1"/>
    <xf numFmtId="0" fontId="0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2" fontId="3" fillId="0" borderId="0" xfId="0" applyNumberFormat="1" applyFont="1" applyBorder="1" applyAlignment="1">
      <alignment horizontal="center" vertical="center" wrapText="1"/>
    </xf>
    <xf numFmtId="0" fontId="0" fillId="0" borderId="1" xfId="0" applyFill="1" applyBorder="1" applyAlignment="1"/>
    <xf numFmtId="0" fontId="6" fillId="0" borderId="4" xfId="0" applyFont="1" applyFill="1" applyBorder="1" applyAlignment="1"/>
    <xf numFmtId="0" fontId="6" fillId="0" borderId="5" xfId="0" applyFont="1" applyFill="1" applyBorder="1" applyAlignment="1"/>
    <xf numFmtId="49" fontId="0" fillId="0" borderId="0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2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частот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Лист1!$I$3:$I$9</c:f>
              <c:strCache>
                <c:ptCount val="7"/>
                <c:pt idx="0">
                  <c:v>10-12</c:v>
                </c:pt>
                <c:pt idx="1">
                  <c:v>12-14</c:v>
                </c:pt>
                <c:pt idx="2">
                  <c:v>14-16</c:v>
                </c:pt>
                <c:pt idx="3">
                  <c:v>16-18</c:v>
                </c:pt>
                <c:pt idx="4">
                  <c:v>18-20</c:v>
                </c:pt>
                <c:pt idx="5">
                  <c:v>20-22</c:v>
                </c:pt>
                <c:pt idx="6">
                  <c:v>22-24</c:v>
                </c:pt>
              </c:strCache>
            </c:strRef>
          </c:cat>
          <c:val>
            <c:numRef>
              <c:f>Лист1!$K$3:$K$9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10</c:v>
                </c:pt>
                <c:pt idx="6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10926576"/>
        <c:axId val="-2010929840"/>
      </c:barChart>
      <c:lineChart>
        <c:grouping val="stacke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Лист1!$K$3:$K$9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10</c:v>
                </c:pt>
                <c:pt idx="6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0926576"/>
        <c:axId val="-2010929840"/>
      </c:lineChart>
      <c:catAx>
        <c:axId val="-201092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10929840"/>
        <c:crosses val="autoZero"/>
        <c:auto val="1"/>
        <c:lblAlgn val="ctr"/>
        <c:lblOffset val="100"/>
        <c:noMultiLvlLbl val="0"/>
      </c:catAx>
      <c:valAx>
        <c:axId val="-201092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01092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257175</xdr:colOff>
      <xdr:row>1</xdr:row>
      <xdr:rowOff>185737</xdr:rowOff>
    </xdr:from>
    <xdr:to>
      <xdr:col>27</xdr:col>
      <xdr:colOff>523875</xdr:colOff>
      <xdr:row>9</xdr:row>
      <xdr:rowOff>109537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161925</xdr:colOff>
          <xdr:row>0</xdr:row>
          <xdr:rowOff>0</xdr:rowOff>
        </xdr:from>
        <xdr:to>
          <xdr:col>13</xdr:col>
          <xdr:colOff>590550</xdr:colOff>
          <xdr:row>0</xdr:row>
          <xdr:rowOff>333375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5"/>
  <sheetViews>
    <sheetView tabSelected="1" zoomScale="85" zoomScaleNormal="85" workbookViewId="0">
      <selection activeCell="L13" sqref="L13"/>
    </sheetView>
  </sheetViews>
  <sheetFormatPr defaultRowHeight="15" x14ac:dyDescent="0.25"/>
  <cols>
    <col min="1" max="2" width="10.5703125" bestFit="1" customWidth="1"/>
    <col min="3" max="3" width="24" customWidth="1"/>
    <col min="4" max="5" width="10.5703125" bestFit="1" customWidth="1"/>
    <col min="7" max="7" width="3.7109375" customWidth="1"/>
    <col min="8" max="8" width="3.42578125" customWidth="1"/>
    <col min="16" max="16" width="9.140625" customWidth="1"/>
    <col min="17" max="17" width="8.5703125" customWidth="1"/>
  </cols>
  <sheetData>
    <row r="1" spans="1:18" ht="27.75" x14ac:dyDescent="0.25">
      <c r="A1" s="4">
        <v>20.3</v>
      </c>
      <c r="B1" s="14"/>
      <c r="C1" s="14"/>
      <c r="D1" s="14"/>
      <c r="E1" s="14"/>
      <c r="G1" s="1" t="s">
        <v>0</v>
      </c>
      <c r="H1" s="3">
        <v>55</v>
      </c>
      <c r="N1" s="10" t="s">
        <v>5</v>
      </c>
      <c r="O1" s="27">
        <f>AVERAGE(A1:A55)</f>
        <v>17.820000000000004</v>
      </c>
    </row>
    <row r="2" spans="1:18" ht="27.75" x14ac:dyDescent="0.25">
      <c r="A2" s="4">
        <v>18.100000000000001</v>
      </c>
      <c r="B2" s="14"/>
      <c r="C2" s="30" t="s">
        <v>20</v>
      </c>
      <c r="D2" s="31"/>
      <c r="E2" s="14"/>
      <c r="G2" s="1" t="s">
        <v>1</v>
      </c>
      <c r="H2" s="3">
        <v>7</v>
      </c>
      <c r="I2" s="7"/>
      <c r="J2" s="9"/>
      <c r="K2" s="8"/>
      <c r="N2" s="11" t="s">
        <v>6</v>
      </c>
      <c r="O2" s="19">
        <f>VAR(A1:A55)</f>
        <v>8.7260740740738481</v>
      </c>
    </row>
    <row r="3" spans="1:18" ht="27.75" x14ac:dyDescent="0.25">
      <c r="A3" s="4">
        <v>20.399999999999999</v>
      </c>
      <c r="B3" s="14"/>
      <c r="C3" s="16"/>
      <c r="D3" s="17"/>
      <c r="E3" s="14"/>
      <c r="G3" s="1" t="s">
        <v>2</v>
      </c>
      <c r="H3" s="3">
        <v>2</v>
      </c>
      <c r="I3" s="7" t="s">
        <v>9</v>
      </c>
      <c r="J3" s="5">
        <v>12</v>
      </c>
      <c r="K3" s="2">
        <f t="array" ref="K3:K9">FREQUENCY(A1:A55,J3:J9)</f>
        <v>2</v>
      </c>
      <c r="N3" s="13" t="s">
        <v>18</v>
      </c>
      <c r="O3" s="19">
        <f>(H1/(H1-1))*O2</f>
        <v>8.8876680384085489</v>
      </c>
    </row>
    <row r="4" spans="1:18" ht="27.75" x14ac:dyDescent="0.25">
      <c r="A4" s="4">
        <v>18.399999999999999</v>
      </c>
      <c r="B4" s="14"/>
      <c r="C4" s="15" t="s">
        <v>21</v>
      </c>
      <c r="D4" s="15">
        <v>17.820000000000004</v>
      </c>
      <c r="E4" s="14"/>
      <c r="I4" s="7" t="s">
        <v>10</v>
      </c>
      <c r="J4" s="5">
        <v>14</v>
      </c>
      <c r="K4" s="2">
        <v>4</v>
      </c>
      <c r="N4" s="12" t="s">
        <v>16</v>
      </c>
      <c r="O4" s="19">
        <f>_xlfn.STDEV.S(A1:A55)</f>
        <v>2.9539929035246257</v>
      </c>
    </row>
    <row r="5" spans="1:18" ht="27.75" x14ac:dyDescent="0.25">
      <c r="A5" s="4">
        <v>15.3</v>
      </c>
      <c r="B5" s="14"/>
      <c r="C5" s="15" t="s">
        <v>22</v>
      </c>
      <c r="D5" s="15">
        <v>0.39831632185473914</v>
      </c>
      <c r="E5" s="14"/>
      <c r="I5" s="7" t="s">
        <v>11</v>
      </c>
      <c r="J5" s="5">
        <v>16</v>
      </c>
      <c r="K5" s="2">
        <v>8</v>
      </c>
      <c r="N5" s="1" t="s">
        <v>19</v>
      </c>
      <c r="O5" s="28">
        <f>SQRT(H1/(H1-1))*O4</f>
        <v>2.9812192201192707</v>
      </c>
    </row>
    <row r="6" spans="1:18" ht="27.75" x14ac:dyDescent="0.25">
      <c r="A6" s="4">
        <v>22.8</v>
      </c>
      <c r="B6" s="14"/>
      <c r="C6" s="15" t="s">
        <v>23</v>
      </c>
      <c r="D6" s="15">
        <v>18.2</v>
      </c>
      <c r="E6" s="14"/>
      <c r="I6" s="7" t="s">
        <v>12</v>
      </c>
      <c r="J6" s="5">
        <v>18</v>
      </c>
      <c r="K6" s="2">
        <v>12</v>
      </c>
      <c r="N6" s="11" t="s">
        <v>17</v>
      </c>
      <c r="O6" s="19">
        <f>(O4/O1)*100</f>
        <v>16.576840087119109</v>
      </c>
      <c r="P6" s="26" t="s">
        <v>55</v>
      </c>
      <c r="Q6" s="25"/>
      <c r="R6" s="25"/>
    </row>
    <row r="7" spans="1:18" ht="27.75" x14ac:dyDescent="0.25">
      <c r="A7" s="4">
        <v>18.3</v>
      </c>
      <c r="B7" s="14"/>
      <c r="C7" s="15" t="s">
        <v>24</v>
      </c>
      <c r="D7" s="15">
        <v>20.399999999999999</v>
      </c>
      <c r="E7" s="14"/>
      <c r="I7" s="7" t="s">
        <v>13</v>
      </c>
      <c r="J7" s="5">
        <v>20</v>
      </c>
      <c r="K7" s="2">
        <v>16</v>
      </c>
      <c r="N7" s="11" t="s">
        <v>3</v>
      </c>
      <c r="O7" s="19">
        <f>MODE(A1:A55)</f>
        <v>20.399999999999999</v>
      </c>
      <c r="P7" s="32" t="s">
        <v>54</v>
      </c>
      <c r="Q7" s="33"/>
      <c r="R7" s="33"/>
    </row>
    <row r="8" spans="1:18" ht="27.75" x14ac:dyDescent="0.25">
      <c r="A8" s="4">
        <v>13.9</v>
      </c>
      <c r="B8" s="14"/>
      <c r="C8" s="15" t="s">
        <v>25</v>
      </c>
      <c r="D8" s="15">
        <v>2.9539929035246257</v>
      </c>
      <c r="E8" s="14"/>
      <c r="I8" s="7" t="s">
        <v>14</v>
      </c>
      <c r="J8" s="5">
        <v>22</v>
      </c>
      <c r="K8" s="2">
        <v>10</v>
      </c>
      <c r="N8" s="11" t="s">
        <v>4</v>
      </c>
      <c r="O8" s="27">
        <f>MEDIAN(A1:A55)</f>
        <v>18.2</v>
      </c>
      <c r="P8" s="32" t="s">
        <v>53</v>
      </c>
      <c r="Q8" s="33"/>
      <c r="R8" s="33"/>
    </row>
    <row r="9" spans="1:18" ht="27.75" x14ac:dyDescent="0.25">
      <c r="A9" s="4">
        <v>16.7</v>
      </c>
      <c r="B9" s="14"/>
      <c r="C9" s="15" t="s">
        <v>26</v>
      </c>
      <c r="D9" s="15">
        <v>8.7260740740738481</v>
      </c>
      <c r="E9" s="14"/>
      <c r="I9" s="7" t="s">
        <v>15</v>
      </c>
      <c r="J9" s="5">
        <v>24</v>
      </c>
      <c r="K9" s="2">
        <v>3</v>
      </c>
      <c r="N9" s="11" t="s">
        <v>7</v>
      </c>
      <c r="O9" s="19">
        <f>SKEW(A1:A55)</f>
        <v>-0.31319978197795728</v>
      </c>
      <c r="P9" s="32" t="s">
        <v>52</v>
      </c>
      <c r="Q9" s="33"/>
      <c r="R9" s="33"/>
    </row>
    <row r="10" spans="1:18" ht="27.75" x14ac:dyDescent="0.25">
      <c r="A10" s="4">
        <v>17.8</v>
      </c>
      <c r="B10" s="14"/>
      <c r="C10" s="15" t="s">
        <v>27</v>
      </c>
      <c r="D10" s="15">
        <v>-0.10459849721126036</v>
      </c>
      <c r="E10" s="14"/>
      <c r="K10" s="6">
        <f>SUM(K2:K9)</f>
        <v>55</v>
      </c>
      <c r="N10" s="11" t="s">
        <v>8</v>
      </c>
      <c r="O10" s="19">
        <f>KURT(A1:A55)</f>
        <v>-0.10459849721126036</v>
      </c>
      <c r="P10" s="32" t="s">
        <v>51</v>
      </c>
      <c r="Q10" s="33"/>
      <c r="R10" s="33"/>
    </row>
    <row r="11" spans="1:18" ht="27.75" x14ac:dyDescent="0.25">
      <c r="A11" s="4">
        <v>18.2</v>
      </c>
      <c r="B11" s="14"/>
      <c r="C11" s="15" t="s">
        <v>28</v>
      </c>
      <c r="D11" s="15">
        <v>-0.31319978197795728</v>
      </c>
      <c r="E11" s="14"/>
    </row>
    <row r="12" spans="1:18" ht="27.75" x14ac:dyDescent="0.25">
      <c r="A12" s="4">
        <v>15.4</v>
      </c>
      <c r="B12" s="14"/>
      <c r="C12" s="15" t="s">
        <v>29</v>
      </c>
      <c r="D12" s="15">
        <v>13.700000000000001</v>
      </c>
      <c r="I12" s="18"/>
    </row>
    <row r="13" spans="1:18" ht="27.75" x14ac:dyDescent="0.25">
      <c r="A13" s="4">
        <v>21.9</v>
      </c>
      <c r="B13" s="14"/>
      <c r="C13" s="15" t="s">
        <v>30</v>
      </c>
      <c r="D13" s="15">
        <v>10.1</v>
      </c>
      <c r="I13" s="24" t="s">
        <v>34</v>
      </c>
      <c r="J13" s="20">
        <f>O1-3*O4</f>
        <v>8.9580212894261262</v>
      </c>
      <c r="K13" s="21">
        <f t="array" ref="K13:K25">FREQUENCY(A1:A55,J13:J25)</f>
        <v>0</v>
      </c>
      <c r="L13" s="21">
        <f t="shared" ref="L13:L25" si="0">(K13/$K$26)*100</f>
        <v>0</v>
      </c>
      <c r="M13" s="21"/>
      <c r="N13" s="21"/>
      <c r="O13" s="21"/>
      <c r="P13" s="21"/>
      <c r="Q13" s="21"/>
      <c r="R13" s="29">
        <f>SUM(L13:L25)</f>
        <v>99.999999999999986</v>
      </c>
    </row>
    <row r="14" spans="1:18" ht="27.75" x14ac:dyDescent="0.25">
      <c r="A14" s="4">
        <v>16.5</v>
      </c>
      <c r="B14" s="14"/>
      <c r="C14" s="15" t="s">
        <v>31</v>
      </c>
      <c r="D14" s="15">
        <v>23.8</v>
      </c>
      <c r="I14" s="24" t="s">
        <v>37</v>
      </c>
      <c r="J14" s="21">
        <f>O1-2*O4</f>
        <v>11.912014192950753</v>
      </c>
      <c r="K14" s="21">
        <v>2</v>
      </c>
      <c r="L14" s="21">
        <f t="shared" si="0"/>
        <v>3.6363636363636362</v>
      </c>
      <c r="M14" s="21"/>
      <c r="N14" s="21"/>
      <c r="O14" s="21"/>
      <c r="P14" s="21"/>
      <c r="Q14" s="29">
        <f>SUM(L14:L24)</f>
        <v>98.181818181818173</v>
      </c>
      <c r="R14" s="29"/>
    </row>
    <row r="15" spans="1:18" ht="27.75" x14ac:dyDescent="0.25">
      <c r="A15" s="4">
        <v>16.8</v>
      </c>
      <c r="B15" s="14"/>
      <c r="C15" s="15" t="s">
        <v>32</v>
      </c>
      <c r="D15" s="15">
        <v>980.10000000000014</v>
      </c>
      <c r="I15" s="24" t="s">
        <v>38</v>
      </c>
      <c r="J15" s="21">
        <f>O1-1.1*O4</f>
        <v>14.570607806122915</v>
      </c>
      <c r="K15" s="21">
        <v>6</v>
      </c>
      <c r="L15" s="21">
        <f t="shared" si="0"/>
        <v>10.909090909090908</v>
      </c>
      <c r="M15" s="21"/>
      <c r="N15" s="21"/>
      <c r="O15" s="21"/>
      <c r="P15" s="29">
        <f>SUM(L15:L23)</f>
        <v>83.63636363636364</v>
      </c>
      <c r="Q15" s="29"/>
      <c r="R15" s="29"/>
    </row>
    <row r="16" spans="1:18" ht="27.75" x14ac:dyDescent="0.25">
      <c r="A16" s="4">
        <v>19.3</v>
      </c>
      <c r="B16" s="14"/>
      <c r="C16" s="15" t="s">
        <v>33</v>
      </c>
      <c r="D16" s="15">
        <v>55</v>
      </c>
      <c r="I16" s="24" t="s">
        <v>39</v>
      </c>
      <c r="J16" s="22">
        <f>O1-O4</f>
        <v>14.866007096475379</v>
      </c>
      <c r="K16" s="21">
        <v>2</v>
      </c>
      <c r="L16" s="21">
        <f t="shared" si="0"/>
        <v>3.6363636363636362</v>
      </c>
      <c r="M16" s="21"/>
      <c r="N16" s="21"/>
      <c r="O16" s="29">
        <f>SUM(L16:L22)</f>
        <v>70.909090909090907</v>
      </c>
      <c r="P16" s="29"/>
      <c r="Q16" s="29"/>
      <c r="R16" s="29"/>
    </row>
    <row r="17" spans="1:18" ht="27.75" x14ac:dyDescent="0.25">
      <c r="A17" s="4">
        <v>21.9</v>
      </c>
      <c r="B17" s="14"/>
      <c r="C17" s="14"/>
      <c r="D17" s="14"/>
      <c r="I17" s="24" t="s">
        <v>40</v>
      </c>
      <c r="J17" s="21">
        <f>O1-0.7*O4</f>
        <v>15.752204967532766</v>
      </c>
      <c r="K17" s="21">
        <v>4</v>
      </c>
      <c r="L17" s="21">
        <f t="shared" si="0"/>
        <v>7.2727272727272725</v>
      </c>
      <c r="M17" s="21"/>
      <c r="N17" s="29">
        <f>SUM(L17:L21)</f>
        <v>58.181818181818187</v>
      </c>
      <c r="O17" s="29"/>
      <c r="P17" s="29"/>
      <c r="Q17" s="29"/>
      <c r="R17" s="29"/>
    </row>
    <row r="18" spans="1:18" ht="27.75" x14ac:dyDescent="0.25">
      <c r="A18" s="4">
        <v>14.7</v>
      </c>
      <c r="B18" s="14"/>
      <c r="C18" s="14"/>
      <c r="D18" s="14"/>
      <c r="I18" s="24" t="s">
        <v>41</v>
      </c>
      <c r="J18" s="21">
        <f>O1-0.3*O4</f>
        <v>16.933802128942617</v>
      </c>
      <c r="K18" s="21">
        <v>7</v>
      </c>
      <c r="L18" s="21">
        <f t="shared" si="0"/>
        <v>12.727272727272727</v>
      </c>
      <c r="M18" s="29">
        <f>SUM(L18:L20)</f>
        <v>34.545454545454547</v>
      </c>
      <c r="N18" s="29"/>
      <c r="O18" s="29"/>
      <c r="P18" s="29"/>
      <c r="Q18" s="29"/>
      <c r="R18" s="29"/>
    </row>
    <row r="19" spans="1:18" ht="27.75" x14ac:dyDescent="0.25">
      <c r="A19" s="4">
        <v>19.100000000000001</v>
      </c>
      <c r="B19" s="14"/>
      <c r="C19" s="14"/>
      <c r="D19" s="14"/>
      <c r="I19" s="24" t="s">
        <v>36</v>
      </c>
      <c r="J19" s="23">
        <f>O1</f>
        <v>17.820000000000004</v>
      </c>
      <c r="K19" s="21">
        <v>5</v>
      </c>
      <c r="L19" s="21">
        <f t="shared" si="0"/>
        <v>9.0909090909090917</v>
      </c>
      <c r="M19" s="29"/>
      <c r="N19" s="29"/>
      <c r="O19" s="29"/>
      <c r="P19" s="29"/>
      <c r="Q19" s="29"/>
      <c r="R19" s="29"/>
    </row>
    <row r="20" spans="1:18" ht="27.75" x14ac:dyDescent="0.25">
      <c r="A20" s="4">
        <v>20.399999999999999</v>
      </c>
      <c r="B20" s="14"/>
      <c r="C20" s="14"/>
      <c r="D20" s="14"/>
      <c r="I20" s="24" t="s">
        <v>42</v>
      </c>
      <c r="J20" s="21">
        <f>O1+0.3*O4</f>
        <v>18.706197871057391</v>
      </c>
      <c r="K20" s="21">
        <v>7</v>
      </c>
      <c r="L20" s="21">
        <f t="shared" si="0"/>
        <v>12.727272727272727</v>
      </c>
      <c r="M20" s="29"/>
      <c r="N20" s="29"/>
      <c r="O20" s="29"/>
      <c r="P20" s="29"/>
      <c r="Q20" s="29"/>
      <c r="R20" s="29"/>
    </row>
    <row r="21" spans="1:18" ht="27.75" x14ac:dyDescent="0.25">
      <c r="A21" s="4">
        <v>21.3</v>
      </c>
      <c r="B21" s="14"/>
      <c r="C21" s="14"/>
      <c r="D21" s="14"/>
      <c r="I21" s="24" t="s">
        <v>43</v>
      </c>
      <c r="J21" s="21">
        <f>O1+0.7*O4</f>
        <v>19.887795032467242</v>
      </c>
      <c r="K21" s="21">
        <v>9</v>
      </c>
      <c r="L21" s="21">
        <f t="shared" si="0"/>
        <v>16.363636363636363</v>
      </c>
      <c r="M21" s="21"/>
      <c r="N21" s="29"/>
      <c r="O21" s="29"/>
      <c r="P21" s="29"/>
      <c r="Q21" s="29"/>
      <c r="R21" s="29"/>
    </row>
    <row r="22" spans="1:18" ht="27.75" x14ac:dyDescent="0.25">
      <c r="A22" s="4">
        <v>19.3</v>
      </c>
      <c r="B22" s="14"/>
      <c r="C22" s="14"/>
      <c r="D22" s="14"/>
      <c r="I22" s="24" t="s">
        <v>44</v>
      </c>
      <c r="J22" s="22">
        <f>O1+O4</f>
        <v>20.773992903524629</v>
      </c>
      <c r="K22" s="21">
        <v>5</v>
      </c>
      <c r="L22" s="21">
        <f t="shared" si="0"/>
        <v>9.0909090909090917</v>
      </c>
      <c r="M22" s="21"/>
      <c r="N22" s="21"/>
      <c r="O22" s="29"/>
      <c r="P22" s="29"/>
      <c r="Q22" s="29"/>
      <c r="R22" s="29"/>
    </row>
    <row r="23" spans="1:18" ht="27.75" x14ac:dyDescent="0.25">
      <c r="A23" s="4">
        <v>17.2</v>
      </c>
      <c r="B23" s="14"/>
      <c r="C23" s="14"/>
      <c r="D23" s="8"/>
      <c r="I23" s="24" t="s">
        <v>45</v>
      </c>
      <c r="J23" s="21">
        <f>O1+1.1*O4</f>
        <v>21.069392193877093</v>
      </c>
      <c r="K23" s="21">
        <v>1</v>
      </c>
      <c r="L23" s="21">
        <f t="shared" si="0"/>
        <v>1.8181818181818181</v>
      </c>
      <c r="M23" s="21"/>
      <c r="N23" s="21"/>
      <c r="O23" s="21"/>
      <c r="P23" s="29"/>
      <c r="Q23" s="29"/>
      <c r="R23" s="29"/>
    </row>
    <row r="24" spans="1:18" ht="27.75" x14ac:dyDescent="0.25">
      <c r="A24" s="4">
        <v>15.3</v>
      </c>
      <c r="B24" s="14"/>
      <c r="C24" s="14"/>
      <c r="D24" s="8"/>
      <c r="I24" s="24" t="s">
        <v>46</v>
      </c>
      <c r="J24" s="21">
        <f>O1+2*O4</f>
        <v>23.727985807049254</v>
      </c>
      <c r="K24" s="21">
        <v>6</v>
      </c>
      <c r="L24" s="21">
        <f t="shared" si="0"/>
        <v>10.909090909090908</v>
      </c>
      <c r="M24" s="21"/>
      <c r="N24" s="21"/>
      <c r="O24" s="21"/>
      <c r="P24" s="21"/>
      <c r="Q24" s="29"/>
      <c r="R24" s="29"/>
    </row>
    <row r="25" spans="1:18" ht="27.75" x14ac:dyDescent="0.25">
      <c r="A25" s="4">
        <v>19.7</v>
      </c>
      <c r="B25" s="14"/>
      <c r="C25" s="14"/>
      <c r="D25" s="8"/>
      <c r="I25" s="24" t="s">
        <v>35</v>
      </c>
      <c r="J25" s="20">
        <f>O1+3*O4</f>
        <v>26.68197871057388</v>
      </c>
      <c r="K25" s="21">
        <v>1</v>
      </c>
      <c r="L25" s="21">
        <f t="shared" si="0"/>
        <v>1.8181818181818181</v>
      </c>
      <c r="M25" s="21"/>
      <c r="N25" s="21"/>
      <c r="O25" s="21"/>
      <c r="P25" s="21"/>
      <c r="Q25" s="21"/>
      <c r="R25" s="29"/>
    </row>
    <row r="26" spans="1:18" ht="27.75" x14ac:dyDescent="0.25">
      <c r="A26" s="4">
        <v>14.7</v>
      </c>
      <c r="B26" s="14"/>
      <c r="C26" s="14"/>
      <c r="D26" s="8"/>
      <c r="K26" s="2">
        <f>SUM(K13:K25)</f>
        <v>55</v>
      </c>
    </row>
    <row r="27" spans="1:18" ht="27.75" x14ac:dyDescent="0.25">
      <c r="A27" s="4">
        <v>17.8</v>
      </c>
      <c r="B27" s="14"/>
      <c r="C27" s="14"/>
      <c r="D27" s="8"/>
      <c r="E27" s="8"/>
      <c r="L27" s="24" t="s">
        <v>50</v>
      </c>
      <c r="M27" s="19">
        <v>25</v>
      </c>
      <c r="N27" s="19">
        <v>50</v>
      </c>
      <c r="O27" s="19" t="s">
        <v>47</v>
      </c>
      <c r="P27" s="19">
        <v>75</v>
      </c>
      <c r="Q27" s="19" t="s">
        <v>48</v>
      </c>
      <c r="R27" s="19" t="s">
        <v>49</v>
      </c>
    </row>
    <row r="28" spans="1:18" ht="27.75" x14ac:dyDescent="0.25">
      <c r="A28" s="4">
        <v>12.5</v>
      </c>
      <c r="B28" s="14"/>
      <c r="C28" s="14"/>
      <c r="D28" s="8"/>
      <c r="E28" s="8"/>
    </row>
    <row r="29" spans="1:18" ht="27.75" x14ac:dyDescent="0.25">
      <c r="A29" s="4">
        <v>14.5</v>
      </c>
      <c r="B29" s="14"/>
      <c r="C29" s="14"/>
      <c r="D29" s="8"/>
      <c r="E29" s="8"/>
    </row>
    <row r="30" spans="1:18" ht="27.75" x14ac:dyDescent="0.25">
      <c r="A30" s="4">
        <v>18.5</v>
      </c>
      <c r="B30" s="14"/>
      <c r="C30" s="14"/>
      <c r="D30" s="8"/>
      <c r="E30" s="8"/>
    </row>
    <row r="31" spans="1:18" ht="27.75" x14ac:dyDescent="0.25">
      <c r="A31" s="4">
        <v>19.5</v>
      </c>
      <c r="B31" s="14"/>
      <c r="C31" s="14"/>
      <c r="D31" s="8"/>
      <c r="E31" s="8"/>
    </row>
    <row r="32" spans="1:18" ht="27.75" x14ac:dyDescent="0.25">
      <c r="A32" s="4">
        <v>17.5</v>
      </c>
      <c r="B32" s="14"/>
      <c r="C32" s="14"/>
      <c r="D32" s="8"/>
      <c r="E32" s="8"/>
    </row>
    <row r="33" spans="1:5" ht="27.75" x14ac:dyDescent="0.25">
      <c r="A33" s="4">
        <v>16.2</v>
      </c>
      <c r="B33" s="14"/>
      <c r="C33" s="14"/>
      <c r="D33" s="8"/>
      <c r="E33" s="8"/>
    </row>
    <row r="34" spans="1:5" ht="27.75" x14ac:dyDescent="0.25">
      <c r="A34" s="4">
        <v>19.2</v>
      </c>
      <c r="B34" s="14"/>
      <c r="C34" s="8"/>
      <c r="D34" s="8"/>
      <c r="E34" s="8"/>
    </row>
    <row r="35" spans="1:5" ht="27.75" x14ac:dyDescent="0.25">
      <c r="A35" s="4">
        <v>16.8</v>
      </c>
      <c r="B35" s="14"/>
      <c r="C35" s="8"/>
      <c r="D35" s="8"/>
      <c r="E35" s="8"/>
    </row>
    <row r="36" spans="1:5" ht="27.75" x14ac:dyDescent="0.25">
      <c r="A36" s="4">
        <v>20.5</v>
      </c>
      <c r="B36" s="14"/>
      <c r="C36" s="8"/>
      <c r="D36" s="8"/>
      <c r="E36" s="8"/>
    </row>
    <row r="37" spans="1:5" ht="27.75" x14ac:dyDescent="0.25">
      <c r="A37" s="4">
        <v>20.8</v>
      </c>
      <c r="B37" s="14"/>
      <c r="C37" s="8"/>
      <c r="D37" s="8"/>
      <c r="E37" s="8"/>
    </row>
    <row r="38" spans="1:5" ht="27.75" x14ac:dyDescent="0.25">
      <c r="A38" s="4">
        <v>16.2</v>
      </c>
      <c r="B38" s="14"/>
      <c r="C38" s="8"/>
      <c r="D38" s="8"/>
      <c r="E38" s="8"/>
    </row>
    <row r="39" spans="1:5" ht="27.75" x14ac:dyDescent="0.25">
      <c r="A39" s="4">
        <v>10.1</v>
      </c>
      <c r="B39" s="14"/>
      <c r="C39" s="8"/>
      <c r="D39" s="8"/>
      <c r="E39" s="8"/>
    </row>
    <row r="40" spans="1:5" ht="27.75" x14ac:dyDescent="0.25">
      <c r="A40" s="4">
        <v>18.2</v>
      </c>
      <c r="B40" s="14"/>
      <c r="C40" s="8"/>
      <c r="D40" s="8"/>
      <c r="E40" s="8"/>
    </row>
    <row r="41" spans="1:5" ht="27.75" x14ac:dyDescent="0.25">
      <c r="A41" s="4">
        <v>20.2</v>
      </c>
      <c r="B41" s="14"/>
      <c r="C41" s="8"/>
      <c r="D41" s="8"/>
      <c r="E41" s="8"/>
    </row>
    <row r="42" spans="1:5" ht="27.75" x14ac:dyDescent="0.25">
      <c r="A42" s="4">
        <v>11.8</v>
      </c>
      <c r="B42" s="14"/>
      <c r="C42" s="8"/>
      <c r="D42" s="8"/>
      <c r="E42" s="8"/>
    </row>
    <row r="43" spans="1:5" ht="27.75" x14ac:dyDescent="0.25">
      <c r="A43" s="4">
        <v>19.399999999999999</v>
      </c>
      <c r="B43" s="14"/>
      <c r="C43" s="8"/>
      <c r="D43" s="8"/>
      <c r="E43" s="8"/>
    </row>
    <row r="44" spans="1:5" ht="27.75" x14ac:dyDescent="0.25">
      <c r="A44" s="4">
        <v>16.399999999999999</v>
      </c>
      <c r="B44" s="14"/>
      <c r="C44" s="8"/>
      <c r="D44" s="8"/>
      <c r="E44" s="8"/>
    </row>
    <row r="45" spans="1:5" ht="27.75" x14ac:dyDescent="0.25">
      <c r="A45" s="4">
        <v>23.3</v>
      </c>
    </row>
    <row r="46" spans="1:5" ht="27.75" x14ac:dyDescent="0.25">
      <c r="A46" s="4">
        <v>13.2</v>
      </c>
    </row>
    <row r="47" spans="1:5" ht="27.75" x14ac:dyDescent="0.25">
      <c r="A47" s="4">
        <v>14.3</v>
      </c>
    </row>
    <row r="48" spans="1:5" ht="27.75" x14ac:dyDescent="0.25">
      <c r="A48" s="4">
        <v>19.5</v>
      </c>
    </row>
    <row r="49" spans="1:1" ht="27.75" x14ac:dyDescent="0.25">
      <c r="A49" s="4">
        <v>15.7</v>
      </c>
    </row>
    <row r="50" spans="1:1" ht="27.75" x14ac:dyDescent="0.25">
      <c r="A50" s="4">
        <v>21.1</v>
      </c>
    </row>
    <row r="51" spans="1:1" ht="27.75" x14ac:dyDescent="0.25">
      <c r="A51" s="4">
        <v>18.7</v>
      </c>
    </row>
    <row r="52" spans="1:1" ht="27.75" x14ac:dyDescent="0.25">
      <c r="A52" s="4">
        <v>23.8</v>
      </c>
    </row>
    <row r="53" spans="1:1" ht="27.75" x14ac:dyDescent="0.25">
      <c r="A53" s="4">
        <v>19.600000000000001</v>
      </c>
    </row>
    <row r="54" spans="1:1" ht="27.75" x14ac:dyDescent="0.25">
      <c r="A54" s="4">
        <v>13.5</v>
      </c>
    </row>
    <row r="55" spans="1:1" ht="27.75" x14ac:dyDescent="0.25">
      <c r="A55" s="4">
        <v>17.600000000000001</v>
      </c>
    </row>
  </sheetData>
  <mergeCells count="11">
    <mergeCell ref="Q14:Q24"/>
    <mergeCell ref="R13:R25"/>
    <mergeCell ref="C2:D2"/>
    <mergeCell ref="M18:M20"/>
    <mergeCell ref="N17:N21"/>
    <mergeCell ref="O16:O22"/>
    <mergeCell ref="P15:P23"/>
    <mergeCell ref="P10:R10"/>
    <mergeCell ref="P9:R9"/>
    <mergeCell ref="P8:R8"/>
    <mergeCell ref="P7:R7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13</xdr:col>
                <xdr:colOff>161925</xdr:colOff>
                <xdr:row>0</xdr:row>
                <xdr:rowOff>0</xdr:rowOff>
              </from>
              <to>
                <xdr:col>13</xdr:col>
                <xdr:colOff>590550</xdr:colOff>
                <xdr:row>0</xdr:row>
                <xdr:rowOff>333375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8" sqref="D8"/>
    </sheetView>
  </sheetViews>
  <sheetFormatPr defaultRowHeight="15" x14ac:dyDescent="0.25"/>
  <cols>
    <col min="1" max="1" width="27.5703125" customWidth="1"/>
  </cols>
  <sheetData>
    <row r="1" spans="1:2" x14ac:dyDescent="0.25">
      <c r="A1" s="30" t="s">
        <v>20</v>
      </c>
      <c r="B1" s="31"/>
    </row>
    <row r="2" spans="1:2" x14ac:dyDescent="0.25">
      <c r="A2" s="16"/>
      <c r="B2" s="17"/>
    </row>
    <row r="3" spans="1:2" x14ac:dyDescent="0.25">
      <c r="A3" s="15" t="s">
        <v>21</v>
      </c>
      <c r="B3" s="15">
        <v>17.820000000000004</v>
      </c>
    </row>
    <row r="4" spans="1:2" x14ac:dyDescent="0.25">
      <c r="A4" s="15" t="s">
        <v>22</v>
      </c>
      <c r="B4" s="15">
        <v>0.39831632185473914</v>
      </c>
    </row>
    <row r="5" spans="1:2" x14ac:dyDescent="0.25">
      <c r="A5" s="15" t="s">
        <v>23</v>
      </c>
      <c r="B5" s="15">
        <v>18.2</v>
      </c>
    </row>
    <row r="6" spans="1:2" x14ac:dyDescent="0.25">
      <c r="A6" s="15" t="s">
        <v>24</v>
      </c>
      <c r="B6" s="15">
        <v>20.399999999999999</v>
      </c>
    </row>
    <row r="7" spans="1:2" x14ac:dyDescent="0.25">
      <c r="A7" s="15" t="s">
        <v>25</v>
      </c>
      <c r="B7" s="15">
        <v>2.9539929035246257</v>
      </c>
    </row>
    <row r="8" spans="1:2" x14ac:dyDescent="0.25">
      <c r="A8" s="15" t="s">
        <v>26</v>
      </c>
      <c r="B8" s="15">
        <v>8.7260740740738481</v>
      </c>
    </row>
    <row r="9" spans="1:2" x14ac:dyDescent="0.25">
      <c r="A9" s="15" t="s">
        <v>27</v>
      </c>
      <c r="B9" s="15">
        <v>-0.10459849721126036</v>
      </c>
    </row>
    <row r="10" spans="1:2" x14ac:dyDescent="0.25">
      <c r="A10" s="15" t="s">
        <v>28</v>
      </c>
      <c r="B10" s="15">
        <v>-0.31319978197795728</v>
      </c>
    </row>
    <row r="11" spans="1:2" x14ac:dyDescent="0.25">
      <c r="A11" s="15" t="s">
        <v>29</v>
      </c>
      <c r="B11" s="15">
        <v>13.700000000000001</v>
      </c>
    </row>
    <row r="12" spans="1:2" x14ac:dyDescent="0.25">
      <c r="A12" s="15" t="s">
        <v>30</v>
      </c>
      <c r="B12" s="15">
        <v>10.1</v>
      </c>
    </row>
    <row r="13" spans="1:2" x14ac:dyDescent="0.25">
      <c r="A13" s="15" t="s">
        <v>31</v>
      </c>
      <c r="B13" s="15">
        <v>23.8</v>
      </c>
    </row>
    <row r="14" spans="1:2" x14ac:dyDescent="0.25">
      <c r="A14" s="15" t="s">
        <v>32</v>
      </c>
      <c r="B14" s="15">
        <v>980.10000000000014</v>
      </c>
    </row>
    <row r="15" spans="1:2" x14ac:dyDescent="0.25">
      <c r="A15" s="15" t="s">
        <v>33</v>
      </c>
      <c r="B15" s="15">
        <v>55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2021-10-06T12:12:47Z</dcterms:modified>
</cp:coreProperties>
</file>