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8800" windowHeight="12285" tabRatio="792" activeTab="3"/>
  </bookViews>
  <sheets>
    <sheet name="Приложение №2 кап.рем" sheetId="1" r:id="rId1"/>
    <sheet name="Приложение №3 Освещение   " sheetId="2" r:id="rId2"/>
    <sheet name="Приложение №4 дороги (проч)" sheetId="3" r:id="rId3"/>
    <sheet name="Приложение №5 дороги (рег пр)" sheetId="4" r:id="rId4"/>
    <sheet name="Приложение №6 мосты" sheetId="5" r:id="rId5"/>
    <sheet name="Приложение №7 содержание " sheetId="6" r:id="rId6"/>
    <sheet name="Приложение №8 содержание" sheetId="7" r:id="rId7"/>
    <sheet name="Свод" sheetId="8" state="hidden" r:id="rId8"/>
  </sheets>
  <definedNames>
    <definedName name="_Hlk474837869" localSheetId="0">'Приложение №2 кап.рем'!#REF!</definedName>
    <definedName name="_Hlk474837869" localSheetId="2">'Приложение №4 дороги (проч)'!#REF!</definedName>
    <definedName name="_Hlk474837869" localSheetId="3">'Приложение №5 дороги (рег пр)'!#REF!</definedName>
    <definedName name="_Hlk474837869" localSheetId="4">'Приложение №6 мосты'!#REF!</definedName>
    <definedName name="_Hlk474840796" localSheetId="0">'Приложение №2 кап.рем'!#REF!</definedName>
    <definedName name="_Hlk474840796" localSheetId="2">'Приложение №4 дороги (проч)'!#REF!</definedName>
    <definedName name="_Hlk474840796" localSheetId="3">'Приложение №5 дороги (рег пр)'!#REF!</definedName>
    <definedName name="_Hlk474840796" localSheetId="4">'Приложение №6 мосты'!#REF!</definedName>
    <definedName name="_Hlk474841476" localSheetId="0">'Приложение №2 кап.рем'!#REF!</definedName>
    <definedName name="_Hlk474841476" localSheetId="2">'Приложение №4 дороги (проч)'!#REF!</definedName>
    <definedName name="_Hlk474841476" localSheetId="3">'Приложение №5 дороги (рег пр)'!#REF!</definedName>
    <definedName name="_Hlk474841476" localSheetId="4">'Приложение №6 мосты'!#REF!</definedName>
    <definedName name="_Hlk474841839" localSheetId="0">'Приложение №2 кап.рем'!#REF!</definedName>
    <definedName name="_Hlk474841839" localSheetId="2">'Приложение №4 дороги (проч)'!#REF!</definedName>
    <definedName name="_Hlk474841839" localSheetId="3">'Приложение №5 дороги (рег пр)'!#REF!</definedName>
    <definedName name="_Hlk474841839" localSheetId="4">'Приложение №6 мосты'!#REF!</definedName>
    <definedName name="_Hlk474842342" localSheetId="0">'Приложение №2 кап.рем'!#REF!</definedName>
    <definedName name="_Hlk474842342" localSheetId="2">'Приложение №4 дороги (проч)'!#REF!</definedName>
    <definedName name="_Hlk474842342" localSheetId="3">'Приложение №5 дороги (рег пр)'!#REF!</definedName>
    <definedName name="_Hlk474842342" localSheetId="4">'Приложение №6 мосты'!#REF!</definedName>
    <definedName name="_Hlk474842479" localSheetId="0">'Приложение №2 кап.рем'!#REF!</definedName>
    <definedName name="_Hlk474842479" localSheetId="2">'Приложение №4 дороги (проч)'!#REF!</definedName>
    <definedName name="_Hlk474842479" localSheetId="3">'Приложение №5 дороги (рег пр)'!#REF!</definedName>
    <definedName name="_Hlk474842479" localSheetId="4">'Приложение №6 мосты'!#REF!</definedName>
    <definedName name="_Hlk499220623" localSheetId="0">'Приложение №2 кап.рем'!#REF!</definedName>
    <definedName name="_Hlk499220623" localSheetId="2">'Приложение №4 дороги (проч)'!#REF!</definedName>
    <definedName name="_Hlk499220623" localSheetId="3">'Приложение №5 дороги (рег пр)'!$A$30</definedName>
    <definedName name="_Hlk499220623" localSheetId="4">'Приложение №6 мосты'!#REF!</definedName>
    <definedName name="OLE_LINK117" localSheetId="2">'Приложение №4 дороги (проч)'!#REF!</definedName>
    <definedName name="OLE_LINK117" localSheetId="3">'Приложение №5 дороги (рег пр)'!#REF!</definedName>
    <definedName name="OLE_LINK118" localSheetId="2">'Приложение №4 дороги (проч)'!#REF!</definedName>
    <definedName name="OLE_LINK118" localSheetId="3">'Приложение №5 дороги (рег пр)'!#REF!</definedName>
    <definedName name="OLE_LINK123" localSheetId="0">'Приложение №2 кап.рем'!#REF!</definedName>
    <definedName name="OLE_LINK123" localSheetId="2">'Приложение №4 дороги (проч)'!$A$9</definedName>
    <definedName name="OLE_LINK123" localSheetId="3">'Приложение №5 дороги (рег пр)'!$A$39</definedName>
    <definedName name="OLE_LINK123" localSheetId="4">'Приложение №6 мосты'!#REF!</definedName>
    <definedName name="OLE_LINK20" localSheetId="0">'Приложение №2 кап.рем'!#REF!</definedName>
    <definedName name="OLE_LINK20" localSheetId="2">'Приложение №4 дороги (проч)'!$A$7</definedName>
    <definedName name="OLE_LINK20" localSheetId="3">'Приложение №5 дороги (рег пр)'!$A$15</definedName>
    <definedName name="OLE_LINK20" localSheetId="4">'Приложение №6 мосты'!#REF!</definedName>
    <definedName name="OLE_LINK22" localSheetId="0">'Приложение №2 кап.рем'!#REF!</definedName>
    <definedName name="OLE_LINK22" localSheetId="2">'Приложение №4 дороги (проч)'!#REF!</definedName>
    <definedName name="OLE_LINK22" localSheetId="3">'Приложение №5 дороги (рег пр)'!#REF!</definedName>
    <definedName name="OLE_LINK22" localSheetId="4">'Приложение №6 мосты'!#REF!</definedName>
    <definedName name="OLE_LINK54" localSheetId="0">'Приложение №2 кап.рем'!#REF!</definedName>
    <definedName name="OLE_LINK54" localSheetId="2">'Приложение №4 дороги (проч)'!#REF!</definedName>
    <definedName name="OLE_LINK54" localSheetId="3">'Приложение №5 дороги (рег пр)'!$A$29</definedName>
    <definedName name="OLE_LINK54" localSheetId="4">'Приложение №6 мосты'!#REF!</definedName>
    <definedName name="OLE_LINK97" localSheetId="0">'Приложение №2 кап.рем'!#REF!</definedName>
    <definedName name="OLE_LINK97" localSheetId="2">'Приложение №4 дороги (проч)'!#REF!</definedName>
    <definedName name="OLE_LINK97" localSheetId="3">'Приложение №5 дороги (рег пр)'!#REF!</definedName>
    <definedName name="OLE_LINK97" localSheetId="4">'Приложение №6 мосты'!#REF!</definedName>
    <definedName name="_xlnm.Print_Area" localSheetId="2">'Приложение №4 дороги (проч)'!$A$1:$J$94</definedName>
    <definedName name="_xlnm.Print_Area" localSheetId="3">'Приложение №5 дороги (рег пр)'!$A$1:$I$65</definedName>
    <definedName name="_xlnm.Print_Area" localSheetId="4">'Приложение №6 мосты'!$A$1:$J$20</definedName>
  </definedNames>
  <calcPr calcId="145621" fullPrecision="0"/>
</workbook>
</file>

<file path=xl/calcChain.xml><?xml version="1.0" encoding="utf-8"?>
<calcChain xmlns="http://schemas.openxmlformats.org/spreadsheetml/2006/main">
  <c r="C27" i="8" l="1"/>
  <c r="B27" i="8"/>
  <c r="D27" i="8" s="1"/>
  <c r="C24" i="8"/>
  <c r="B24" i="8"/>
  <c r="B23" i="8"/>
  <c r="C22" i="8"/>
  <c r="B22" i="8"/>
  <c r="C7" i="8"/>
  <c r="C23" i="8" s="1"/>
  <c r="B7" i="8"/>
  <c r="B7" i="7"/>
  <c r="B20" i="6"/>
  <c r="B7" i="6"/>
  <c r="B29" i="6" s="1"/>
  <c r="F19" i="5"/>
  <c r="C19" i="5"/>
  <c r="C20" i="5" s="1"/>
  <c r="F14" i="5"/>
  <c r="F20" i="5" s="1"/>
  <c r="F11" i="5"/>
  <c r="C11" i="5"/>
  <c r="G63" i="4"/>
  <c r="C63" i="4"/>
  <c r="G62" i="4"/>
  <c r="C62" i="4"/>
  <c r="M61" i="4"/>
  <c r="G60" i="4"/>
  <c r="C60" i="4"/>
  <c r="G56" i="4"/>
  <c r="C56" i="4"/>
  <c r="G53" i="4"/>
  <c r="C53" i="4"/>
  <c r="G48" i="4"/>
  <c r="C48" i="4"/>
  <c r="G45" i="4"/>
  <c r="C45" i="4"/>
  <c r="G42" i="4"/>
  <c r="C42" i="4"/>
  <c r="G38" i="4"/>
  <c r="C38" i="4"/>
  <c r="G35" i="4"/>
  <c r="C35" i="4"/>
  <c r="G30" i="4"/>
  <c r="C30" i="4"/>
  <c r="G27" i="4"/>
  <c r="C27" i="4"/>
  <c r="G23" i="4"/>
  <c r="C23" i="4"/>
  <c r="G20" i="4"/>
  <c r="C20" i="4"/>
  <c r="G17" i="4"/>
  <c r="C17" i="4"/>
  <c r="G14" i="4"/>
  <c r="G61" i="4" s="1"/>
  <c r="C14" i="4"/>
  <c r="C61" i="4" s="1"/>
  <c r="G11" i="4"/>
  <c r="C11" i="4"/>
  <c r="G86" i="3"/>
  <c r="G84" i="3"/>
  <c r="C84" i="3"/>
  <c r="G82" i="3"/>
  <c r="C82" i="3"/>
  <c r="C86" i="3" s="1"/>
  <c r="G79" i="3"/>
  <c r="C79" i="3"/>
  <c r="G72" i="3"/>
  <c r="C72" i="3"/>
  <c r="G71" i="3"/>
  <c r="C71" i="3"/>
  <c r="G68" i="3"/>
  <c r="C68" i="3"/>
  <c r="G65" i="3"/>
  <c r="C65" i="3"/>
  <c r="G62" i="3"/>
  <c r="C62" i="3"/>
  <c r="G59" i="3"/>
  <c r="C59" i="3"/>
  <c r="G55" i="3"/>
  <c r="C55" i="3"/>
  <c r="G52" i="3"/>
  <c r="C52" i="3"/>
  <c r="G49" i="3"/>
  <c r="C49" i="3"/>
  <c r="G45" i="3"/>
  <c r="C45" i="3"/>
  <c r="G42" i="3"/>
  <c r="C42" i="3"/>
  <c r="G38" i="3"/>
  <c r="C38" i="3"/>
  <c r="G33" i="3"/>
  <c r="G70" i="3" s="1"/>
  <c r="G30" i="3"/>
  <c r="C30" i="3"/>
  <c r="G26" i="3"/>
  <c r="C26" i="3"/>
  <c r="G25" i="3"/>
  <c r="G22" i="3"/>
  <c r="C22" i="3"/>
  <c r="G17" i="3"/>
  <c r="C17" i="3"/>
  <c r="G13" i="3"/>
  <c r="C13" i="3"/>
  <c r="C83" i="3" s="1"/>
  <c r="G10" i="3"/>
  <c r="G83" i="3" s="1"/>
  <c r="G89" i="3" s="1"/>
  <c r="C10" i="3"/>
  <c r="F81" i="2"/>
  <c r="C81" i="2"/>
  <c r="F77" i="2"/>
  <c r="C77" i="2"/>
  <c r="F74" i="2"/>
  <c r="C74" i="2"/>
  <c r="F61" i="2"/>
  <c r="C61" i="2"/>
  <c r="F53" i="2"/>
  <c r="C53" i="2"/>
  <c r="F50" i="2"/>
  <c r="F48" i="2"/>
  <c r="C48" i="2"/>
  <c r="F45" i="2"/>
  <c r="C45" i="2"/>
  <c r="F42" i="2"/>
  <c r="C42" i="2"/>
  <c r="F38" i="2"/>
  <c r="C38" i="2"/>
  <c r="F31" i="2"/>
  <c r="C31" i="2"/>
  <c r="F24" i="2"/>
  <c r="C24" i="2"/>
  <c r="F21" i="2"/>
  <c r="C21" i="2"/>
  <c r="F17" i="2"/>
  <c r="C17" i="2"/>
  <c r="F13" i="2"/>
  <c r="F83" i="2" s="1"/>
  <c r="C13" i="2"/>
  <c r="C83" i="2" s="1"/>
  <c r="F10" i="1"/>
  <c r="F11" i="1" s="1"/>
  <c r="C10" i="1"/>
  <c r="C11" i="1" s="1"/>
  <c r="G64" i="4" l="1"/>
  <c r="C69" i="3"/>
  <c r="C64" i="4" s="1"/>
  <c r="G69" i="3"/>
  <c r="G75" i="3" s="1"/>
  <c r="G85" i="3" s="1"/>
  <c r="C21" i="8"/>
  <c r="C85" i="3" l="1"/>
</calcChain>
</file>

<file path=xl/sharedStrings.xml><?xml version="1.0" encoding="utf-8"?>
<sst xmlns="http://schemas.openxmlformats.org/spreadsheetml/2006/main" count="614" uniqueCount="259">
  <si>
    <t>Приложение 2</t>
  </si>
  <si>
    <t>Перечень автомобильных дорог общего пользования регионального или межмуниципального значения, 
подлежащих капитальному ремонту в 2021 году</t>
  </si>
  <si>
    <t>финансирование осуществляется за счет средств бюджета Тульской области</t>
  </si>
  <si>
    <t>№ п/п</t>
  </si>
  <si>
    <t>Наименование объекта</t>
  </si>
  <si>
    <t>Мощность, км</t>
  </si>
  <si>
    <t>Сроки выполнения работ</t>
  </si>
  <si>
    <t>Стоимость,
тыс. рублей</t>
  </si>
  <si>
    <t>начало</t>
  </si>
  <si>
    <t>окончание</t>
  </si>
  <si>
    <t>Воловский район</t>
  </si>
  <si>
    <t>1.</t>
  </si>
  <si>
    <t>Капитальный ремонт участка автомобильной дороги IV технической категории Волово - Баскаково - Панарино в районе железнодорожного переезда на км 4+700 (перегон Волово - Турдей 291 км ПКЗ) в Воловском районе Тульской области</t>
  </si>
  <si>
    <t>январь</t>
  </si>
  <si>
    <t>декабрь</t>
  </si>
  <si>
    <t>Итого по району:</t>
  </si>
  <si>
    <t>Итого по капитальному ремонту</t>
  </si>
  <si>
    <t>Приложение 3</t>
  </si>
  <si>
    <t>Перечень автомобильных дорог общего пользования регионального или межмуниципального значения, подлежащих устройству недостающего электроосвещения в 2021 году</t>
  </si>
  <si>
    <t>Протяженность, км</t>
  </si>
  <si>
    <t>Алексинский район</t>
  </si>
  <si>
    <t>Устройство недостающего электроосвещения на автомобильной дороге общего пользования регионального значения Алексин - Заокский       (н.п. Юдинки) в МО г. Алексин Тульской области</t>
  </si>
  <si>
    <t>июль</t>
  </si>
  <si>
    <t>Устройство недостающего электроосвещения на автомобильной дороге общего пользования регионального значения Алексин - Заокский       (н.п. Хатманово) в МО г. Алексин Тульской области</t>
  </si>
  <si>
    <t>Богородицкий район</t>
  </si>
  <si>
    <t>Устройство недостающего электроосвещения на автомобильной дороге «Богородицк - Товарковский - Куркино» - автоподъезд к н.п. Папоротка в Богородицком районе Тульской области</t>
  </si>
  <si>
    <t>май</t>
  </si>
  <si>
    <t>Устройство недостающего электроосвещения на автомобильной дороге Богородицк - Епифань (н.п. Колодези) в Богородицком районе Тульской области</t>
  </si>
  <si>
    <t xml:space="preserve"> Дубенский район</t>
  </si>
  <si>
    <t>Устройство недостающего электроосвещения на автомобильной дороге общего пользования регионального значения Тула - Белев                  (н.п. Воскресенское) в Дубенском районе Тульской области</t>
  </si>
  <si>
    <t>март</t>
  </si>
  <si>
    <t>Устройство недостающего электроосвещения на автомобильной дороге общего пользования регионального значения Скоморошки - Сизенево (н.п. Скоморошки) в Дубенском районе Тульской области</t>
  </si>
  <si>
    <t>МО г.Донской</t>
  </si>
  <si>
    <t>Устройство недостающего электроосвещения на автомобильной дороге общего пользования регионального значения Новомосковское кольцо (н.п. Донской) в МО г. Донской Тульской области</t>
  </si>
  <si>
    <t>апрель</t>
  </si>
  <si>
    <t>Заокский район</t>
  </si>
  <si>
    <t>Устройство недостающего электроосвещения на автомобильной дороге общего пользования регионального значения Алексин - Заокский     (н.п. Нечаевские Выселки, н.п. Нечаево) в Заокском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</si>
  <si>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Алексин - Заокский     (н.п. Ждамирово, н.п. Ждамировский, н.п. Бутиково) в Заокском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</si>
  <si>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«Алексин - Заокский» - автоподъезд к населенному пункту Бутиково (н.п. Бутиково) в Заокском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</si>
  <si>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Малахово - Заокский – музей Поленово (н.п. Малахово, н.п. Заокский) в Заокском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</si>
  <si>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М-2 «Крым» старого направления - Русятино - Дворяниново (н.п. Русятино,                         н.п. Дворяниново) в Заокском районе Тульской области</t>
  </si>
  <si>
    <t>Киреевский район</t>
  </si>
  <si>
    <t>Устройство недостающего электроосвещения на автомобильной дороге общего пользования регионального значения Тула - Новомосковск   (н.п. Большие Калмыки) в Киреевском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</si>
  <si>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Липки - Бородинский - Большие Калмыки (н.п. Большие Калмыки) в Киреевском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</si>
  <si>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Щекино - Липки - Киреевск (н.п. Липки, н.п. Смирновка) в Киреевском районе Тульской области</t>
  </si>
  <si>
    <t>сентябрь</t>
  </si>
  <si>
    <t>Устройство недостающего электроосвещения на автомобильной дороге Тула-Новомосковск (через обход г.Узловая) (км 35-900-км 36+400) в Киреевском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</si>
  <si>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Щекино-Липки-Киреевск (н.п. Зубаревка) в Киреевском районе Тульской области</t>
  </si>
  <si>
    <t>Кимовский район</t>
  </si>
  <si>
    <t>Устройство недостающего электроосвещения на автомобильной дороге Кимовск - Таболо - автоподъезд к населенному пункту Кропотово    (н.п. Кропотово) в Кимовском районе Тульской области</t>
  </si>
  <si>
    <t>Устройство недостающего электроосвещения на автомобильной дороге Кашира - Серебряные Пруды - Кимовск - Узловая (н.п. Кимовск) в Кимовском районе Тульской области</t>
  </si>
  <si>
    <t>Куркинский  район</t>
  </si>
  <si>
    <t>Устройство недостающего электроосвещения на автомобильной дороге общего пользования регионального значения Автоподъезд к населенному пункту Михайловский (н.п. Михайловский) в Куркинском районе Тульской области</t>
  </si>
  <si>
    <t>август</t>
  </si>
  <si>
    <t>Плавский район</t>
  </si>
  <si>
    <t>Устройство недостающего электроосвещения на автомобильной дороге общего пользования регионального значения Арсеньево - Горбачево  (н.п. Селезнево, н.п. Горбачево) в Плавском районе Тульской области</t>
  </si>
  <si>
    <t>Новомосковский район</t>
  </si>
  <si>
    <t>Устройство недостающего электроосвещения на автомобильной дороге М-4 «Дон» - Новомосковск (н.п. Ильинка) в МО г. Новомосковск Тульской области</t>
  </si>
  <si>
    <t>Устройство недостающего электроосвещения на автомобильной дороге общего пользования регионального значения Новомосковск - Иван Озеро - Савино (н.п. Ширинский) в МО г. Новомосковск Тульской области</t>
  </si>
  <si>
    <t>Устройство недостающего электроосвещения на автомобильной дороге  Новомосковск-II - Маклец (н.п. Ильинка) в МО г. Новомосковск Тульской области</t>
  </si>
  <si>
    <t>МО г.Тула</t>
  </si>
  <si>
    <t>Устройство недостающего электроосвещения на автомобильной дороге общего пользования регионального значения «Тула - Новомосковск» - Прилепы (н.п. Малая Еловая, н.п. Ильинка, н.п. Вечерняя Заря,           н.п. Лутовиново, н.п. Кишкино, н.п. Прилепы) в МО г. Тула Тульской области</t>
  </si>
  <si>
    <t>февраль</t>
  </si>
  <si>
    <t>Устройство недостающего электроосвещения на автомобильной дороге общего пользования регионального значения Барыково - Восход - Садки (н.п. Коптево) в МО г. Тула Тульской области</t>
  </si>
  <si>
    <t>Устройство недостающего электроосвещения на автомобильной дороге общего пользования регионального значения «Тула - Яковлево» - Федоровка (н.п. Федоровка) в МО г. Тула Тульской области</t>
  </si>
  <si>
    <t>Устройство недостающего электроосвещения на автомобильной дороге Хомяково-Архангельское (н.п. Хомяково, н.п. Архангельское) в МО г.Тула</t>
  </si>
  <si>
    <t>Устройство недостающего электроосвещения на автомобильной дороге Тула-Новомосковск» (км 11+500 – км 12+300) в МО г. Тула</t>
  </si>
  <si>
    <t>Устройство недостающего электроосвещения на автомобильной дороге Тула-Алексин (н.п. Варфоломеево,н.п. Ильино) в МО г.Тула</t>
  </si>
  <si>
    <t>Узловский  район</t>
  </si>
  <si>
    <t>Устройство недостающего электроосвещения на автомобильной дороге общего пользования регионального значения Автоподъезд к населенному пункту Никольское (н.п. Никольское) в Узловском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</si>
  <si>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Тула - Новомосковск     (км 52+860 - км 53+095, 53+560 - км 53+770) в Узловском районе Тульской области</t>
  </si>
  <si>
    <t>Устройство недостающего электроосвещения на автомобильной дороге общего пользования регионального значения «Тула - Новомосковск» - автоподъезд к населенному пункту Шаховское (н.п. Краснолесский) в Узловском районе Тульской области</t>
  </si>
  <si>
    <t xml:space="preserve"> Устройство недостающего электроосвещения на автомобильной дороге общего пользования регионального значения Кашира - Серебряные Пруды - Кимовск - Узловая (мост через р. Дон) в Узловском районе Тульской области</t>
  </si>
  <si>
    <t>Устройство недостающего электроосвещения на автомобильной дороге «Узловая - Богородицк» - автоподъезд к населенному пункту Федоровка в Узловском районе Тульской области</t>
  </si>
  <si>
    <t>Устройство недостающего электроосвещения на автомобильной дороге "Узловая-Богородицк"-автоподъезд к населенному пункту Марьинка (н.п.Марьинка) в Узловском районе Тульской области</t>
  </si>
  <si>
    <t>Устройство недостающего электроосвещения на автомобильной дороге Богородицк - Епифань (н.п. Мельгуново) в Узловском районе Тульской области</t>
  </si>
  <si>
    <t>Ясногорский район</t>
  </si>
  <si>
    <t>Устройство недостающего электроосвещения на автомобильной дороге общего пользования регионального значения Ясногорск - Денисово - Горшково (н.п. Денисово) в Ясногорском районе Тульской области</t>
  </si>
  <si>
    <t>июнь</t>
  </si>
  <si>
    <t>Щекинский район</t>
  </si>
  <si>
    <t>Устройство недостающего электроосвещения на автомобильной дороге Щекино-Водозабор (км 3+245км 4+750) в Щекинском районе Тульской области</t>
  </si>
  <si>
    <t>Устройство недостающего электроосвещения на автомобильной дороге «Лапотково-Ефремов» - автоподъезд к населенному пункту (н.п.Грецовка) в Щекинском районе Тульской области</t>
  </si>
  <si>
    <t>ИТОГО по освещению</t>
  </si>
  <si>
    <t>Приложение 4</t>
  </si>
  <si>
    <t>Перечень автомобильных дорог общего пользования регионального или межмуниципального значения, подлежащих ремонту в 2021 году (по мероприятию «Увеличение доли автомобильных дорог общего пользования регионального или межмуниципального значения, отвечающих нормативным требованиям, и обеспечение их устойчивого функционирования»)</t>
  </si>
  <si>
    <t>Категория а/д</t>
  </si>
  <si>
    <t>Категория дороги</t>
  </si>
  <si>
    <t>Мероприятие «Увеличение доли автомобильных дорог общего пользования регионального или межмуниципального значения, отвечающих нормативным требованиям, и обеспечение их устойчивого функционирования»</t>
  </si>
  <si>
    <t>Ремонт участков автомобильной дороги «Алексин - Першино - Авангард» - подъезд к населенному пункту Бизюкино-Скороварово км 11+845 - км 15+050, км 15+400 - км 20+900 в Алексинском районе</t>
  </si>
  <si>
    <t>IV</t>
  </si>
  <si>
    <t>ноябрь</t>
  </si>
  <si>
    <t>IV - 8,705 км</t>
  </si>
  <si>
    <t>Арсеньевский район</t>
  </si>
  <si>
    <t>Ремонт автомобильной дороги «Арсеньево - Араны» - Прилепы - Хлопово - Стрикино км 0+000 - км 7+071 в Арсеньевском районе</t>
  </si>
  <si>
    <t>IV - 7,071 км</t>
  </si>
  <si>
    <t>Белевский район</t>
  </si>
  <si>
    <t>Ремонт автомобильной дороги Автоподъезд к населенному пункту Мишенское от автодороги Белев - Ровно - Слобода - Зайцево км 0+000 - км 2+702 в Белевском районе</t>
  </si>
  <si>
    <t>IV - 2,702 км</t>
  </si>
  <si>
    <t>Ремонт автомобильной дороги Автоподъезд к населенному пункту Зайцево от автодороги Калуга - Белев - Орел км 0+000 - км 9+126 в Белевском районе</t>
  </si>
  <si>
    <t>октябрь</t>
  </si>
  <si>
    <t>IV - 9,126 км</t>
  </si>
  <si>
    <t>Ремонт участка автомобильной дороги «Дон» - Иевлево - Черняевка - Мшищи - Ломовка км 15+750 - км 27+415 в Богородицком районе</t>
  </si>
  <si>
    <t>IV - 11,665 км</t>
  </si>
  <si>
    <t>Ремонт участка автомобильной дороги Иевлево - Горки   км 0+000 - км 2+000 в Богородицком районе</t>
  </si>
  <si>
    <t>IV - 2,0 км</t>
  </si>
  <si>
    <t>Ремонт автомобильной дороги Богородицк - Епифань - поселок Дачный км 0+000 - км 2+047 в Богородицком районе</t>
  </si>
  <si>
    <t>IV - 2,047 км</t>
  </si>
  <si>
    <t>Веневский район</t>
  </si>
  <si>
    <t>Ремонт автомобильной дороги «Венев - Серебряные Пруды» - Большие Заломы  км 0+000 - км 2+800 в Веневском районе</t>
  </si>
  <si>
    <t>IV - 2,8 км</t>
  </si>
  <si>
    <t>Ремонт участка автомобильной дороги Венев – Матвеевка в районе железнодорожного переезда на км 5+550 (перегон Ожерелье – Елец 170 км ПК 5) в Веневском районе Тульской области</t>
  </si>
  <si>
    <t>IV - 0,37 км</t>
  </si>
  <si>
    <t>Ремонт участка автомобильной дороги Турдей - Кресты  км 4+070 - км 5+070 в Воловском районе</t>
  </si>
  <si>
    <t>IV - 1,0 км</t>
  </si>
  <si>
    <t>Ремонт автомобильной дороги «Дон» -  подъезд к населенному пункту Борятино км 0+100 - км 0+930 в Воловском районе</t>
  </si>
  <si>
    <t>IV - 0,83 км</t>
  </si>
  <si>
    <t>Дубенский район</t>
  </si>
  <si>
    <t>Восстановление остановочного пункта на км 37+330,5 (слева) автомобильной дороги III технической категории Тула - Белев в н.п. Воскресенское в Дубенском районе Тульской области</t>
  </si>
  <si>
    <t>-</t>
  </si>
  <si>
    <t>III</t>
  </si>
  <si>
    <t>Ефремовский район</t>
  </si>
  <si>
    <t>Ремонт участка автомобильной дороги «Орел - Ефремов» - Кочкино км 6+310 - км 15+380 в Ефремовском районе</t>
  </si>
  <si>
    <t>IV,V</t>
  </si>
  <si>
    <t>IV - 6,79 км                    V - 2,28 км</t>
  </si>
  <si>
    <t>Ремонт участка автомобильной дороги «Дон» - Куркино - Тормасово км 2+500 - км 8+655 в Ефремовском районе</t>
  </si>
  <si>
    <t>IV - 6,155 км</t>
  </si>
  <si>
    <t>Ремонт автомобильной дороги «Лапотково - Ефремов» - Поддолгое км 0+000 - км 5+082 в Ефремовском районе</t>
  </si>
  <si>
    <t>IV - 5,082 км</t>
  </si>
  <si>
    <t>Каменский район</t>
  </si>
  <si>
    <t>Ремонт автомобильной дороги «Чернь - Медведки» - поселок Дачный км 0+000 - км 0+710 в Каменском районе</t>
  </si>
  <si>
    <t>IV - 0,71 км</t>
  </si>
  <si>
    <t>Ремонт автомобильной дороги «Архангельское - Галица» - Долгие Лески км 0+007 - км 2+411 в Каменском районе</t>
  </si>
  <si>
    <t>IV - 2,404 км</t>
  </si>
  <si>
    <t>Кимовский район:</t>
  </si>
  <si>
    <t>Ремонт автомобильной дороги «Кашира - Серебряные Пруды - Кимовск - Узловая» - автоподъезд к населенному пункту Зубовка км 0+000 - км 1+767 в Кимовском районе</t>
  </si>
  <si>
    <t>IV - 1,767 км</t>
  </si>
  <si>
    <t>Куркинский район:</t>
  </si>
  <si>
    <t>Ремонт автомобильной дороги «Дон» - Куркино км 13+800 - км 36+475 в Куркинском районе</t>
  </si>
  <si>
    <t>IV - 22,675 км</t>
  </si>
  <si>
    <t>Ремонт автомобильной дороги Автоподъезд к населенному пункту Самохваловка км 0+019 - км 5+085 в Куркинском районе</t>
  </si>
  <si>
    <t>IV - 5,066 км</t>
  </si>
  <si>
    <t xml:space="preserve">Ленинский район </t>
  </si>
  <si>
    <t>Ремонт участков автомобильной дороги «Тула - Алексин» - Обидимо - «Калуга - Тула - Михайлов - Рязань» км  13+250 - км 14+750, км 14+895 - км 16+455 в Ленинском районе</t>
  </si>
  <si>
    <t>IV - 3,06 км</t>
  </si>
  <si>
    <t>Ремонт автомобильной дороги Подъезд к населенному пункту Тетяковка км 0+000 - км 3+407 в Новомосковском районе</t>
  </si>
  <si>
    <t>V</t>
  </si>
  <si>
    <t>V - 3,407 км</t>
  </si>
  <si>
    <t>Одоевский район</t>
  </si>
  <si>
    <t>Ремонт участка автомобильной дороги Одоев - Петровское - Горбачево км 6+700 - км 13+030 в Одоевском районе</t>
  </si>
  <si>
    <t>IV - 6,33 км</t>
  </si>
  <si>
    <t>Ремонт автомобильной дороги «Тула - Белев» - подъезд к населенному пункту Татьево км 0+000 - км 3+200 в Одоевском районе</t>
  </si>
  <si>
    <t>IV - 3,2 км</t>
  </si>
  <si>
    <t>Суворовский район</t>
  </si>
  <si>
    <t>Ремонт автомобильной дороги «Чекалин - Суворов - Ханино» - автоподъезд к населенному пункту Гущино       км 0+000 - км 4+300 в Суворовском районе</t>
  </si>
  <si>
    <t>IV - 4,3 км</t>
  </si>
  <si>
    <t>Узловский район</t>
  </si>
  <si>
    <t>Ремонт участка автомобильной дороги «Тула - Новомосковск» - Малая Россошка км 0+150 - км 2+885 в Узловском районе</t>
  </si>
  <si>
    <t>IV - 2,735 км</t>
  </si>
  <si>
    <t>Ремонт участка автомобильной дороги «Спицино - Иваньково - Есуково» - автоподъезд к населенному пункту Григорьевское км 0+000 - км 3+400 в Ясногорском районе</t>
  </si>
  <si>
    <t>V - 3,4 км</t>
  </si>
  <si>
    <t>ИТОГО по ремонту автодорог, том числе:</t>
  </si>
  <si>
    <t>III категория</t>
  </si>
  <si>
    <t>IV категория</t>
  </si>
  <si>
    <t>V категория</t>
  </si>
  <si>
    <t>Чернский район</t>
  </si>
  <si>
    <t>Ремонт участков автомобильной дороги Автоподъезд к населенному пункту Лужны от автодороги «Чернь - Медведки» - Ержино км 0+000 - км 0+180, км 2+800 - км 5+600 в Чернском районе</t>
  </si>
  <si>
    <t>IV - 2,98 км</t>
  </si>
  <si>
    <t>Приложение 5</t>
  </si>
  <si>
    <t>Перечень автомобильных дорог общего пользования регионального или межмуниципального значения, подлежащих ремонту в 2021 году (по региональному проекту «Региональная и местная дорожная сеть»)</t>
  </si>
  <si>
    <t>финансирование осуществляется за счет средств бюджета Тульской области, если не указано иное</t>
  </si>
  <si>
    <t>КС</t>
  </si>
  <si>
    <t>СМЕТА</t>
  </si>
  <si>
    <t>Ремонт участка автомобильной дороги «Алексин - Першино» - подъезд к населенному пункту Сенево км 6+989 - км 9+745 в Алексинском районе</t>
  </si>
  <si>
    <t>IV - 2,756 км</t>
  </si>
  <si>
    <t>Ремонт участка автомобильной дороги «Белев - Чернь» - Мценск км 21+700 - км 25+150 в Белевском районе</t>
  </si>
  <si>
    <t>IV - 3,45 км</t>
  </si>
  <si>
    <t>Ремонт участка автомобильной дороги «Богородицк - Товарковский - Куркино» - Бахметьево - Гагарино - Каменка км 0+000 -  км 9+300 в Богородицком районе</t>
  </si>
  <si>
    <t>IV - 9,3 км</t>
  </si>
  <si>
    <t>Ремонт участка автомобильной дороги Новое Клейменово - Ясногорск - Мордвес км 47+835 - км 50+335 в Веневском районе</t>
  </si>
  <si>
    <t>III - 2,500 км</t>
  </si>
  <si>
    <t>Ремонт участка автомобильной дороги Дубна - Лобжа           км 0+925 - км 4+690; км 4+710 - км 4+970 в Дубенском районе</t>
  </si>
  <si>
    <t>IV - 4,025 км</t>
  </si>
  <si>
    <t>Ремонт участка автомобильной дороги Епифань - Барановка - Саломатовка км 0+650 - км 5+950 в Кимовском районе</t>
  </si>
  <si>
    <t>IV -5,3 км</t>
  </si>
  <si>
    <t>Ремонт участков автомобильной дороги Кимовск - Епифань - Куликово поле - Кресты км 4+380-км 5+170, км 26+794 - км 29+350 в Кимовском районе</t>
  </si>
  <si>
    <t>III - 3,346 км</t>
  </si>
  <si>
    <t>Ремонт автомобильной дороги «Щекино - Липки - Киреевск» - автоподъезд к населенному пункту Бородино км 0+000 -       км 3+675 в Киреевском районе</t>
  </si>
  <si>
    <t>IV - 3,675 км</t>
  </si>
  <si>
    <t>Ленинский район</t>
  </si>
  <si>
    <t>Ремонт участка автомобильной дороги Тула - Алешня                         км 13+285 - км 22+155 в Ленинском районе</t>
  </si>
  <si>
    <t>III- 8,87 км</t>
  </si>
  <si>
    <t>Ремонт участка автомобильной дороги М-2 «Крым» - Ревякино  км 0+000 - км 4+500 в Ленинском районе</t>
  </si>
  <si>
    <t>III- 4,5 км</t>
  </si>
  <si>
    <t>в том числе из федерального бюджета 28520,0, из  бюджета Тульской области 33272,31</t>
  </si>
  <si>
    <t>Ремонт участка автомобильной дороги Щекино - Одоев - Арсеньево км 65+967 - км 71+000 в Одоевском районе</t>
  </si>
  <si>
    <t>III - 5,033 км</t>
  </si>
  <si>
    <t>Ремонт участка автомобильной дороги Плавск - Мещерино - п. Диктатура км 14+230 - км 23+750 в Плавском районе</t>
  </si>
  <si>
    <t>IV - 9,52 км</t>
  </si>
  <si>
    <t>в том числе из федерального бюджета 75000,00, из  бюджета Тульской области 17224,95</t>
  </si>
  <si>
    <t>МО г. Донской</t>
  </si>
  <si>
    <t>Ремонт участков автомобильной дороги Новомосковское кольцо км 8+000 - км 8+829, км 9+344 - км 11+287, км 11+869 - км 15+600 в МО г.Донской</t>
  </si>
  <si>
    <t>III- 6,503 км</t>
  </si>
  <si>
    <t>Ремонт автомобильной дороги «Донской - Богородицк» - автоподъезд к населенному пункту Романцево км 0+000 -     км 6+591 в Узловском районе</t>
  </si>
  <si>
    <t>III, IV</t>
  </si>
  <si>
    <t>III - 1,43 км
IV - 5,161 км</t>
  </si>
  <si>
    <t>Ремонт участка автомобильной дороги Щекино - Одоев - Арсеньево км 4+398 - км 5+160 в Щекинском районе</t>
  </si>
  <si>
    <t>III - 0,762 км</t>
  </si>
  <si>
    <t>Ремонт участков автомобильной дороги Лапотково - Пирогово км 0+000 - км 5+163, км 5+231 - км 20+420                в Щекинском районе</t>
  </si>
  <si>
    <t>IV - 20,352 км</t>
  </si>
  <si>
    <t>Ремонт участка автомобильной дороги Егорьевск - Коломна - Кашира - Ненашево км 137+695 - км 148+020 в Ясногорском районе</t>
  </si>
  <si>
    <t>IV - 10,325 км</t>
  </si>
  <si>
    <t>Ремонт автомобильной дороги М-2 «Крым» - Ревякино         км 4+500 - км 9+160 в Ясногорском районе</t>
  </si>
  <si>
    <t>III - 4,66 км</t>
  </si>
  <si>
    <t>ИТОГО по ремонту автодорог, в том числе:</t>
  </si>
  <si>
    <t>ВСЕГО ПО РЕМОНТУ АВТОДОРОГ:</t>
  </si>
  <si>
    <t>Приложение 6</t>
  </si>
  <si>
    <t>Перечень искусственных сооружений на автомобильных дорогах общего пользования регионального или межмуниципального зачения, подлежащих ремонту в 2021 году (по мероприятию «Увеличение доли автомобильных дорог общего пользования регионального или межмуниципального значения, отвечающих нормативным требованиям, и обеспечение их устойчивого функционирования»)</t>
  </si>
  <si>
    <t>Мощность, пог. м</t>
  </si>
  <si>
    <t>Ремонт моста через р. Шиворона на км 2+195 автомобильной дороги «Быковка - Богородицк» - Дедилово - Хрущевка в Киреевском районе Тульской области</t>
  </si>
  <si>
    <t>переходящий на 2022 год</t>
  </si>
  <si>
    <t>Итого по району</t>
  </si>
  <si>
    <t>Ленинский район МО г. Тула</t>
  </si>
  <si>
    <t>2.</t>
  </si>
  <si>
    <t>Ремонт моста через р. Упа на автомобильной дороге «Тула - Алексин» - Обидимо - «Калуга - Тула - Михайлов - Рязань»   км 13+200 в Ленинском районе МО г. Тула</t>
  </si>
  <si>
    <t>переходящий с 2020 года</t>
  </si>
  <si>
    <t>3.</t>
  </si>
  <si>
    <t>Ремонт моста через р. Тресна на км 23+838 автомобильной дороги Чекалин - Суворов - Ханино в Суворовском районе Тульской области</t>
  </si>
  <si>
    <t>4.</t>
  </si>
  <si>
    <t>Ремонт моста через р. Черепеть на км 24+550 автомобильной дороги Чекалин - Суворов - Ханино в Суворовском районе Тульской области</t>
  </si>
  <si>
    <t>5.</t>
  </si>
  <si>
    <t>Ремонт моста через р. Черепеть на км 0+230 автомобильной дороги Черепеть - Доброе - Северо-Агеевский в Суворовском районе Тульской области</t>
  </si>
  <si>
    <t>ИТОГО по ремонту искусственных сооружений</t>
  </si>
  <si>
    <t>Приложение 7</t>
  </si>
  <si>
    <t>Содержание автомобильных дорог общего пользования регионального или межмуниципального значения за счет финансирования 2021 года</t>
  </si>
  <si>
    <t>Наименование района</t>
  </si>
  <si>
    <t>Содержание по району ВСЕГО, тыс. рублей</t>
  </si>
  <si>
    <t>МО город Алексин</t>
  </si>
  <si>
    <t>МО город Ефремов</t>
  </si>
  <si>
    <t>Куркинский район</t>
  </si>
  <si>
    <t>МО город Новомосковск</t>
  </si>
  <si>
    <t>Тепло-Огаревский район</t>
  </si>
  <si>
    <t>ИТОГО</t>
  </si>
  <si>
    <t>Приложение 8</t>
  </si>
  <si>
    <t>Содержание автомобильных дорог общего пользования регионального или межмуниципального значения за счет финансирования 2020 года</t>
  </si>
  <si>
    <t>Наименование показателя</t>
  </si>
  <si>
    <t>Стоимость тыс,руб.</t>
  </si>
  <si>
    <t>Перечень автомобильных дорог общего пользования регионального или межмуниципального значения, 
подлежащих капитальному ремонту в 2020 году, в том числе:</t>
  </si>
  <si>
    <t>Устройство недостающего электроосвещения на автомобильных дорогах общего пользования регионального значения в 2020 году</t>
  </si>
  <si>
    <t>Капитальный ремонт участка автомобильной дороги II технической категории Тула-Новомосковск в части устройства пешеходного перехода на км 6+390 (в районе кладбища) в МО город Тула</t>
  </si>
  <si>
    <t>Перечень автомобильных дорог общего пользования регионального или межмуниципального значения, подлежащих ремонту в 2020 году (по мероприятию «Увеличение доли автомобильных дорог общего пользования регионального или межмуниципального значения, отвечающих нормативным требованиям, и обеспечение их устойчивого функционирования»)</t>
  </si>
  <si>
    <t>Перечень автомобильных дорог общего пользования регионального или межмуниципального значения, подлежащих ремонту в 2020 году (по региональному проекту «Дорожная сеть»)</t>
  </si>
  <si>
    <t>Перечень искусственных сооружений на автомобильных дорогах общего пользования регионального или межмуниципального зачения, подлежащих ремонту в 2020 году (по мероприятию «Увеличение доли автомобильных дорог общего пользования регионального или межмуниципального значения, отвечающих нормативным требованиям, и обеспечение их устойчивого функционирования»)</t>
  </si>
  <si>
    <t>173,54 пог.м</t>
  </si>
  <si>
    <t>Содержание автомобильных дорог общего пользования регионального или межмуниципального значения и искусственных сооружений на них</t>
  </si>
  <si>
    <t>Налоги</t>
  </si>
  <si>
    <t>ремонт</t>
  </si>
  <si>
    <t>капитальный ремонт</t>
  </si>
  <si>
    <t>содержание</t>
  </si>
  <si>
    <t>налоги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</si>
</sst>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0.000"/>
    <numFmt numFmtId="166" formatCode="#,##0.000"/>
    <numFmt numFmtId="167" formatCode="0.00000"/>
    <numFmt numFmtId="168" formatCode="#,##0.00000"/>
  </numFmts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1"/>
    </font>
    <font>
      <b/>
      <i/>
      <sz val="12"/>
      <color theme="1"/>
      <name val="PT Astra Serif"/>
      <family val="1"/>
      <charset val="204"/>
    </font>
    <font>
      <sz val="11"/>
      <color theme="1"/>
      <name val="PT Astra Serif"/>
      <family val="1"/>
      <charset val="204"/>
    </font>
    <font>
      <b/>
      <sz val="12"/>
      <color theme="1"/>
      <name val="PT Astra Serif"/>
      <family val="1"/>
      <charset val="204"/>
    </font>
    <font>
      <sz val="12"/>
      <color theme="1"/>
      <name val="PT Astra Serif"/>
      <family val="1"/>
      <charset val="204"/>
    </font>
    <font>
      <sz val="12"/>
      <color rgb="FF000000"/>
      <name val="PT Astra Serif"/>
      <family val="1"/>
      <charset val="204"/>
    </font>
    <font>
      <sz val="10"/>
      <color theme="1"/>
      <name val="PT Astra Serif"/>
      <family val="1"/>
      <charset val="204"/>
    </font>
    <font>
      <i/>
      <sz val="12"/>
      <color theme="1"/>
      <name val="PT Astra Serif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2"/>
      <color rgb="FFFF0000"/>
      <name val="PT Astra Serif"/>
      <family val="1"/>
      <charset val="204"/>
    </font>
    <font>
      <b/>
      <i/>
      <sz val="11"/>
      <color theme="1"/>
      <name val="PT Astra Serif"/>
      <family val="1"/>
      <charset val="204"/>
    </font>
    <font>
      <b/>
      <sz val="12"/>
      <name val="PT Astra Serif"/>
      <family val="1"/>
      <charset val="204"/>
    </font>
    <font>
      <b/>
      <sz val="12"/>
      <color rgb="FF000000"/>
      <name val="PT Astra Serif"/>
      <family val="1"/>
      <charset val="204"/>
    </font>
    <font>
      <sz val="12"/>
      <name val="PT Astra Serif"/>
      <family val="1"/>
      <charset val="204"/>
    </font>
    <font>
      <b/>
      <sz val="11"/>
      <color rgb="FF000000"/>
      <name val="PT Astra Serif"/>
      <family val="1"/>
      <charset val="204"/>
    </font>
    <font>
      <b/>
      <i/>
      <sz val="12"/>
      <name val="PT Astra Serif"/>
      <family val="1"/>
      <charset val="204"/>
    </font>
    <font>
      <b/>
      <i/>
      <sz val="11"/>
      <name val="PT Astra Serif"/>
      <family val="1"/>
      <charset val="204"/>
    </font>
    <font>
      <i/>
      <sz val="12"/>
      <name val="PT Astra Serif"/>
      <family val="1"/>
      <charset val="204"/>
    </font>
    <font>
      <sz val="11"/>
      <name val="PT Astra Serif"/>
      <family val="1"/>
      <charset val="204"/>
    </font>
    <font>
      <sz val="12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1"/>
      <color theme="1"/>
      <name val="PT Astra Serif"/>
      <family val="1"/>
      <charset val="204"/>
    </font>
    <font>
      <sz val="11"/>
      <color rgb="FF000000"/>
      <name val="PT Astra Serif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xfId="0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justify" vertical="center" wrapText="1"/>
    </xf>
    <xf numFmtId="0" fontId="3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right"/>
    </xf>
    <xf numFmtId="2" fontId="8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wrapText="1"/>
    </xf>
    <xf numFmtId="0" fontId="13" fillId="0" borderId="1" xfId="0" applyFont="1" applyBorder="1"/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 applyAlignment="1">
      <alignment wrapText="1"/>
    </xf>
    <xf numFmtId="4" fontId="0" fillId="0" borderId="0" xfId="0" applyNumberFormat="1"/>
    <xf numFmtId="0" fontId="3" fillId="0" borderId="1" xfId="0" applyFont="1" applyBorder="1"/>
    <xf numFmtId="164" fontId="6" fillId="2" borderId="1" xfId="1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14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5" fontId="18" fillId="0" borderId="1" xfId="1" applyNumberFormat="1" applyFont="1" applyBorder="1" applyAlignment="1">
      <alignment horizontal="center" vertical="center" wrapText="1"/>
    </xf>
    <xf numFmtId="165" fontId="17" fillId="0" borderId="1" xfId="1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right" vertical="center" wrapText="1"/>
    </xf>
    <xf numFmtId="165" fontId="17" fillId="2" borderId="1" xfId="1" applyNumberFormat="1" applyFont="1" applyFill="1" applyBorder="1" applyAlignment="1">
      <alignment horizontal="center" vertical="center" wrapText="1"/>
    </xf>
    <xf numFmtId="0" fontId="5" fillId="0" borderId="1" xfId="0" applyFont="1" applyBorder="1"/>
    <xf numFmtId="165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justify" vertical="center" wrapText="1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justify" vertical="center" wrapText="1"/>
    </xf>
    <xf numFmtId="0" fontId="17" fillId="0" borderId="1" xfId="1" applyFont="1" applyBorder="1" applyAlignment="1">
      <alignment horizontal="center" vertical="center" wrapText="1"/>
    </xf>
    <xf numFmtId="164" fontId="5" fillId="0" borderId="0" xfId="0" applyNumberFormat="1" applyFont="1"/>
    <xf numFmtId="166" fontId="6" fillId="2" borderId="1" xfId="1" applyNumberFormat="1" applyFont="1" applyFill="1" applyBorder="1" applyAlignment="1">
      <alignment horizontal="center" vertical="center" wrapText="1"/>
    </xf>
    <xf numFmtId="164" fontId="15" fillId="0" borderId="1" xfId="0" applyNumberFormat="1" applyFont="1" applyBorder="1"/>
    <xf numFmtId="2" fontId="22" fillId="0" borderId="1" xfId="0" applyNumberFormat="1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wrapText="1"/>
    </xf>
    <xf numFmtId="167" fontId="5" fillId="0" borderId="1" xfId="0" applyNumberFormat="1" applyFont="1" applyBorder="1" applyAlignment="1">
      <alignment horizontal="center" vertical="center" wrapText="1"/>
    </xf>
    <xf numFmtId="164" fontId="18" fillId="0" borderId="1" xfId="1" applyNumberFormat="1" applyFont="1" applyBorder="1" applyAlignment="1">
      <alignment horizontal="center" vertical="center" wrapText="1"/>
    </xf>
    <xf numFmtId="165" fontId="18" fillId="2" borderId="1" xfId="1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164" fontId="18" fillId="2" borderId="1" xfId="0" applyNumberFormat="1" applyFont="1" applyFill="1" applyBorder="1" applyAlignment="1">
      <alignment horizontal="center" vertical="center" wrapText="1"/>
    </xf>
    <xf numFmtId="164" fontId="18" fillId="2" borderId="1" xfId="1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64" fontId="16" fillId="2" borderId="1" xfId="0" applyNumberFormat="1" applyFont="1" applyFill="1" applyBorder="1" applyAlignment="1">
      <alignment horizontal="center" vertical="center" wrapText="1"/>
    </xf>
    <xf numFmtId="165" fontId="18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164" fontId="20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/>
    <xf numFmtId="0" fontId="21" fillId="2" borderId="1" xfId="0" applyFont="1" applyFill="1" applyBorder="1" applyAlignment="1">
      <alignment horizontal="right"/>
    </xf>
    <xf numFmtId="165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4" fontId="6" fillId="2" borderId="1" xfId="1" applyNumberFormat="1" applyFont="1" applyFill="1" applyBorder="1" applyAlignment="1">
      <alignment horizontal="center" vertical="center" wrapText="1"/>
    </xf>
    <xf numFmtId="4" fontId="17" fillId="2" borderId="1" xfId="1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4" fontId="6" fillId="0" borderId="1" xfId="1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4" fontId="17" fillId="0" borderId="1" xfId="1" applyNumberFormat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165" fontId="17" fillId="0" borderId="0" xfId="1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/>
    <xf numFmtId="166" fontId="5" fillId="0" borderId="0" xfId="0" applyNumberFormat="1" applyFont="1"/>
    <xf numFmtId="0" fontId="6" fillId="0" borderId="1" xfId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right"/>
    </xf>
    <xf numFmtId="165" fontId="15" fillId="0" borderId="4" xfId="0" applyNumberFormat="1" applyFont="1" applyBorder="1" applyAlignment="1">
      <alignment horizontal="center"/>
    </xf>
    <xf numFmtId="0" fontId="3" fillId="0" borderId="4" xfId="0" applyFont="1" applyBorder="1"/>
    <xf numFmtId="164" fontId="15" fillId="0" borderId="4" xfId="0" applyNumberFormat="1" applyFont="1" applyBorder="1"/>
    <xf numFmtId="0" fontId="15" fillId="0" borderId="1" xfId="0" applyFont="1" applyBorder="1" applyAlignment="1">
      <alignment horizontal="right"/>
    </xf>
    <xf numFmtId="0" fontId="18" fillId="2" borderId="1" xfId="1" applyFont="1" applyFill="1" applyBorder="1" applyAlignment="1">
      <alignment horizontal="justify" vertical="center" wrapText="1"/>
    </xf>
    <xf numFmtId="165" fontId="15" fillId="0" borderId="1" xfId="0" applyNumberFormat="1" applyFont="1" applyBorder="1" applyAlignment="1">
      <alignment horizontal="center"/>
    </xf>
    <xf numFmtId="0" fontId="18" fillId="0" borderId="1" xfId="1" applyFont="1" applyBorder="1" applyAlignment="1">
      <alignment horizontal="justify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justify" vertical="center" wrapText="1"/>
    </xf>
    <xf numFmtId="165" fontId="18" fillId="0" borderId="4" xfId="0" applyNumberFormat="1" applyFont="1" applyBorder="1" applyAlignment="1">
      <alignment horizontal="center" vertical="center" wrapText="1"/>
    </xf>
    <xf numFmtId="165" fontId="18" fillId="0" borderId="4" xfId="1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justify" vertical="center" wrapText="1"/>
    </xf>
    <xf numFmtId="165" fontId="18" fillId="0" borderId="5" xfId="0" applyNumberFormat="1" applyFont="1" applyBorder="1" applyAlignment="1">
      <alignment horizontal="center" vertical="center" wrapText="1"/>
    </xf>
    <xf numFmtId="165" fontId="18" fillId="0" borderId="5" xfId="1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4" fontId="18" fillId="0" borderId="5" xfId="1" applyNumberFormat="1" applyFont="1" applyBorder="1" applyAlignment="1">
      <alignment horizontal="center" vertical="center" wrapText="1"/>
    </xf>
    <xf numFmtId="49" fontId="24" fillId="2" borderId="1" xfId="0" applyNumberFormat="1" applyFont="1" applyFill="1" applyBorder="1" applyAlignment="1">
      <alignment horizontal="center" vertical="center" wrapText="1"/>
    </xf>
    <xf numFmtId="4" fontId="17" fillId="0" borderId="0" xfId="1" applyNumberFormat="1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top" wrapText="1"/>
    </xf>
    <xf numFmtId="0" fontId="5" fillId="0" borderId="9" xfId="0" applyFont="1" applyBorder="1" applyAlignment="1">
      <alignment horizontal="justify" vertical="top" wrapText="1"/>
    </xf>
    <xf numFmtId="168" fontId="6" fillId="2" borderId="10" xfId="0" applyNumberFormat="1" applyFont="1" applyFill="1" applyBorder="1" applyAlignment="1">
      <alignment horizontal="center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4" fillId="0" borderId="9" xfId="0" applyFont="1" applyBorder="1" applyAlignment="1">
      <alignment horizontal="left" vertical="center" wrapText="1"/>
    </xf>
    <xf numFmtId="168" fontId="19" fillId="2" borderId="10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165" fontId="6" fillId="0" borderId="4" xfId="1" applyNumberFormat="1" applyFont="1" applyBorder="1" applyAlignment="1">
      <alignment horizontal="center" vertical="center" wrapText="1"/>
    </xf>
    <xf numFmtId="164" fontId="6" fillId="0" borderId="3" xfId="1" applyNumberFormat="1" applyFont="1" applyBorder="1" applyAlignment="1">
      <alignment horizontal="center" vertical="center" wrapText="1"/>
    </xf>
    <xf numFmtId="168" fontId="0" fillId="0" borderId="0" xfId="0" applyNumberFormat="1"/>
    <xf numFmtId="168" fontId="25" fillId="0" borderId="0" xfId="0" applyNumberFormat="1" applyFont="1"/>
    <xf numFmtId="166" fontId="6" fillId="2" borderId="10" xfId="0" applyNumberFormat="1" applyFont="1" applyFill="1" applyBorder="1" applyAlignment="1">
      <alignment horizontal="center" wrapText="1"/>
    </xf>
    <xf numFmtId="166" fontId="6" fillId="2" borderId="11" xfId="0" applyNumberFormat="1" applyFont="1" applyFill="1" applyBorder="1" applyAlignment="1">
      <alignment horizontal="center" wrapText="1"/>
    </xf>
    <xf numFmtId="166" fontId="6" fillId="2" borderId="13" xfId="0" applyNumberFormat="1" applyFont="1" applyFill="1" applyBorder="1" applyAlignment="1">
      <alignment horizontal="center" wrapText="1"/>
    </xf>
    <xf numFmtId="2" fontId="3" fillId="0" borderId="0" xfId="0" applyNumberFormat="1" applyFont="1"/>
    <xf numFmtId="2" fontId="3" fillId="3" borderId="0" xfId="0" applyNumberFormat="1" applyFont="1" applyFill="1"/>
    <xf numFmtId="0" fontId="3" fillId="3" borderId="0" xfId="0" applyFont="1" applyFill="1"/>
    <xf numFmtId="0" fontId="23" fillId="3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" fontId="16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/>
    <xf numFmtId="4" fontId="3" fillId="0" borderId="0" xfId="0" applyNumberFormat="1" applyFont="1" applyAlignment="1">
      <alignment horizontal="center"/>
    </xf>
    <xf numFmtId="4" fontId="6" fillId="0" borderId="0" xfId="1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 wrapText="1"/>
    </xf>
    <xf numFmtId="4" fontId="27" fillId="0" borderId="0" xfId="1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64" fontId="26" fillId="3" borderId="0" xfId="0" applyNumberFormat="1" applyFont="1" applyFill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4" fontId="27" fillId="0" borderId="1" xfId="1" applyNumberFormat="1" applyFont="1" applyBorder="1" applyAlignment="1">
      <alignment horizontal="center" vertical="center" wrapText="1"/>
    </xf>
    <xf numFmtId="4" fontId="3" fillId="0" borderId="0" xfId="1" applyNumberFormat="1" applyFont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16" fillId="0" borderId="5" xfId="1" applyNumberFormat="1" applyFont="1" applyBorder="1" applyAlignment="1">
      <alignment horizontal="center" vertical="center" wrapText="1"/>
    </xf>
    <xf numFmtId="4" fontId="16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5" fillId="0" borderId="4" xfId="0" applyNumberFormat="1" applyFont="1" applyBorder="1" applyAlignment="1">
      <alignment horizontal="center"/>
    </xf>
    <xf numFmtId="4" fontId="15" fillId="0" borderId="1" xfId="0" applyNumberFormat="1" applyFont="1" applyBorder="1" applyAlignment="1">
      <alignment horizontal="center"/>
    </xf>
    <xf numFmtId="4" fontId="18" fillId="0" borderId="1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26" fillId="0" borderId="0" xfId="0" applyFont="1" applyAlignment="1">
      <alignment horizontal="center" vertical="center"/>
    </xf>
    <xf numFmtId="166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4" fillId="0" borderId="1" xfId="0" applyFont="1" applyBorder="1" applyAlignment="1">
      <alignment horizontal="center" vertical="center" wrapText="1"/>
    </xf>
    <xf numFmtId="0" fontId="0" fillId="0" borderId="5" xfId="0" applyBorder="1"/>
    <xf numFmtId="0" fontId="0" fillId="0" borderId="3" xfId="0" applyBorder="1"/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0" fontId="0" fillId="0" borderId="2" xfId="0" applyBorder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166" fontId="0" fillId="0" borderId="0" xfId="0" applyNumberFormat="1"/>
    <xf numFmtId="0" fontId="4" fillId="0" borderId="6" xfId="0" applyFont="1" applyBorder="1" applyAlignment="1">
      <alignment horizontal="center" vertical="center" wrapText="1"/>
    </xf>
    <xf numFmtId="0" fontId="0" fillId="0" borderId="6" xfId="0" applyBorder="1"/>
    <xf numFmtId="0" fontId="2" fillId="0" borderId="6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5" xfId="0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SheetLayoutView="100" workbookViewId="0">
      <selection activeCell="E20" sqref="E20"/>
    </sheetView>
  </sheetViews>
  <sheetFormatPr defaultColWidth="9.140625" defaultRowHeight="15" x14ac:dyDescent="0.25"/>
  <cols>
    <col min="1" max="1" width="6.140625" style="175" customWidth="1"/>
    <col min="2" max="2" width="64.85546875" style="175" customWidth="1"/>
    <col min="3" max="3" width="15.140625" style="175" customWidth="1"/>
    <col min="4" max="4" width="14.85546875" style="175" customWidth="1"/>
    <col min="5" max="5" width="15" style="175" customWidth="1"/>
    <col min="6" max="6" width="14.28515625" style="176" customWidth="1"/>
    <col min="7" max="7" width="5.28515625" style="175" customWidth="1"/>
    <col min="8" max="8" width="10.42578125" style="175" customWidth="1"/>
    <col min="9" max="9" width="24.140625" style="175" customWidth="1"/>
    <col min="10" max="11" width="9.140625" style="175" customWidth="1"/>
    <col min="12" max="16384" width="9.140625" style="175"/>
  </cols>
  <sheetData>
    <row r="1" spans="1:6" ht="15.75" customHeight="1" x14ac:dyDescent="0.25">
      <c r="F1" s="8" t="s">
        <v>0</v>
      </c>
    </row>
    <row r="3" spans="1:6" ht="31.5" customHeight="1" x14ac:dyDescent="0.25">
      <c r="A3" s="185" t="s">
        <v>1</v>
      </c>
      <c r="B3" s="186"/>
      <c r="C3" s="186"/>
      <c r="D3" s="186"/>
      <c r="E3" s="186"/>
      <c r="F3" s="187"/>
    </row>
    <row r="4" spans="1:6" x14ac:dyDescent="0.25">
      <c r="A4" s="192" t="s">
        <v>2</v>
      </c>
      <c r="B4" s="186"/>
      <c r="C4" s="186"/>
      <c r="D4" s="186"/>
      <c r="E4" s="186"/>
      <c r="F4" s="187"/>
    </row>
    <row r="6" spans="1:6" ht="16.5" customHeight="1" x14ac:dyDescent="0.25">
      <c r="A6" s="188" t="s">
        <v>3</v>
      </c>
      <c r="B6" s="188" t="s">
        <v>4</v>
      </c>
      <c r="C6" s="188" t="s">
        <v>5</v>
      </c>
      <c r="D6" s="188" t="s">
        <v>6</v>
      </c>
      <c r="E6" s="190"/>
      <c r="F6" s="191" t="s">
        <v>7</v>
      </c>
    </row>
    <row r="7" spans="1:6" ht="15.75" customHeight="1" x14ac:dyDescent="0.25">
      <c r="A7" s="189"/>
      <c r="B7" s="189"/>
      <c r="C7" s="189"/>
      <c r="D7" s="183" t="s">
        <v>8</v>
      </c>
      <c r="E7" s="183" t="s">
        <v>9</v>
      </c>
      <c r="F7" s="189"/>
    </row>
    <row r="8" spans="1:6" s="6" customFormat="1" ht="15.75" customHeight="1" x14ac:dyDescent="0.25">
      <c r="A8" s="184"/>
      <c r="B8" s="2" t="s">
        <v>10</v>
      </c>
      <c r="C8" s="94"/>
      <c r="D8" s="184"/>
      <c r="E8" s="184"/>
      <c r="F8" s="7"/>
    </row>
    <row r="9" spans="1:6" s="6" customFormat="1" ht="78.75" customHeight="1" x14ac:dyDescent="0.25">
      <c r="A9" s="184" t="s">
        <v>11</v>
      </c>
      <c r="B9" s="5" t="s">
        <v>12</v>
      </c>
      <c r="C9" s="63">
        <v>0.15522</v>
      </c>
      <c r="D9" s="184" t="s">
        <v>13</v>
      </c>
      <c r="E9" s="184" t="s">
        <v>14</v>
      </c>
      <c r="F9" s="166">
        <v>4225.3</v>
      </c>
    </row>
    <row r="10" spans="1:6" ht="15.75" customHeight="1" x14ac:dyDescent="0.25">
      <c r="A10" s="1"/>
      <c r="B10" s="2" t="s">
        <v>15</v>
      </c>
      <c r="C10" s="62">
        <f>C9</f>
        <v>0.15522</v>
      </c>
      <c r="D10" s="1"/>
      <c r="E10" s="1"/>
      <c r="F10" s="35">
        <f>F9</f>
        <v>4225.3</v>
      </c>
    </row>
    <row r="11" spans="1:6" ht="15.75" customHeight="1" x14ac:dyDescent="0.25">
      <c r="A11" s="33"/>
      <c r="B11" s="2" t="s">
        <v>16</v>
      </c>
      <c r="C11" s="62">
        <f>C10</f>
        <v>0.15522</v>
      </c>
      <c r="D11" s="33"/>
      <c r="E11" s="33"/>
      <c r="F11" s="35">
        <f>F10</f>
        <v>4225.3</v>
      </c>
    </row>
  </sheetData>
  <mergeCells count="7">
    <mergeCell ref="A3:F3"/>
    <mergeCell ref="A6:A7"/>
    <mergeCell ref="B6:B7"/>
    <mergeCell ref="C6:C7"/>
    <mergeCell ref="D6:E6"/>
    <mergeCell ref="F6:F7"/>
    <mergeCell ref="A4:F4"/>
  </mergeCells>
  <pageMargins left="0.70866141732283472" right="0.70866141732283472" top="0.74803149606299213" bottom="0.74803149606299213" header="0.31496062992125978" footer="0.31496062992125978"/>
  <pageSetup paperSize="9" fitToHeight="8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1"/>
  <sheetViews>
    <sheetView topLeftCell="A75" zoomScaleNormal="100" workbookViewId="0">
      <selection activeCell="F83" sqref="F83"/>
    </sheetView>
  </sheetViews>
  <sheetFormatPr defaultColWidth="9.140625" defaultRowHeight="15.75" x14ac:dyDescent="0.25"/>
  <cols>
    <col min="1" max="1" width="9.140625" style="180" customWidth="1"/>
    <col min="2" max="2" width="72.28515625" style="180" customWidth="1"/>
    <col min="3" max="3" width="19.7109375" style="180" customWidth="1"/>
    <col min="4" max="4" width="10.140625" style="180" customWidth="1"/>
    <col min="5" max="5" width="13.28515625" style="180" customWidth="1"/>
    <col min="6" max="6" width="18.7109375" style="180" customWidth="1"/>
    <col min="7" max="7" width="12.42578125" style="180" customWidth="1"/>
    <col min="8" max="8" width="20.42578125" style="180" customWidth="1"/>
    <col min="9" max="9" width="27.85546875" style="180" customWidth="1"/>
    <col min="10" max="11" width="9.140625" style="180" customWidth="1"/>
    <col min="12" max="16384" width="9.140625" style="180"/>
  </cols>
  <sheetData>
    <row r="1" spans="1:9" x14ac:dyDescent="0.25">
      <c r="F1" s="180" t="s">
        <v>17</v>
      </c>
    </row>
    <row r="3" spans="1:9" ht="15.6" customHeight="1" x14ac:dyDescent="0.25">
      <c r="A3" s="185" t="s">
        <v>18</v>
      </c>
      <c r="B3" s="194"/>
      <c r="C3" s="194"/>
      <c r="D3" s="194"/>
      <c r="E3" s="194"/>
      <c r="F3" s="194"/>
    </row>
    <row r="4" spans="1:9" ht="15" customHeight="1" x14ac:dyDescent="0.25">
      <c r="A4" s="194"/>
      <c r="B4" s="194"/>
      <c r="C4" s="194"/>
      <c r="D4" s="194"/>
      <c r="E4" s="194"/>
      <c r="F4" s="194"/>
    </row>
    <row r="5" spans="1:9" ht="15" customHeight="1" x14ac:dyDescent="0.25">
      <c r="A5" s="194"/>
      <c r="B5" s="194"/>
      <c r="C5" s="194"/>
      <c r="D5" s="194"/>
      <c r="E5" s="194"/>
      <c r="F5" s="194"/>
    </row>
    <row r="6" spans="1:9" ht="15" customHeight="1" x14ac:dyDescent="0.25">
      <c r="A6" s="192" t="s">
        <v>2</v>
      </c>
      <c r="B6" s="194"/>
      <c r="C6" s="194"/>
      <c r="D6" s="194"/>
      <c r="E6" s="194"/>
      <c r="F6" s="194"/>
    </row>
    <row r="7" spans="1:9" x14ac:dyDescent="0.25">
      <c r="F7" s="58"/>
    </row>
    <row r="8" spans="1:9" ht="15.75" customHeight="1" x14ac:dyDescent="0.25">
      <c r="A8" s="188" t="s">
        <v>3</v>
      </c>
      <c r="B8" s="188" t="s">
        <v>4</v>
      </c>
      <c r="C8" s="188" t="s">
        <v>19</v>
      </c>
      <c r="D8" s="188" t="s">
        <v>6</v>
      </c>
      <c r="E8" s="190"/>
      <c r="F8" s="191" t="s">
        <v>7</v>
      </c>
      <c r="G8" s="193"/>
      <c r="H8" s="193"/>
      <c r="I8" s="193"/>
    </row>
    <row r="9" spans="1:9" x14ac:dyDescent="0.25">
      <c r="A9" s="189"/>
      <c r="B9" s="189"/>
      <c r="C9" s="189"/>
      <c r="D9" s="183" t="s">
        <v>8</v>
      </c>
      <c r="E9" s="183" t="s">
        <v>9</v>
      </c>
      <c r="F9" s="189"/>
      <c r="G9" s="194"/>
      <c r="H9" s="194"/>
      <c r="I9" s="194"/>
    </row>
    <row r="10" spans="1:9" x14ac:dyDescent="0.25">
      <c r="A10" s="184"/>
      <c r="B10" s="57" t="s">
        <v>20</v>
      </c>
      <c r="C10" s="4"/>
      <c r="D10" s="184"/>
      <c r="E10" s="184"/>
      <c r="F10" s="59"/>
      <c r="H10" s="92"/>
    </row>
    <row r="11" spans="1:9" ht="47.25" customHeight="1" x14ac:dyDescent="0.25">
      <c r="A11" s="184">
        <v>1</v>
      </c>
      <c r="B11" s="5" t="s">
        <v>21</v>
      </c>
      <c r="C11" s="4">
        <v>1.0649999999999999</v>
      </c>
      <c r="D11" s="184" t="s">
        <v>22</v>
      </c>
      <c r="E11" s="184" t="s">
        <v>14</v>
      </c>
      <c r="F11" s="85">
        <v>3802.15</v>
      </c>
      <c r="G11" s="91"/>
      <c r="H11" s="92"/>
    </row>
    <row r="12" spans="1:9" ht="47.25" customHeight="1" x14ac:dyDescent="0.25">
      <c r="A12" s="184">
        <v>2</v>
      </c>
      <c r="B12" s="5" t="s">
        <v>23</v>
      </c>
      <c r="C12" s="4">
        <v>1.8740000000000001</v>
      </c>
      <c r="D12" s="184" t="s">
        <v>22</v>
      </c>
      <c r="E12" s="184" t="s">
        <v>14</v>
      </c>
      <c r="F12" s="85">
        <v>5058.7</v>
      </c>
      <c r="G12" s="91"/>
      <c r="H12" s="92"/>
    </row>
    <row r="13" spans="1:9" x14ac:dyDescent="0.25">
      <c r="A13" s="184"/>
      <c r="B13" s="57" t="s">
        <v>15</v>
      </c>
      <c r="C13" s="44">
        <f>C11+C12</f>
        <v>2.9390000000000001</v>
      </c>
      <c r="D13" s="184"/>
      <c r="E13" s="184"/>
      <c r="F13" s="87">
        <f>F11+F12</f>
        <v>8860.85</v>
      </c>
      <c r="G13" s="91"/>
      <c r="H13" s="92"/>
    </row>
    <row r="14" spans="1:9" x14ac:dyDescent="0.25">
      <c r="A14" s="184"/>
      <c r="B14" s="57" t="s">
        <v>24</v>
      </c>
      <c r="C14" s="44"/>
      <c r="D14" s="184"/>
      <c r="E14" s="184"/>
      <c r="F14" s="87"/>
      <c r="G14" s="91"/>
      <c r="H14" s="92"/>
    </row>
    <row r="15" spans="1:9" ht="47.25" customHeight="1" x14ac:dyDescent="0.25">
      <c r="A15" s="184">
        <v>3</v>
      </c>
      <c r="B15" s="5" t="s">
        <v>25</v>
      </c>
      <c r="C15" s="4">
        <v>3.516</v>
      </c>
      <c r="D15" s="184" t="s">
        <v>26</v>
      </c>
      <c r="E15" s="184" t="s">
        <v>14</v>
      </c>
      <c r="F15" s="85">
        <v>8899.58</v>
      </c>
      <c r="G15" s="91"/>
      <c r="H15" s="92"/>
    </row>
    <row r="16" spans="1:9" ht="47.25" customHeight="1" x14ac:dyDescent="0.25">
      <c r="A16" s="184">
        <v>4</v>
      </c>
      <c r="B16" s="5" t="s">
        <v>27</v>
      </c>
      <c r="C16" s="4">
        <v>1.62</v>
      </c>
      <c r="D16" s="184" t="s">
        <v>26</v>
      </c>
      <c r="E16" s="184" t="s">
        <v>14</v>
      </c>
      <c r="F16" s="85">
        <v>3884.06</v>
      </c>
      <c r="G16" s="91"/>
      <c r="H16" s="92"/>
    </row>
    <row r="17" spans="1:8" x14ac:dyDescent="0.25">
      <c r="A17" s="184"/>
      <c r="B17" s="57" t="s">
        <v>15</v>
      </c>
      <c r="C17" s="44">
        <f>C15+C16</f>
        <v>5.1360000000000001</v>
      </c>
      <c r="D17" s="184"/>
      <c r="E17" s="184"/>
      <c r="F17" s="87">
        <f>F15+F16</f>
        <v>12783.64</v>
      </c>
      <c r="G17" s="91"/>
      <c r="H17" s="92"/>
    </row>
    <row r="18" spans="1:8" x14ac:dyDescent="0.25">
      <c r="A18" s="49"/>
      <c r="B18" s="55" t="s">
        <v>28</v>
      </c>
      <c r="C18" s="50"/>
      <c r="D18" s="49"/>
      <c r="E18" s="49"/>
      <c r="F18" s="84"/>
    </row>
    <row r="19" spans="1:8" ht="48" customHeight="1" x14ac:dyDescent="0.25">
      <c r="A19" s="184">
        <v>5</v>
      </c>
      <c r="B19" s="5" t="s">
        <v>29</v>
      </c>
      <c r="C19" s="4">
        <v>0.42399999999999999</v>
      </c>
      <c r="D19" s="184" t="s">
        <v>30</v>
      </c>
      <c r="E19" s="184" t="s">
        <v>14</v>
      </c>
      <c r="F19" s="85">
        <v>1287.4000000000001</v>
      </c>
      <c r="G19" s="91"/>
      <c r="H19" s="92"/>
    </row>
    <row r="20" spans="1:8" ht="50.45" customHeight="1" x14ac:dyDescent="0.25">
      <c r="A20" s="184">
        <v>6</v>
      </c>
      <c r="B20" s="5" t="s">
        <v>31</v>
      </c>
      <c r="C20" s="4">
        <v>1.835</v>
      </c>
      <c r="D20" s="184" t="s">
        <v>30</v>
      </c>
      <c r="E20" s="184" t="s">
        <v>14</v>
      </c>
      <c r="F20" s="85">
        <v>4893.3</v>
      </c>
      <c r="G20" s="91"/>
      <c r="H20" s="92"/>
    </row>
    <row r="21" spans="1:8" x14ac:dyDescent="0.25">
      <c r="A21" s="49"/>
      <c r="B21" s="55" t="s">
        <v>15</v>
      </c>
      <c r="C21" s="50">
        <f>C19+C20</f>
        <v>2.2589999999999999</v>
      </c>
      <c r="D21" s="49"/>
      <c r="E21" s="49"/>
      <c r="F21" s="84">
        <f>F19+F20</f>
        <v>6180.7</v>
      </c>
      <c r="G21" s="91"/>
      <c r="H21" s="92"/>
    </row>
    <row r="22" spans="1:8" x14ac:dyDescent="0.25">
      <c r="A22" s="184"/>
      <c r="B22" s="57" t="s">
        <v>32</v>
      </c>
      <c r="C22" s="4"/>
      <c r="D22" s="184"/>
      <c r="E22" s="184"/>
      <c r="F22" s="85"/>
      <c r="G22" s="91"/>
      <c r="H22" s="92"/>
    </row>
    <row r="23" spans="1:8" ht="47.25" customHeight="1" x14ac:dyDescent="0.25">
      <c r="A23" s="184">
        <v>7</v>
      </c>
      <c r="B23" s="56" t="s">
        <v>33</v>
      </c>
      <c r="C23" s="4">
        <v>2.5209999999999999</v>
      </c>
      <c r="D23" s="184" t="s">
        <v>34</v>
      </c>
      <c r="E23" s="184" t="s">
        <v>14</v>
      </c>
      <c r="F23" s="85">
        <v>4976.76</v>
      </c>
      <c r="G23" s="91"/>
      <c r="H23" s="92"/>
    </row>
    <row r="24" spans="1:8" x14ac:dyDescent="0.25">
      <c r="A24" s="184"/>
      <c r="B24" s="57" t="s">
        <v>15</v>
      </c>
      <c r="C24" s="44">
        <f>C23</f>
        <v>2.5209999999999999</v>
      </c>
      <c r="D24" s="184"/>
      <c r="E24" s="184"/>
      <c r="F24" s="87">
        <f>F23</f>
        <v>4976.76</v>
      </c>
      <c r="G24" s="91"/>
      <c r="H24" s="92"/>
    </row>
    <row r="25" spans="1:8" x14ac:dyDescent="0.25">
      <c r="A25" s="49"/>
      <c r="B25" s="55" t="s">
        <v>35</v>
      </c>
      <c r="C25" s="50"/>
      <c r="D25" s="49"/>
      <c r="E25" s="49"/>
      <c r="F25" s="84"/>
      <c r="H25" s="92"/>
    </row>
    <row r="26" spans="1:8" ht="60.75" customHeight="1" x14ac:dyDescent="0.25">
      <c r="A26" s="51">
        <v>8</v>
      </c>
      <c r="B26" s="16" t="s">
        <v>36</v>
      </c>
      <c r="C26" s="52">
        <v>3.2349999999999999</v>
      </c>
      <c r="D26" s="184" t="s">
        <v>34</v>
      </c>
      <c r="E26" s="184" t="s">
        <v>14</v>
      </c>
      <c r="F26" s="164">
        <v>5469.82</v>
      </c>
      <c r="G26" s="91"/>
      <c r="H26" s="92"/>
    </row>
    <row r="27" spans="1:8" ht="63" customHeight="1" x14ac:dyDescent="0.25">
      <c r="A27" s="51">
        <v>9</v>
      </c>
      <c r="B27" s="53" t="s">
        <v>37</v>
      </c>
      <c r="C27" s="52">
        <v>2.2050000000000001</v>
      </c>
      <c r="D27" s="184" t="s">
        <v>34</v>
      </c>
      <c r="E27" s="184" t="s">
        <v>14</v>
      </c>
      <c r="F27" s="164">
        <v>6006.85</v>
      </c>
      <c r="G27" s="91"/>
      <c r="H27" s="92"/>
    </row>
    <row r="28" spans="1:8" ht="66" customHeight="1" x14ac:dyDescent="0.25">
      <c r="A28" s="51">
        <v>10</v>
      </c>
      <c r="B28" s="16" t="s">
        <v>38</v>
      </c>
      <c r="C28" s="52">
        <v>1.05</v>
      </c>
      <c r="D28" s="184" t="s">
        <v>34</v>
      </c>
      <c r="E28" s="184" t="s">
        <v>14</v>
      </c>
      <c r="F28" s="164">
        <v>2250.96</v>
      </c>
      <c r="G28" s="91"/>
      <c r="H28" s="92"/>
    </row>
    <row r="29" spans="1:8" ht="68.45" customHeight="1" x14ac:dyDescent="0.25">
      <c r="A29" s="51">
        <v>11</v>
      </c>
      <c r="B29" s="53" t="s">
        <v>39</v>
      </c>
      <c r="C29" s="54">
        <v>4.8099999999999996</v>
      </c>
      <c r="D29" s="184" t="s">
        <v>34</v>
      </c>
      <c r="E29" s="184" t="s">
        <v>14</v>
      </c>
      <c r="F29" s="164">
        <v>8800.19</v>
      </c>
      <c r="G29" s="91"/>
      <c r="H29" s="92"/>
    </row>
    <row r="30" spans="1:8" ht="64.150000000000006" customHeight="1" x14ac:dyDescent="0.25">
      <c r="A30" s="51">
        <v>12</v>
      </c>
      <c r="B30" s="16" t="s">
        <v>40</v>
      </c>
      <c r="C30" s="52">
        <v>2.2450000000000001</v>
      </c>
      <c r="D30" s="184" t="s">
        <v>34</v>
      </c>
      <c r="E30" s="184" t="s">
        <v>14</v>
      </c>
      <c r="F30" s="86">
        <v>7622.98</v>
      </c>
      <c r="G30" s="91"/>
      <c r="H30" s="92"/>
    </row>
    <row r="31" spans="1:8" ht="16.899999999999999" customHeight="1" x14ac:dyDescent="0.25">
      <c r="A31" s="49"/>
      <c r="B31" s="57" t="s">
        <v>15</v>
      </c>
      <c r="C31" s="50">
        <f>C28+C27+C26+C29+C30</f>
        <v>13.545</v>
      </c>
      <c r="D31" s="49"/>
      <c r="E31" s="49"/>
      <c r="F31" s="84">
        <f>F26+F27+F28+F29+F30</f>
        <v>30150.799999999999</v>
      </c>
      <c r="G31" s="91"/>
      <c r="H31" s="92"/>
    </row>
    <row r="32" spans="1:8" x14ac:dyDescent="0.25">
      <c r="A32" s="49"/>
      <c r="B32" s="55" t="s">
        <v>41</v>
      </c>
      <c r="C32" s="50"/>
      <c r="D32" s="49"/>
      <c r="E32" s="49"/>
      <c r="F32" s="84"/>
      <c r="H32" s="92"/>
    </row>
    <row r="33" spans="1:8" ht="54.6" customHeight="1" x14ac:dyDescent="0.25">
      <c r="A33" s="184">
        <v>13</v>
      </c>
      <c r="B33" s="5" t="s">
        <v>42</v>
      </c>
      <c r="C33" s="4">
        <v>0.82399999999999995</v>
      </c>
      <c r="D33" s="184" t="s">
        <v>26</v>
      </c>
      <c r="E33" s="184" t="s">
        <v>14</v>
      </c>
      <c r="F33" s="85">
        <v>3201.44</v>
      </c>
      <c r="G33" s="91"/>
      <c r="H33" s="92"/>
    </row>
    <row r="34" spans="1:8" ht="63" customHeight="1" x14ac:dyDescent="0.25">
      <c r="A34" s="184">
        <v>14</v>
      </c>
      <c r="B34" s="5" t="s">
        <v>43</v>
      </c>
      <c r="C34" s="4">
        <v>0.745</v>
      </c>
      <c r="D34" s="184" t="s">
        <v>26</v>
      </c>
      <c r="E34" s="184" t="s">
        <v>14</v>
      </c>
      <c r="F34" s="85">
        <v>1839.31</v>
      </c>
      <c r="G34" s="91"/>
      <c r="H34" s="92"/>
    </row>
    <row r="35" spans="1:8" ht="63" customHeight="1" x14ac:dyDescent="0.25">
      <c r="A35" s="184">
        <v>15</v>
      </c>
      <c r="B35" s="5" t="s">
        <v>44</v>
      </c>
      <c r="C35" s="4">
        <v>4.5650000000000004</v>
      </c>
      <c r="D35" s="184" t="s">
        <v>45</v>
      </c>
      <c r="E35" s="184" t="s">
        <v>14</v>
      </c>
      <c r="F35" s="85">
        <v>14095.47</v>
      </c>
      <c r="G35" s="91"/>
      <c r="H35" s="92"/>
    </row>
    <row r="36" spans="1:8" ht="63" customHeight="1" x14ac:dyDescent="0.25">
      <c r="A36" s="137">
        <v>16</v>
      </c>
      <c r="B36" s="56" t="s">
        <v>46</v>
      </c>
      <c r="C36" s="165">
        <v>0.51800000000000002</v>
      </c>
      <c r="D36" s="137" t="s">
        <v>14</v>
      </c>
      <c r="E36" s="137" t="s">
        <v>14</v>
      </c>
      <c r="F36" s="82">
        <v>1784.54</v>
      </c>
      <c r="G36" s="91"/>
      <c r="H36" s="92"/>
    </row>
    <row r="37" spans="1:8" ht="63" customHeight="1" x14ac:dyDescent="0.25">
      <c r="A37" s="137">
        <v>17</v>
      </c>
      <c r="B37" s="56" t="s">
        <v>47</v>
      </c>
      <c r="C37" s="165">
        <v>1.41</v>
      </c>
      <c r="D37" s="137" t="s">
        <v>14</v>
      </c>
      <c r="E37" s="137" t="s">
        <v>14</v>
      </c>
      <c r="F37" s="82">
        <v>4554.62</v>
      </c>
      <c r="G37" s="91"/>
      <c r="H37" s="92"/>
    </row>
    <row r="38" spans="1:8" ht="16.149999999999999" customHeight="1" x14ac:dyDescent="0.25">
      <c r="A38" s="184"/>
      <c r="B38" s="57" t="s">
        <v>15</v>
      </c>
      <c r="C38" s="44">
        <f>C33+C34+C35+C36+C37</f>
        <v>8.0619999999999994</v>
      </c>
      <c r="D38" s="184"/>
      <c r="E38" s="184"/>
      <c r="F38" s="87">
        <f>F33+F34+F35+F36+F37</f>
        <v>25475.38</v>
      </c>
      <c r="G38" s="91"/>
      <c r="H38" s="92"/>
    </row>
    <row r="39" spans="1:8" x14ac:dyDescent="0.25">
      <c r="A39" s="49"/>
      <c r="B39" s="55" t="s">
        <v>48</v>
      </c>
      <c r="C39" s="50"/>
      <c r="D39" s="49"/>
      <c r="E39" s="49"/>
      <c r="F39" s="84"/>
      <c r="H39" s="92"/>
    </row>
    <row r="40" spans="1:8" ht="46.15" customHeight="1" x14ac:dyDescent="0.25">
      <c r="A40" s="184">
        <v>18</v>
      </c>
      <c r="B40" s="56" t="s">
        <v>49</v>
      </c>
      <c r="C40" s="4">
        <v>0.83</v>
      </c>
      <c r="D40" s="184" t="s">
        <v>26</v>
      </c>
      <c r="E40" s="184" t="s">
        <v>14</v>
      </c>
      <c r="F40" s="82">
        <v>2331.61</v>
      </c>
      <c r="G40" s="143"/>
      <c r="H40" s="143"/>
    </row>
    <row r="41" spans="1:8" ht="46.15" customHeight="1" x14ac:dyDescent="0.25">
      <c r="A41" s="137">
        <v>19</v>
      </c>
      <c r="B41" s="56" t="s">
        <v>50</v>
      </c>
      <c r="C41" s="165">
        <v>0.49199999999999999</v>
      </c>
      <c r="D41" s="137" t="s">
        <v>14</v>
      </c>
      <c r="E41" s="137" t="s">
        <v>14</v>
      </c>
      <c r="F41" s="82">
        <v>1207.49</v>
      </c>
      <c r="G41" s="143"/>
      <c r="H41" s="143"/>
    </row>
    <row r="42" spans="1:8" x14ac:dyDescent="0.25">
      <c r="A42" s="184"/>
      <c r="B42" s="57" t="s">
        <v>15</v>
      </c>
      <c r="C42" s="48">
        <f>C40+C41</f>
        <v>1.3220000000000001</v>
      </c>
      <c r="D42" s="184"/>
      <c r="E42" s="184"/>
      <c r="F42" s="87">
        <f>F40+F41</f>
        <v>3539.1</v>
      </c>
      <c r="G42" s="91"/>
      <c r="H42" s="92"/>
    </row>
    <row r="43" spans="1:8" x14ac:dyDescent="0.25">
      <c r="A43" s="184"/>
      <c r="B43" s="57" t="s">
        <v>51</v>
      </c>
      <c r="C43" s="44"/>
      <c r="D43" s="184"/>
      <c r="E43" s="184"/>
      <c r="F43" s="87"/>
      <c r="G43" s="91"/>
      <c r="H43" s="92"/>
    </row>
    <row r="44" spans="1:8" ht="63" customHeight="1" x14ac:dyDescent="0.25">
      <c r="A44" s="184">
        <v>20</v>
      </c>
      <c r="B44" s="5" t="s">
        <v>52</v>
      </c>
      <c r="C44" s="4">
        <v>2.66</v>
      </c>
      <c r="D44" s="184" t="s">
        <v>53</v>
      </c>
      <c r="E44" s="184" t="s">
        <v>14</v>
      </c>
      <c r="F44" s="85">
        <v>6664.92</v>
      </c>
      <c r="G44" s="91"/>
      <c r="H44" s="92"/>
    </row>
    <row r="45" spans="1:8" x14ac:dyDescent="0.25">
      <c r="A45" s="184"/>
      <c r="B45" s="57" t="s">
        <v>15</v>
      </c>
      <c r="C45" s="44">
        <f>C44</f>
        <v>2.66</v>
      </c>
      <c r="D45" s="184"/>
      <c r="E45" s="184"/>
      <c r="F45" s="87">
        <f>F44</f>
        <v>6664.92</v>
      </c>
    </row>
    <row r="46" spans="1:8" x14ac:dyDescent="0.25">
      <c r="A46" s="49"/>
      <c r="B46" s="55" t="s">
        <v>54</v>
      </c>
      <c r="C46" s="50"/>
      <c r="D46" s="49"/>
      <c r="E46" s="49"/>
      <c r="F46" s="84"/>
    </row>
    <row r="47" spans="1:8" ht="63" customHeight="1" x14ac:dyDescent="0.25">
      <c r="A47" s="184">
        <v>21</v>
      </c>
      <c r="B47" s="5" t="s">
        <v>55</v>
      </c>
      <c r="C47" s="4">
        <v>2.9750000000000001</v>
      </c>
      <c r="D47" s="184" t="s">
        <v>45</v>
      </c>
      <c r="E47" s="184" t="s">
        <v>14</v>
      </c>
      <c r="F47" s="85">
        <v>7666.5</v>
      </c>
    </row>
    <row r="48" spans="1:8" x14ac:dyDescent="0.25">
      <c r="A48" s="184"/>
      <c r="B48" s="57" t="s">
        <v>15</v>
      </c>
      <c r="C48" s="44">
        <f>C47</f>
        <v>2.9750000000000001</v>
      </c>
      <c r="D48" s="184"/>
      <c r="E48" s="184"/>
      <c r="F48" s="87">
        <f>F47</f>
        <v>7666.5</v>
      </c>
    </row>
    <row r="49" spans="1:9" x14ac:dyDescent="0.25">
      <c r="A49" s="184"/>
      <c r="B49" s="46" t="s">
        <v>56</v>
      </c>
      <c r="C49" s="44"/>
      <c r="D49" s="184"/>
      <c r="E49" s="184"/>
      <c r="F49" s="87"/>
      <c r="H49" s="92"/>
    </row>
    <row r="50" spans="1:9" ht="53.25" customHeight="1" x14ac:dyDescent="0.25">
      <c r="A50" s="184">
        <v>22</v>
      </c>
      <c r="B50" s="56" t="s">
        <v>57</v>
      </c>
      <c r="C50" s="4">
        <v>0.61</v>
      </c>
      <c r="D50" s="184" t="s">
        <v>26</v>
      </c>
      <c r="E50" s="184" t="s">
        <v>14</v>
      </c>
      <c r="F50" s="85">
        <f>12605.53+1600</f>
        <v>14205.53</v>
      </c>
      <c r="G50" s="91"/>
      <c r="H50" s="92"/>
    </row>
    <row r="51" spans="1:9" ht="61.5" customHeight="1" x14ac:dyDescent="0.25">
      <c r="A51" s="184">
        <v>23</v>
      </c>
      <c r="B51" s="5" t="s">
        <v>58</v>
      </c>
      <c r="C51" s="4">
        <v>1.575</v>
      </c>
      <c r="D51" s="184" t="s">
        <v>26</v>
      </c>
      <c r="E51" s="184" t="s">
        <v>14</v>
      </c>
      <c r="F51" s="85">
        <v>3447.42</v>
      </c>
      <c r="G51" s="91"/>
      <c r="H51" s="92"/>
    </row>
    <row r="52" spans="1:9" ht="61.5" customHeight="1" x14ac:dyDescent="0.25">
      <c r="A52" s="184">
        <v>24</v>
      </c>
      <c r="B52" s="56" t="s">
        <v>59</v>
      </c>
      <c r="C52" s="4">
        <v>0.9</v>
      </c>
      <c r="D52" s="184" t="s">
        <v>22</v>
      </c>
      <c r="E52" s="184" t="s">
        <v>14</v>
      </c>
      <c r="F52" s="85">
        <v>3450</v>
      </c>
      <c r="G52" s="91"/>
      <c r="H52" s="92"/>
    </row>
    <row r="53" spans="1:9" x14ac:dyDescent="0.25">
      <c r="A53" s="184"/>
      <c r="B53" s="57" t="s">
        <v>15</v>
      </c>
      <c r="C53" s="48">
        <f>C50+C51+C52</f>
        <v>3.085</v>
      </c>
      <c r="D53" s="184"/>
      <c r="E53" s="184"/>
      <c r="F53" s="87">
        <f>F50+F51+F52</f>
        <v>21102.95</v>
      </c>
      <c r="G53" s="91"/>
      <c r="H53" s="92"/>
    </row>
    <row r="54" spans="1:9" x14ac:dyDescent="0.25">
      <c r="A54" s="184"/>
      <c r="B54" s="57" t="s">
        <v>60</v>
      </c>
      <c r="C54" s="4"/>
      <c r="D54" s="184"/>
      <c r="E54" s="184"/>
      <c r="F54" s="85"/>
      <c r="G54" s="91"/>
      <c r="H54" s="92"/>
    </row>
    <row r="55" spans="1:9" ht="78.75" customHeight="1" x14ac:dyDescent="0.25">
      <c r="A55" s="184">
        <v>25</v>
      </c>
      <c r="B55" s="5" t="s">
        <v>61</v>
      </c>
      <c r="C55" s="4">
        <v>7.83</v>
      </c>
      <c r="D55" s="184" t="s">
        <v>62</v>
      </c>
      <c r="E55" s="184" t="s">
        <v>14</v>
      </c>
      <c r="F55" s="85">
        <v>20230.849999999999</v>
      </c>
      <c r="G55" s="91"/>
      <c r="H55" s="92"/>
    </row>
    <row r="56" spans="1:9" ht="47.25" customHeight="1" x14ac:dyDescent="0.25">
      <c r="A56" s="184">
        <v>26</v>
      </c>
      <c r="B56" s="56" t="s">
        <v>63</v>
      </c>
      <c r="C56" s="4">
        <v>2.1349999999999998</v>
      </c>
      <c r="D56" s="184" t="s">
        <v>30</v>
      </c>
      <c r="E56" s="184" t="s">
        <v>14</v>
      </c>
      <c r="F56" s="85">
        <v>3520.45</v>
      </c>
      <c r="G56" s="91"/>
      <c r="H56" s="92"/>
    </row>
    <row r="57" spans="1:9" ht="57.75" customHeight="1" x14ac:dyDescent="0.25">
      <c r="A57" s="184">
        <v>27</v>
      </c>
      <c r="B57" s="5" t="s">
        <v>64</v>
      </c>
      <c r="C57" s="4">
        <v>0.97</v>
      </c>
      <c r="D57" s="184" t="s">
        <v>30</v>
      </c>
      <c r="E57" s="184" t="s">
        <v>14</v>
      </c>
      <c r="F57" s="85">
        <v>2305</v>
      </c>
      <c r="G57" s="91"/>
      <c r="H57" s="92"/>
    </row>
    <row r="58" spans="1:9" ht="57.75" customHeight="1" x14ac:dyDescent="0.25">
      <c r="A58" s="184">
        <v>28</v>
      </c>
      <c r="B58" s="5" t="s">
        <v>65</v>
      </c>
      <c r="C58" s="4">
        <v>3</v>
      </c>
      <c r="D58" s="184" t="s">
        <v>45</v>
      </c>
      <c r="E58" s="184" t="s">
        <v>14</v>
      </c>
      <c r="F58" s="164">
        <v>10651.93</v>
      </c>
      <c r="G58" s="143"/>
      <c r="H58" s="145"/>
      <c r="I58" s="145"/>
    </row>
    <row r="59" spans="1:9" ht="40.15" customHeight="1" x14ac:dyDescent="0.25">
      <c r="A59" s="184">
        <v>29</v>
      </c>
      <c r="B59" s="56" t="s">
        <v>66</v>
      </c>
      <c r="C59" s="165">
        <v>0.76400000000000001</v>
      </c>
      <c r="D59" s="137" t="s">
        <v>14</v>
      </c>
      <c r="E59" s="137" t="s">
        <v>14</v>
      </c>
      <c r="F59" s="82">
        <v>2182.75</v>
      </c>
      <c r="G59" s="143"/>
      <c r="H59" s="145"/>
      <c r="I59" s="145"/>
    </row>
    <row r="60" spans="1:9" ht="34.9" customHeight="1" x14ac:dyDescent="0.25">
      <c r="A60" s="184">
        <v>30</v>
      </c>
      <c r="B60" s="56" t="s">
        <v>67</v>
      </c>
      <c r="C60" s="165">
        <v>2.5059999999999998</v>
      </c>
      <c r="D60" s="137" t="s">
        <v>14</v>
      </c>
      <c r="E60" s="137" t="s">
        <v>14</v>
      </c>
      <c r="F60" s="82">
        <v>6106.83</v>
      </c>
      <c r="G60" s="143"/>
      <c r="H60" s="145"/>
      <c r="I60" s="145"/>
    </row>
    <row r="61" spans="1:9" x14ac:dyDescent="0.25">
      <c r="A61" s="184"/>
      <c r="B61" s="57" t="s">
        <v>15</v>
      </c>
      <c r="C61" s="44">
        <f>C55+C56+C57+C58+C59+C60</f>
        <v>17.204999999999998</v>
      </c>
      <c r="D61" s="184"/>
      <c r="E61" s="184"/>
      <c r="F61" s="87">
        <f>F55+F56+F57+F58+F59+F60</f>
        <v>44997.81</v>
      </c>
      <c r="G61" s="91"/>
      <c r="H61" s="92"/>
    </row>
    <row r="62" spans="1:9" hidden="1" x14ac:dyDescent="0.25">
      <c r="A62" s="90"/>
      <c r="B62" s="88"/>
      <c r="C62" s="89"/>
      <c r="D62" s="90"/>
      <c r="E62" s="90"/>
      <c r="F62" s="116"/>
      <c r="G62" s="91"/>
      <c r="H62" s="92"/>
    </row>
    <row r="63" spans="1:9" hidden="1" x14ac:dyDescent="0.25">
      <c r="A63" s="90"/>
      <c r="B63" s="88"/>
      <c r="C63" s="89"/>
      <c r="D63" s="90"/>
      <c r="E63" s="90"/>
      <c r="F63" s="116"/>
      <c r="G63" s="91"/>
      <c r="H63" s="92"/>
    </row>
    <row r="64" spans="1:9" hidden="1" x14ac:dyDescent="0.25">
      <c r="A64" s="90"/>
      <c r="B64" s="88"/>
      <c r="C64" s="89"/>
      <c r="D64" s="90"/>
      <c r="E64" s="90"/>
      <c r="F64" s="116"/>
      <c r="G64" s="91"/>
      <c r="H64" s="92"/>
    </row>
    <row r="65" spans="1:8" hidden="1" x14ac:dyDescent="0.25">
      <c r="A65" s="90"/>
      <c r="B65" s="88"/>
      <c r="C65" s="89"/>
      <c r="D65" s="90"/>
      <c r="E65" s="90"/>
      <c r="F65" s="116"/>
      <c r="G65" s="91"/>
      <c r="H65" s="92"/>
    </row>
    <row r="66" spans="1:8" x14ac:dyDescent="0.25">
      <c r="A66" s="184"/>
      <c r="B66" s="57" t="s">
        <v>68</v>
      </c>
      <c r="C66" s="44"/>
      <c r="D66" s="184"/>
      <c r="E66" s="184"/>
      <c r="F66" s="87"/>
      <c r="H66" s="92"/>
    </row>
    <row r="67" spans="1:8" ht="63" customHeight="1" x14ac:dyDescent="0.25">
      <c r="A67" s="184">
        <v>31</v>
      </c>
      <c r="B67" s="5" t="s">
        <v>69</v>
      </c>
      <c r="C67" s="4">
        <v>0.47499999999999998</v>
      </c>
      <c r="D67" s="184" t="s">
        <v>22</v>
      </c>
      <c r="E67" s="184" t="s">
        <v>14</v>
      </c>
      <c r="F67" s="164">
        <v>1225.6099999999999</v>
      </c>
      <c r="G67" s="143"/>
      <c r="H67" s="145"/>
    </row>
    <row r="68" spans="1:8" ht="63" customHeight="1" x14ac:dyDescent="0.25">
      <c r="A68" s="184">
        <v>32</v>
      </c>
      <c r="B68" s="56" t="s">
        <v>70</v>
      </c>
      <c r="C68" s="4">
        <v>0.44500000000000001</v>
      </c>
      <c r="D68" s="184" t="s">
        <v>22</v>
      </c>
      <c r="E68" s="184" t="s">
        <v>14</v>
      </c>
      <c r="F68" s="164">
        <v>3130.12</v>
      </c>
      <c r="G68" s="143"/>
      <c r="H68" s="145"/>
    </row>
    <row r="69" spans="1:8" ht="63" customHeight="1" x14ac:dyDescent="0.25">
      <c r="A69" s="184">
        <v>33</v>
      </c>
      <c r="B69" s="56" t="s">
        <v>71</v>
      </c>
      <c r="C69" s="4">
        <v>0.56999999999999995</v>
      </c>
      <c r="D69" s="184" t="s">
        <v>53</v>
      </c>
      <c r="E69" s="184" t="s">
        <v>14</v>
      </c>
      <c r="F69" s="82">
        <v>2372.42</v>
      </c>
      <c r="G69" s="91"/>
      <c r="H69" s="92"/>
    </row>
    <row r="70" spans="1:8" ht="63" customHeight="1" x14ac:dyDescent="0.25">
      <c r="A70" s="184">
        <v>34</v>
      </c>
      <c r="B70" s="56" t="s">
        <v>72</v>
      </c>
      <c r="C70" s="4">
        <v>0.155</v>
      </c>
      <c r="D70" s="184" t="s">
        <v>53</v>
      </c>
      <c r="E70" s="184" t="s">
        <v>14</v>
      </c>
      <c r="F70" s="164">
        <v>664.78</v>
      </c>
      <c r="G70" s="143"/>
      <c r="H70" s="145"/>
    </row>
    <row r="71" spans="1:8" ht="47.25" customHeight="1" x14ac:dyDescent="0.25">
      <c r="A71" s="184">
        <v>35</v>
      </c>
      <c r="B71" s="5" t="s">
        <v>73</v>
      </c>
      <c r="C71" s="4">
        <v>1.734</v>
      </c>
      <c r="D71" s="184" t="s">
        <v>53</v>
      </c>
      <c r="E71" s="184" t="s">
        <v>14</v>
      </c>
      <c r="F71" s="85">
        <v>5743.24</v>
      </c>
      <c r="G71" s="91"/>
      <c r="H71" s="92"/>
    </row>
    <row r="72" spans="1:8" ht="47.25" customHeight="1" x14ac:dyDescent="0.25">
      <c r="A72" s="137">
        <v>36</v>
      </c>
      <c r="B72" s="56" t="s">
        <v>74</v>
      </c>
      <c r="C72" s="165">
        <v>1.73</v>
      </c>
      <c r="D72" s="137" t="s">
        <v>14</v>
      </c>
      <c r="E72" s="137" t="s">
        <v>14</v>
      </c>
      <c r="F72" s="82">
        <v>5723.14</v>
      </c>
      <c r="G72" s="91"/>
      <c r="H72" s="92"/>
    </row>
    <row r="73" spans="1:8" ht="47.25" customHeight="1" x14ac:dyDescent="0.25">
      <c r="A73" s="137">
        <v>37</v>
      </c>
      <c r="B73" s="56" t="s">
        <v>75</v>
      </c>
      <c r="C73" s="165">
        <v>1.621</v>
      </c>
      <c r="D73" s="137" t="s">
        <v>14</v>
      </c>
      <c r="E73" s="137" t="s">
        <v>14</v>
      </c>
      <c r="F73" s="82">
        <v>4448.07</v>
      </c>
      <c r="G73" s="91"/>
      <c r="H73" s="92"/>
    </row>
    <row r="74" spans="1:8" x14ac:dyDescent="0.25">
      <c r="A74" s="184"/>
      <c r="B74" s="57" t="s">
        <v>15</v>
      </c>
      <c r="C74" s="44">
        <f>C67+C68+C69+C70+C71+C72+C73</f>
        <v>6.73</v>
      </c>
      <c r="D74" s="184"/>
      <c r="E74" s="184"/>
      <c r="F74" s="87">
        <f>F67+F68+F69+F70+F71+F72+F73</f>
        <v>23307.38</v>
      </c>
      <c r="G74" s="91"/>
      <c r="H74" s="92"/>
    </row>
    <row r="75" spans="1:8" x14ac:dyDescent="0.25">
      <c r="A75" s="49"/>
      <c r="B75" s="55" t="s">
        <v>76</v>
      </c>
      <c r="C75" s="50"/>
      <c r="D75" s="49"/>
      <c r="E75" s="49"/>
      <c r="F75" s="84"/>
      <c r="H75" s="92"/>
    </row>
    <row r="76" spans="1:8" ht="51.75" customHeight="1" x14ac:dyDescent="0.25">
      <c r="A76" s="184">
        <v>38</v>
      </c>
      <c r="B76" s="5" t="s">
        <v>77</v>
      </c>
      <c r="C76" s="4">
        <v>3.84</v>
      </c>
      <c r="D76" s="184" t="s">
        <v>78</v>
      </c>
      <c r="E76" s="184" t="s">
        <v>14</v>
      </c>
      <c r="F76" s="85">
        <v>9425.19</v>
      </c>
      <c r="G76" s="91"/>
      <c r="H76" s="92"/>
    </row>
    <row r="77" spans="1:8" x14ac:dyDescent="0.25">
      <c r="A77" s="184"/>
      <c r="B77" s="57" t="s">
        <v>15</v>
      </c>
      <c r="C77" s="44">
        <f>C76</f>
        <v>3.84</v>
      </c>
      <c r="D77" s="184"/>
      <c r="E77" s="184"/>
      <c r="F77" s="83">
        <f>F76</f>
        <v>9425.19</v>
      </c>
      <c r="G77" s="91"/>
      <c r="H77" s="92"/>
    </row>
    <row r="78" spans="1:8" x14ac:dyDescent="0.25">
      <c r="A78" s="49"/>
      <c r="B78" s="55" t="s">
        <v>79</v>
      </c>
      <c r="C78" s="50"/>
      <c r="D78" s="49"/>
      <c r="E78" s="49"/>
      <c r="F78" s="84"/>
    </row>
    <row r="79" spans="1:8" ht="47.25" customHeight="1" x14ac:dyDescent="0.25">
      <c r="A79" s="137">
        <v>39</v>
      </c>
      <c r="B79" s="56" t="s">
        <v>80</v>
      </c>
      <c r="C79" s="165">
        <v>1.5720000000000001</v>
      </c>
      <c r="D79" s="137" t="s">
        <v>14</v>
      </c>
      <c r="E79" s="137" t="s">
        <v>14</v>
      </c>
      <c r="F79" s="82">
        <v>7892.59</v>
      </c>
      <c r="H79" s="152"/>
    </row>
    <row r="80" spans="1:8" ht="47.25" customHeight="1" x14ac:dyDescent="0.25">
      <c r="A80" s="137">
        <v>40</v>
      </c>
      <c r="B80" s="56" t="s">
        <v>81</v>
      </c>
      <c r="C80" s="165">
        <v>0.748</v>
      </c>
      <c r="D80" s="137" t="s">
        <v>14</v>
      </c>
      <c r="E80" s="137" t="s">
        <v>14</v>
      </c>
      <c r="F80" s="82">
        <v>2288.69</v>
      </c>
    </row>
    <row r="81" spans="1:7" x14ac:dyDescent="0.25">
      <c r="A81" s="184"/>
      <c r="B81" s="57" t="s">
        <v>15</v>
      </c>
      <c r="C81" s="44">
        <f>C79+C80</f>
        <v>2.3199999999999998</v>
      </c>
      <c r="D81" s="184"/>
      <c r="E81" s="184"/>
      <c r="F81" s="83">
        <f>F79+F80</f>
        <v>10181.280000000001</v>
      </c>
    </row>
    <row r="82" spans="1:7" x14ac:dyDescent="0.25">
      <c r="A82" s="184"/>
      <c r="B82" s="47"/>
      <c r="C82" s="4"/>
      <c r="D82" s="184"/>
      <c r="E82" s="184"/>
      <c r="F82" s="82"/>
      <c r="G82" s="153"/>
    </row>
    <row r="83" spans="1:7" x14ac:dyDescent="0.25">
      <c r="A83" s="12"/>
      <c r="B83" s="14" t="s">
        <v>82</v>
      </c>
      <c r="C83" s="95">
        <f>C13+C21+C24+C31+C38+C42+C45+C48+C53+C61+C74+C77+C17+C81</f>
        <v>74.599000000000004</v>
      </c>
      <c r="D83" s="183"/>
      <c r="E83" s="183"/>
      <c r="F83" s="87">
        <f>F13+F21+F24+F31+F38+F42+F45+F48+F53+F61+F74+F77+F17+F81</f>
        <v>215313.26</v>
      </c>
    </row>
    <row r="84" spans="1:7" x14ac:dyDescent="0.25">
      <c r="F84" s="91"/>
    </row>
    <row r="85" spans="1:7" x14ac:dyDescent="0.25">
      <c r="F85" s="91"/>
    </row>
    <row r="86" spans="1:7" x14ac:dyDescent="0.25">
      <c r="F86" s="91"/>
    </row>
    <row r="87" spans="1:7" x14ac:dyDescent="0.25">
      <c r="F87" s="91"/>
    </row>
    <row r="88" spans="1:7" x14ac:dyDescent="0.25">
      <c r="F88" s="91"/>
    </row>
    <row r="90" spans="1:7" x14ac:dyDescent="0.25">
      <c r="F90" s="91"/>
    </row>
    <row r="91" spans="1:7" x14ac:dyDescent="0.25">
      <c r="F91" s="91"/>
    </row>
  </sheetData>
  <mergeCells count="10">
    <mergeCell ref="G8:G9"/>
    <mergeCell ref="H8:H9"/>
    <mergeCell ref="I8:I9"/>
    <mergeCell ref="A3:F5"/>
    <mergeCell ref="A6:F6"/>
    <mergeCell ref="A8:A9"/>
    <mergeCell ref="B8:B9"/>
    <mergeCell ref="C8:C9"/>
    <mergeCell ref="D8:E8"/>
    <mergeCell ref="F8:F9"/>
  </mergeCells>
  <pageMargins left="0.70866141732283472" right="0.70866141732283472" top="0.74803149606299213" bottom="1.2170833333333331" header="0.31496062992125978" footer="0.31496062992125978"/>
  <pageSetup paperSize="9" scale="91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9"/>
  <sheetViews>
    <sheetView topLeftCell="A2" zoomScaleNormal="100" zoomScaleSheetLayoutView="100" workbookViewId="0">
      <selection activeCell="C70" sqref="C70"/>
    </sheetView>
  </sheetViews>
  <sheetFormatPr defaultColWidth="9.140625" defaultRowHeight="15" x14ac:dyDescent="0.25"/>
  <cols>
    <col min="1" max="1" width="9.140625" style="175" customWidth="1"/>
    <col min="2" max="2" width="60.140625" style="175" customWidth="1"/>
    <col min="3" max="3" width="15.42578125" style="175" customWidth="1"/>
    <col min="4" max="4" width="13.85546875" style="175" customWidth="1"/>
    <col min="5" max="5" width="13.7109375" style="175" customWidth="1"/>
    <col min="6" max="6" width="13.42578125" style="175" customWidth="1"/>
    <col min="7" max="7" width="16" style="176" customWidth="1"/>
    <col min="8" max="8" width="0.140625" style="175" customWidth="1"/>
    <col min="9" max="9" width="0.140625" style="175" hidden="1" customWidth="1"/>
    <col min="10" max="10" width="16.28515625" style="176" customWidth="1"/>
    <col min="11" max="11" width="5.7109375" style="175" customWidth="1"/>
    <col min="12" max="12" width="13.28515625" style="175" customWidth="1"/>
    <col min="13" max="13" width="25.85546875" style="175" customWidth="1"/>
    <col min="14" max="15" width="9.140625" style="175" customWidth="1"/>
    <col min="16" max="16384" width="9.140625" style="175"/>
  </cols>
  <sheetData>
    <row r="1" spans="1:11" ht="15.75" customHeight="1" x14ac:dyDescent="0.25">
      <c r="G1" s="8" t="s">
        <v>83</v>
      </c>
      <c r="J1" s="8"/>
    </row>
    <row r="2" spans="1:11" ht="66" customHeight="1" x14ac:dyDescent="0.25">
      <c r="A2" s="185" t="s">
        <v>84</v>
      </c>
      <c r="B2" s="186"/>
      <c r="C2" s="186"/>
      <c r="D2" s="186"/>
      <c r="E2" s="186"/>
      <c r="F2" s="186"/>
      <c r="G2" s="187"/>
      <c r="J2" s="175"/>
    </row>
    <row r="3" spans="1:11" ht="22.9" customHeight="1" x14ac:dyDescent="0.25">
      <c r="A3" s="192" t="s">
        <v>2</v>
      </c>
      <c r="B3" s="186"/>
      <c r="C3" s="186"/>
      <c r="D3" s="186"/>
      <c r="E3" s="186"/>
      <c r="F3" s="186"/>
      <c r="G3" s="187"/>
      <c r="J3" s="175"/>
    </row>
    <row r="4" spans="1:11" ht="15.75" customHeight="1" x14ac:dyDescent="0.25">
      <c r="A4" s="188" t="s">
        <v>3</v>
      </c>
      <c r="B4" s="188" t="s">
        <v>4</v>
      </c>
      <c r="C4" s="188" t="s">
        <v>5</v>
      </c>
      <c r="D4" s="188" t="s">
        <v>85</v>
      </c>
      <c r="E4" s="188" t="s">
        <v>6</v>
      </c>
      <c r="F4" s="190"/>
      <c r="G4" s="191" t="s">
        <v>7</v>
      </c>
      <c r="J4" s="191" t="s">
        <v>86</v>
      </c>
    </row>
    <row r="5" spans="1:11" ht="15.75" customHeight="1" x14ac:dyDescent="0.25">
      <c r="A5" s="189"/>
      <c r="B5" s="189"/>
      <c r="C5" s="189"/>
      <c r="D5" s="189"/>
      <c r="E5" s="183" t="s">
        <v>8</v>
      </c>
      <c r="F5" s="183" t="s">
        <v>9</v>
      </c>
      <c r="G5" s="189"/>
      <c r="J5" s="189"/>
    </row>
    <row r="6" spans="1:11" ht="31.5" customHeight="1" x14ac:dyDescent="0.25">
      <c r="A6" s="188" t="s">
        <v>87</v>
      </c>
      <c r="B6" s="195"/>
      <c r="C6" s="195"/>
      <c r="D6" s="195"/>
      <c r="E6" s="195"/>
      <c r="F6" s="195"/>
      <c r="G6" s="190"/>
      <c r="J6" s="175"/>
    </row>
    <row r="7" spans="1:11" ht="15.75" customHeight="1" x14ac:dyDescent="0.25">
      <c r="A7" s="184"/>
      <c r="B7" s="183"/>
      <c r="C7" s="184"/>
      <c r="D7" s="184"/>
      <c r="E7" s="184"/>
      <c r="F7" s="184"/>
      <c r="G7" s="7"/>
      <c r="H7" s="7"/>
      <c r="J7" s="7"/>
    </row>
    <row r="8" spans="1:11" ht="15.75" customHeight="1" x14ac:dyDescent="0.25">
      <c r="A8" s="184"/>
      <c r="B8" s="67" t="s">
        <v>20</v>
      </c>
      <c r="C8" s="183"/>
      <c r="D8" s="183"/>
      <c r="E8" s="184"/>
      <c r="F8" s="184"/>
      <c r="G8" s="3"/>
      <c r="H8" s="3"/>
      <c r="J8" s="3"/>
    </row>
    <row r="9" spans="1:11" ht="63" customHeight="1" x14ac:dyDescent="0.25">
      <c r="A9" s="184">
        <v>1</v>
      </c>
      <c r="B9" s="102" t="s">
        <v>88</v>
      </c>
      <c r="C9" s="93">
        <v>8.7050000000000001</v>
      </c>
      <c r="D9" s="93" t="s">
        <v>89</v>
      </c>
      <c r="E9" s="4" t="s">
        <v>78</v>
      </c>
      <c r="F9" s="184" t="s">
        <v>90</v>
      </c>
      <c r="G9" s="149">
        <v>89299</v>
      </c>
      <c r="H9" s="3"/>
      <c r="J9" s="3" t="s">
        <v>91</v>
      </c>
    </row>
    <row r="10" spans="1:11" ht="15.75" customHeight="1" x14ac:dyDescent="0.25">
      <c r="A10" s="183"/>
      <c r="B10" s="183" t="s">
        <v>15</v>
      </c>
      <c r="C10" s="95">
        <f>SUM(C9:C9)</f>
        <v>8.7050000000000001</v>
      </c>
      <c r="D10" s="95"/>
      <c r="E10" s="184"/>
      <c r="F10" s="184"/>
      <c r="G10" s="168">
        <f>SUM(G9:G9)</f>
        <v>89299</v>
      </c>
      <c r="H10" s="177"/>
      <c r="J10" s="177"/>
    </row>
    <row r="11" spans="1:11" ht="15.75" customHeight="1" x14ac:dyDescent="0.25">
      <c r="A11" s="183"/>
      <c r="B11" s="67" t="s">
        <v>92</v>
      </c>
      <c r="C11" s="95"/>
      <c r="D11" s="95"/>
      <c r="E11" s="184"/>
      <c r="F11" s="184"/>
      <c r="G11" s="177"/>
      <c r="H11" s="177"/>
      <c r="J11" s="177"/>
    </row>
    <row r="12" spans="1:11" ht="47.25" customHeight="1" x14ac:dyDescent="0.25">
      <c r="A12" s="184">
        <v>2</v>
      </c>
      <c r="B12" s="66" t="s">
        <v>93</v>
      </c>
      <c r="C12" s="94">
        <v>7.0709999999999997</v>
      </c>
      <c r="D12" s="93" t="s">
        <v>89</v>
      </c>
      <c r="E12" s="184" t="s">
        <v>34</v>
      </c>
      <c r="F12" s="184" t="s">
        <v>22</v>
      </c>
      <c r="G12" s="149">
        <v>72219.399999999994</v>
      </c>
      <c r="H12" s="177"/>
      <c r="J12" s="3" t="s">
        <v>94</v>
      </c>
    </row>
    <row r="13" spans="1:11" ht="15.75" customHeight="1" x14ac:dyDescent="0.25">
      <c r="A13" s="183"/>
      <c r="B13" s="183" t="s">
        <v>15</v>
      </c>
      <c r="C13" s="95">
        <f>C12</f>
        <v>7.0709999999999997</v>
      </c>
      <c r="D13" s="93"/>
      <c r="E13" s="184"/>
      <c r="F13" s="184"/>
      <c r="G13" s="168">
        <f>G12</f>
        <v>72219.399999999994</v>
      </c>
      <c r="H13" s="177"/>
      <c r="J13" s="177"/>
    </row>
    <row r="14" spans="1:11" ht="15.75" customHeight="1" x14ac:dyDescent="0.25">
      <c r="A14" s="184"/>
      <c r="B14" s="183" t="s">
        <v>95</v>
      </c>
      <c r="C14" s="183"/>
      <c r="D14" s="183"/>
      <c r="E14" s="184"/>
      <c r="F14" s="184"/>
      <c r="G14" s="3"/>
      <c r="H14" s="3"/>
      <c r="J14" s="3"/>
      <c r="K14" s="176"/>
    </row>
    <row r="15" spans="1:11" ht="46.5" customHeight="1" x14ac:dyDescent="0.25">
      <c r="A15" s="184">
        <v>3</v>
      </c>
      <c r="B15" s="102" t="s">
        <v>96</v>
      </c>
      <c r="C15" s="4">
        <v>2.702</v>
      </c>
      <c r="D15" s="4" t="s">
        <v>89</v>
      </c>
      <c r="E15" s="4" t="s">
        <v>78</v>
      </c>
      <c r="F15" s="184" t="s">
        <v>45</v>
      </c>
      <c r="G15" s="157">
        <v>22513.21</v>
      </c>
      <c r="H15" s="3"/>
      <c r="J15" s="3" t="s">
        <v>97</v>
      </c>
    </row>
    <row r="16" spans="1:11" ht="47.25" customHeight="1" x14ac:dyDescent="0.25">
      <c r="A16" s="184">
        <v>4</v>
      </c>
      <c r="B16" s="102" t="s">
        <v>98</v>
      </c>
      <c r="C16" s="4">
        <v>9.1259999999999994</v>
      </c>
      <c r="D16" s="4" t="s">
        <v>89</v>
      </c>
      <c r="E16" s="4" t="s">
        <v>53</v>
      </c>
      <c r="F16" s="184" t="s">
        <v>99</v>
      </c>
      <c r="G16" s="157">
        <v>87954.64</v>
      </c>
      <c r="H16" s="3"/>
      <c r="J16" s="3" t="s">
        <v>100</v>
      </c>
    </row>
    <row r="17" spans="1:10" ht="15.75" customHeight="1" x14ac:dyDescent="0.25">
      <c r="A17" s="183"/>
      <c r="B17" s="183" t="s">
        <v>15</v>
      </c>
      <c r="C17" s="95">
        <f>SUM(C15:C16)</f>
        <v>11.827999999999999</v>
      </c>
      <c r="D17" s="93"/>
      <c r="E17" s="184"/>
      <c r="F17" s="184"/>
      <c r="G17" s="168">
        <f>SUM(G15:G16)</f>
        <v>110467.85</v>
      </c>
      <c r="H17" s="177"/>
      <c r="J17" s="177"/>
    </row>
    <row r="18" spans="1:10" ht="15.75" customHeight="1" x14ac:dyDescent="0.25">
      <c r="A18" s="184"/>
      <c r="B18" s="183" t="s">
        <v>24</v>
      </c>
      <c r="C18" s="183"/>
      <c r="D18" s="183"/>
      <c r="E18" s="184"/>
      <c r="F18" s="184"/>
      <c r="G18" s="3"/>
      <c r="H18" s="3"/>
      <c r="J18" s="3"/>
    </row>
    <row r="19" spans="1:10" ht="47.25" customHeight="1" x14ac:dyDescent="0.25">
      <c r="A19" s="184">
        <v>5</v>
      </c>
      <c r="B19" s="66" t="s">
        <v>101</v>
      </c>
      <c r="C19" s="94">
        <v>11.664999999999999</v>
      </c>
      <c r="D19" s="94" t="s">
        <v>89</v>
      </c>
      <c r="E19" s="4" t="s">
        <v>22</v>
      </c>
      <c r="F19" s="184" t="s">
        <v>14</v>
      </c>
      <c r="G19" s="157">
        <v>114636.9</v>
      </c>
      <c r="H19" s="3"/>
      <c r="J19" s="3" t="s">
        <v>102</v>
      </c>
    </row>
    <row r="20" spans="1:10" ht="37.5" customHeight="1" x14ac:dyDescent="0.25">
      <c r="A20" s="184">
        <v>6</v>
      </c>
      <c r="B20" s="66" t="s">
        <v>103</v>
      </c>
      <c r="C20" s="94">
        <v>2</v>
      </c>
      <c r="D20" s="94" t="s">
        <v>89</v>
      </c>
      <c r="E20" s="4" t="s">
        <v>22</v>
      </c>
      <c r="F20" s="184" t="s">
        <v>45</v>
      </c>
      <c r="G20" s="157">
        <v>21012.23</v>
      </c>
      <c r="H20" s="3"/>
      <c r="J20" s="3" t="s">
        <v>104</v>
      </c>
    </row>
    <row r="21" spans="1:10" ht="50.25" customHeight="1" x14ac:dyDescent="0.25">
      <c r="A21" s="184">
        <v>7</v>
      </c>
      <c r="B21" s="66" t="s">
        <v>105</v>
      </c>
      <c r="C21" s="94">
        <v>2.0470000000000002</v>
      </c>
      <c r="D21" s="94" t="s">
        <v>89</v>
      </c>
      <c r="E21" s="4" t="s">
        <v>45</v>
      </c>
      <c r="F21" s="184" t="s">
        <v>90</v>
      </c>
      <c r="G21" s="157">
        <v>19406.349999999999</v>
      </c>
      <c r="H21" s="3"/>
      <c r="J21" s="3" t="s">
        <v>106</v>
      </c>
    </row>
    <row r="22" spans="1:10" ht="15.75" customHeight="1" x14ac:dyDescent="0.25">
      <c r="A22" s="183"/>
      <c r="B22" s="183" t="s">
        <v>15</v>
      </c>
      <c r="C22" s="95">
        <f>SUM(C19:C21)</f>
        <v>15.712</v>
      </c>
      <c r="D22" s="93"/>
      <c r="E22" s="184"/>
      <c r="F22" s="184"/>
      <c r="G22" s="168">
        <f>SUM(G19:G21)</f>
        <v>155055.48000000001</v>
      </c>
      <c r="H22" s="177"/>
      <c r="J22" s="177"/>
    </row>
    <row r="23" spans="1:10" ht="15.75" customHeight="1" x14ac:dyDescent="0.25">
      <c r="A23" s="184"/>
      <c r="B23" s="67" t="s">
        <v>107</v>
      </c>
      <c r="C23" s="183"/>
      <c r="D23" s="183"/>
      <c r="E23" s="184"/>
      <c r="F23" s="184"/>
      <c r="G23" s="3"/>
      <c r="H23" s="3"/>
      <c r="J23" s="3"/>
    </row>
    <row r="24" spans="1:10" ht="48" customHeight="1" x14ac:dyDescent="0.25">
      <c r="A24" s="184">
        <v>8</v>
      </c>
      <c r="B24" s="66" t="s">
        <v>108</v>
      </c>
      <c r="C24" s="94">
        <v>2.8</v>
      </c>
      <c r="D24" s="94" t="s">
        <v>89</v>
      </c>
      <c r="E24" s="4" t="s">
        <v>26</v>
      </c>
      <c r="F24" s="184" t="s">
        <v>99</v>
      </c>
      <c r="G24" s="149">
        <v>27187.49</v>
      </c>
      <c r="H24" s="3"/>
      <c r="J24" s="3" t="s">
        <v>109</v>
      </c>
    </row>
    <row r="25" spans="1:10" ht="63" customHeight="1" x14ac:dyDescent="0.25">
      <c r="A25" s="184">
        <v>9</v>
      </c>
      <c r="B25" s="66" t="s">
        <v>110</v>
      </c>
      <c r="C25" s="94">
        <v>0.37</v>
      </c>
      <c r="D25" s="94" t="s">
        <v>89</v>
      </c>
      <c r="E25" s="4" t="s">
        <v>13</v>
      </c>
      <c r="F25" s="184" t="s">
        <v>90</v>
      </c>
      <c r="G25" s="159">
        <f>22186.7-1061</f>
        <v>21125.7</v>
      </c>
      <c r="H25" s="3"/>
      <c r="J25" s="3" t="s">
        <v>111</v>
      </c>
    </row>
    <row r="26" spans="1:10" ht="15.75" customHeight="1" x14ac:dyDescent="0.25">
      <c r="A26" s="184"/>
      <c r="B26" s="67" t="s">
        <v>15</v>
      </c>
      <c r="C26" s="95">
        <f>SUM(C24:C25)</f>
        <v>3.17</v>
      </c>
      <c r="D26" s="95"/>
      <c r="E26" s="184"/>
      <c r="F26" s="184"/>
      <c r="G26" s="168">
        <f>SUM(G24:G25)</f>
        <v>48313.19</v>
      </c>
      <c r="H26" s="177"/>
      <c r="J26" s="177"/>
    </row>
    <row r="27" spans="1:10" ht="15.75" customHeight="1" x14ac:dyDescent="0.25">
      <c r="A27" s="184"/>
      <c r="B27" s="67" t="s">
        <v>10</v>
      </c>
      <c r="C27" s="183"/>
      <c r="D27" s="183"/>
      <c r="E27" s="184"/>
      <c r="F27" s="184"/>
      <c r="G27" s="3"/>
      <c r="H27" s="3"/>
      <c r="J27" s="3"/>
    </row>
    <row r="28" spans="1:10" ht="31.5" customHeight="1" x14ac:dyDescent="0.25">
      <c r="A28" s="184">
        <v>10</v>
      </c>
      <c r="B28" s="102" t="s">
        <v>112</v>
      </c>
      <c r="C28" s="4">
        <v>1</v>
      </c>
      <c r="D28" s="4" t="s">
        <v>89</v>
      </c>
      <c r="E28" s="4" t="s">
        <v>34</v>
      </c>
      <c r="F28" s="184" t="s">
        <v>14</v>
      </c>
      <c r="G28" s="159">
        <v>12080.8</v>
      </c>
      <c r="H28" s="3"/>
      <c r="J28" s="3" t="s">
        <v>113</v>
      </c>
    </row>
    <row r="29" spans="1:10" ht="47.25" customHeight="1" x14ac:dyDescent="0.25">
      <c r="A29" s="184">
        <v>11</v>
      </c>
      <c r="B29" s="102" t="s">
        <v>114</v>
      </c>
      <c r="C29" s="4">
        <v>0.83</v>
      </c>
      <c r="D29" s="4" t="s">
        <v>89</v>
      </c>
      <c r="E29" s="4" t="s">
        <v>34</v>
      </c>
      <c r="F29" s="184" t="s">
        <v>14</v>
      </c>
      <c r="G29" s="159">
        <v>11525.5</v>
      </c>
      <c r="H29" s="3"/>
      <c r="J29" s="3" t="s">
        <v>115</v>
      </c>
    </row>
    <row r="30" spans="1:10" ht="15.75" customHeight="1" x14ac:dyDescent="0.25">
      <c r="A30" s="184"/>
      <c r="B30" s="67" t="s">
        <v>15</v>
      </c>
      <c r="C30" s="95">
        <f>SUM(C28:C29)</f>
        <v>1.83</v>
      </c>
      <c r="D30" s="95"/>
      <c r="E30" s="184"/>
      <c r="F30" s="184"/>
      <c r="G30" s="168">
        <f>SUM(G28:G29)</f>
        <v>23606.3</v>
      </c>
      <c r="H30" s="177"/>
      <c r="J30" s="177"/>
    </row>
    <row r="31" spans="1:10" ht="15.75" customHeight="1" x14ac:dyDescent="0.25">
      <c r="A31" s="184"/>
      <c r="B31" s="67" t="s">
        <v>116</v>
      </c>
      <c r="C31" s="95"/>
      <c r="D31" s="95"/>
      <c r="E31" s="184"/>
      <c r="F31" s="184"/>
      <c r="G31" s="177"/>
      <c r="H31" s="177"/>
      <c r="J31" s="177"/>
    </row>
    <row r="32" spans="1:10" ht="63" customHeight="1" x14ac:dyDescent="0.25">
      <c r="A32" s="184">
        <v>12</v>
      </c>
      <c r="B32" s="102" t="s">
        <v>117</v>
      </c>
      <c r="C32" s="115" t="s">
        <v>118</v>
      </c>
      <c r="D32" s="65" t="s">
        <v>119</v>
      </c>
      <c r="E32" s="68" t="s">
        <v>99</v>
      </c>
      <c r="F32" s="106" t="s">
        <v>90</v>
      </c>
      <c r="G32" s="171">
        <v>1589.2</v>
      </c>
      <c r="H32" s="177"/>
      <c r="J32" s="177"/>
    </row>
    <row r="33" spans="1:10" ht="15.75" customHeight="1" x14ac:dyDescent="0.25">
      <c r="A33" s="184"/>
      <c r="B33" s="67" t="s">
        <v>15</v>
      </c>
      <c r="C33" s="95"/>
      <c r="D33" s="95"/>
      <c r="E33" s="184"/>
      <c r="F33" s="184"/>
      <c r="G33" s="168">
        <f>G32</f>
        <v>1589.2</v>
      </c>
      <c r="H33" s="177"/>
      <c r="J33" s="177"/>
    </row>
    <row r="34" spans="1:10" ht="15.75" customHeight="1" x14ac:dyDescent="0.25">
      <c r="A34" s="184"/>
      <c r="B34" s="67" t="s">
        <v>120</v>
      </c>
      <c r="C34" s="183"/>
      <c r="D34" s="183"/>
      <c r="E34" s="184"/>
      <c r="F34" s="184"/>
      <c r="G34" s="3"/>
      <c r="H34" s="3"/>
      <c r="J34" s="3"/>
    </row>
    <row r="35" spans="1:10" ht="31.5" customHeight="1" x14ac:dyDescent="0.25">
      <c r="A35" s="184">
        <v>13</v>
      </c>
      <c r="B35" s="66" t="s">
        <v>121</v>
      </c>
      <c r="C35" s="4">
        <v>9.07</v>
      </c>
      <c r="D35" s="43" t="s">
        <v>122</v>
      </c>
      <c r="E35" s="4" t="s">
        <v>53</v>
      </c>
      <c r="F35" s="184" t="s">
        <v>14</v>
      </c>
      <c r="G35" s="159">
        <v>89004.7</v>
      </c>
      <c r="H35" s="3"/>
      <c r="J35" s="3" t="s">
        <v>123</v>
      </c>
    </row>
    <row r="36" spans="1:10" ht="31.5" customHeight="1" x14ac:dyDescent="0.25">
      <c r="A36" s="184">
        <v>14</v>
      </c>
      <c r="B36" s="66" t="s">
        <v>124</v>
      </c>
      <c r="C36" s="4">
        <v>6.1550000000000002</v>
      </c>
      <c r="D36" s="4" t="s">
        <v>89</v>
      </c>
      <c r="E36" s="4" t="s">
        <v>34</v>
      </c>
      <c r="F36" s="184" t="s">
        <v>53</v>
      </c>
      <c r="G36" s="157">
        <v>61096.33</v>
      </c>
      <c r="H36" s="3"/>
      <c r="J36" s="3" t="s">
        <v>125</v>
      </c>
    </row>
    <row r="37" spans="1:10" ht="31.5" customHeight="1" x14ac:dyDescent="0.25">
      <c r="A37" s="184">
        <v>15</v>
      </c>
      <c r="B37" s="66" t="s">
        <v>126</v>
      </c>
      <c r="C37" s="4">
        <v>5.0819999999999999</v>
      </c>
      <c r="D37" s="4" t="s">
        <v>89</v>
      </c>
      <c r="E37" s="4" t="s">
        <v>26</v>
      </c>
      <c r="F37" s="184" t="s">
        <v>45</v>
      </c>
      <c r="G37" s="157">
        <v>48321.66</v>
      </c>
      <c r="H37" s="3"/>
      <c r="J37" s="3" t="s">
        <v>127</v>
      </c>
    </row>
    <row r="38" spans="1:10" ht="15.75" customHeight="1" x14ac:dyDescent="0.25">
      <c r="A38" s="184"/>
      <c r="B38" s="67" t="s">
        <v>15</v>
      </c>
      <c r="C38" s="95">
        <f>SUM(C35:C37)</f>
        <v>20.306999999999999</v>
      </c>
      <c r="D38" s="95"/>
      <c r="E38" s="184"/>
      <c r="F38" s="184"/>
      <c r="G38" s="168">
        <f>SUM(G35:G37)</f>
        <v>198422.69</v>
      </c>
      <c r="H38" s="177"/>
      <c r="J38" s="177"/>
    </row>
    <row r="39" spans="1:10" ht="15.75" customHeight="1" x14ac:dyDescent="0.25">
      <c r="A39" s="184"/>
      <c r="B39" s="67" t="s">
        <v>128</v>
      </c>
      <c r="C39" s="183"/>
      <c r="D39" s="183"/>
      <c r="E39" s="184"/>
      <c r="F39" s="184"/>
      <c r="G39" s="3"/>
      <c r="H39" s="3"/>
      <c r="J39" s="3"/>
    </row>
    <row r="40" spans="1:10" ht="31.5" customHeight="1" x14ac:dyDescent="0.25">
      <c r="A40" s="184">
        <v>16</v>
      </c>
      <c r="B40" s="102" t="s">
        <v>129</v>
      </c>
      <c r="C40" s="4">
        <v>0.71</v>
      </c>
      <c r="D40" s="4" t="s">
        <v>89</v>
      </c>
      <c r="E40" s="4" t="s">
        <v>22</v>
      </c>
      <c r="F40" s="184" t="s">
        <v>53</v>
      </c>
      <c r="G40" s="157">
        <v>4707.8100000000004</v>
      </c>
      <c r="H40" s="3"/>
      <c r="J40" s="3" t="s">
        <v>130</v>
      </c>
    </row>
    <row r="41" spans="1:10" ht="34.9" customHeight="1" x14ac:dyDescent="0.25">
      <c r="A41" s="184">
        <v>17</v>
      </c>
      <c r="B41" s="102" t="s">
        <v>131</v>
      </c>
      <c r="C41" s="4">
        <v>2.4039999999999999</v>
      </c>
      <c r="D41" s="4" t="s">
        <v>89</v>
      </c>
      <c r="E41" s="4" t="s">
        <v>53</v>
      </c>
      <c r="F41" s="184" t="s">
        <v>99</v>
      </c>
      <c r="G41" s="157">
        <v>21004.83</v>
      </c>
      <c r="H41" s="3"/>
      <c r="J41" s="3" t="s">
        <v>132</v>
      </c>
    </row>
    <row r="42" spans="1:10" ht="15.75" customHeight="1" x14ac:dyDescent="0.25">
      <c r="A42" s="184"/>
      <c r="B42" s="67" t="s">
        <v>15</v>
      </c>
      <c r="C42" s="95">
        <f>SUM(C40:C41)</f>
        <v>3.1139999999999999</v>
      </c>
      <c r="D42" s="95"/>
      <c r="E42" s="184"/>
      <c r="F42" s="184"/>
      <c r="G42" s="168">
        <f>SUM(G40:G41)</f>
        <v>25712.639999999999</v>
      </c>
      <c r="H42" s="177"/>
      <c r="J42" s="177"/>
    </row>
    <row r="43" spans="1:10" ht="15.75" customHeight="1" x14ac:dyDescent="0.25">
      <c r="A43" s="184"/>
      <c r="B43" s="183" t="s">
        <v>133</v>
      </c>
      <c r="C43" s="183"/>
      <c r="D43" s="183"/>
      <c r="E43" s="184"/>
      <c r="F43" s="184"/>
      <c r="G43" s="3"/>
      <c r="H43" s="3"/>
      <c r="J43" s="3"/>
    </row>
    <row r="44" spans="1:10" ht="47.25" customHeight="1" x14ac:dyDescent="0.25">
      <c r="A44" s="184">
        <v>18</v>
      </c>
      <c r="B44" s="66" t="s">
        <v>134</v>
      </c>
      <c r="C44" s="4">
        <v>1.7669999999999999</v>
      </c>
      <c r="D44" s="4" t="s">
        <v>89</v>
      </c>
      <c r="E44" s="4" t="s">
        <v>45</v>
      </c>
      <c r="F44" s="184" t="s">
        <v>90</v>
      </c>
      <c r="G44" s="149">
        <v>21230.85</v>
      </c>
      <c r="H44" s="3"/>
      <c r="J44" s="3" t="s">
        <v>135</v>
      </c>
    </row>
    <row r="45" spans="1:10" ht="15.75" customHeight="1" x14ac:dyDescent="0.25">
      <c r="A45" s="184"/>
      <c r="B45" s="67" t="s">
        <v>15</v>
      </c>
      <c r="C45" s="95">
        <f>SUM(C44:C44)</f>
        <v>1.7669999999999999</v>
      </c>
      <c r="D45" s="95"/>
      <c r="E45" s="184"/>
      <c r="F45" s="184"/>
      <c r="G45" s="168">
        <f>SUM(G44:G44)</f>
        <v>21230.85</v>
      </c>
      <c r="H45" s="177"/>
      <c r="J45" s="177"/>
    </row>
    <row r="46" spans="1:10" ht="15.75" customHeight="1" x14ac:dyDescent="0.25">
      <c r="A46" s="184"/>
      <c r="B46" s="67" t="s">
        <v>136</v>
      </c>
      <c r="C46" s="183"/>
      <c r="D46" s="183"/>
      <c r="E46" s="184"/>
      <c r="F46" s="184"/>
      <c r="G46" s="3"/>
      <c r="H46" s="3"/>
      <c r="J46" s="3"/>
    </row>
    <row r="47" spans="1:10" ht="31.5" customHeight="1" x14ac:dyDescent="0.25">
      <c r="A47" s="184">
        <v>19</v>
      </c>
      <c r="B47" s="66" t="s">
        <v>137</v>
      </c>
      <c r="C47" s="4">
        <v>22.675000000000001</v>
      </c>
      <c r="D47" s="4" t="s">
        <v>89</v>
      </c>
      <c r="E47" s="4" t="s">
        <v>22</v>
      </c>
      <c r="F47" s="184" t="s">
        <v>90</v>
      </c>
      <c r="G47" s="157">
        <v>220528.6</v>
      </c>
      <c r="H47" s="3"/>
      <c r="J47" s="3" t="s">
        <v>138</v>
      </c>
    </row>
    <row r="48" spans="1:10" ht="47.25" customHeight="1" x14ac:dyDescent="0.25">
      <c r="A48" s="184">
        <v>20</v>
      </c>
      <c r="B48" s="66" t="s">
        <v>139</v>
      </c>
      <c r="C48" s="4">
        <v>5.0659999999999998</v>
      </c>
      <c r="D48" s="4" t="s">
        <v>89</v>
      </c>
      <c r="E48" s="4" t="s">
        <v>34</v>
      </c>
      <c r="F48" s="184" t="s">
        <v>22</v>
      </c>
      <c r="G48" s="157">
        <v>49671.63</v>
      </c>
      <c r="H48" s="3"/>
      <c r="J48" s="3" t="s">
        <v>140</v>
      </c>
    </row>
    <row r="49" spans="1:10" ht="15.75" customHeight="1" x14ac:dyDescent="0.25">
      <c r="A49" s="184"/>
      <c r="B49" s="67" t="s">
        <v>15</v>
      </c>
      <c r="C49" s="95">
        <f>SUM(C47:C48)</f>
        <v>27.741</v>
      </c>
      <c r="D49" s="95"/>
      <c r="E49" s="184"/>
      <c r="F49" s="184"/>
      <c r="G49" s="168">
        <f>SUM(G47:G48)</f>
        <v>270200.23</v>
      </c>
      <c r="H49" s="177"/>
      <c r="J49" s="177"/>
    </row>
    <row r="50" spans="1:10" ht="15.75" customHeight="1" x14ac:dyDescent="0.25">
      <c r="A50" s="184"/>
      <c r="B50" s="67" t="s">
        <v>141</v>
      </c>
      <c r="C50" s="183"/>
      <c r="D50" s="183"/>
      <c r="E50" s="184"/>
      <c r="F50" s="184"/>
      <c r="G50" s="3"/>
      <c r="H50" s="3"/>
      <c r="J50" s="3"/>
    </row>
    <row r="51" spans="1:10" ht="56.25" customHeight="1" x14ac:dyDescent="0.25">
      <c r="A51" s="184">
        <v>21</v>
      </c>
      <c r="B51" s="66" t="s">
        <v>142</v>
      </c>
      <c r="C51" s="43">
        <v>3.06</v>
      </c>
      <c r="D51" s="4" t="s">
        <v>89</v>
      </c>
      <c r="E51" s="4" t="s">
        <v>45</v>
      </c>
      <c r="F51" s="184" t="s">
        <v>90</v>
      </c>
      <c r="G51" s="149">
        <v>34052.089999999997</v>
      </c>
      <c r="H51" s="3"/>
      <c r="J51" s="3" t="s">
        <v>143</v>
      </c>
    </row>
    <row r="52" spans="1:10" ht="15.75" customHeight="1" x14ac:dyDescent="0.25">
      <c r="A52" s="184"/>
      <c r="B52" s="67" t="s">
        <v>15</v>
      </c>
      <c r="C52" s="95">
        <f>SUM(C51:C51)</f>
        <v>3.06</v>
      </c>
      <c r="D52" s="95"/>
      <c r="E52" s="184"/>
      <c r="F52" s="184"/>
      <c r="G52" s="168">
        <f>SUM(G51:G51)</f>
        <v>34052.089999999997</v>
      </c>
      <c r="H52" s="177"/>
      <c r="J52" s="177"/>
    </row>
    <row r="53" spans="1:10" ht="15.75" customHeight="1" x14ac:dyDescent="0.25">
      <c r="A53" s="184"/>
      <c r="B53" s="67" t="s">
        <v>56</v>
      </c>
      <c r="C53" s="183"/>
      <c r="D53" s="183"/>
      <c r="E53" s="184"/>
      <c r="F53" s="184"/>
      <c r="G53" s="3"/>
      <c r="H53" s="3"/>
      <c r="J53" s="3"/>
    </row>
    <row r="54" spans="1:10" ht="47.25" customHeight="1" x14ac:dyDescent="0.25">
      <c r="A54" s="184">
        <v>22</v>
      </c>
      <c r="B54" s="66" t="s">
        <v>144</v>
      </c>
      <c r="C54" s="4">
        <v>3.407</v>
      </c>
      <c r="D54" s="4" t="s">
        <v>145</v>
      </c>
      <c r="E54" s="4" t="s">
        <v>99</v>
      </c>
      <c r="F54" s="184" t="s">
        <v>90</v>
      </c>
      <c r="G54" s="158">
        <v>27630.93</v>
      </c>
      <c r="H54" s="3"/>
      <c r="J54" s="3" t="s">
        <v>146</v>
      </c>
    </row>
    <row r="55" spans="1:10" ht="15.75" customHeight="1" x14ac:dyDescent="0.25">
      <c r="A55" s="184"/>
      <c r="B55" s="67" t="s">
        <v>15</v>
      </c>
      <c r="C55" s="44">
        <f>C54</f>
        <v>3.407</v>
      </c>
      <c r="D55" s="4"/>
      <c r="E55" s="4"/>
      <c r="F55" s="184"/>
      <c r="G55" s="87">
        <f>G54</f>
        <v>27630.93</v>
      </c>
      <c r="H55" s="3"/>
      <c r="J55" s="3"/>
    </row>
    <row r="56" spans="1:10" ht="15.75" customHeight="1" x14ac:dyDescent="0.25">
      <c r="A56" s="184"/>
      <c r="B56" s="183" t="s">
        <v>147</v>
      </c>
      <c r="C56" s="183"/>
      <c r="D56" s="183"/>
      <c r="E56" s="184"/>
      <c r="F56" s="184"/>
      <c r="G56" s="3"/>
      <c r="H56" s="3"/>
      <c r="J56" s="3"/>
    </row>
    <row r="57" spans="1:10" ht="47.25" customHeight="1" x14ac:dyDescent="0.25">
      <c r="A57" s="184">
        <v>23</v>
      </c>
      <c r="B57" s="66" t="s">
        <v>148</v>
      </c>
      <c r="C57" s="94">
        <v>6.33</v>
      </c>
      <c r="D57" s="94" t="s">
        <v>89</v>
      </c>
      <c r="E57" s="4" t="s">
        <v>22</v>
      </c>
      <c r="F57" s="184" t="s">
        <v>99</v>
      </c>
      <c r="G57" s="157">
        <v>61387.09</v>
      </c>
      <c r="H57" s="3"/>
      <c r="J57" s="3" t="s">
        <v>149</v>
      </c>
    </row>
    <row r="58" spans="1:10" ht="47.25" customHeight="1" x14ac:dyDescent="0.25">
      <c r="A58" s="184">
        <v>24</v>
      </c>
      <c r="B58" s="66" t="s">
        <v>150</v>
      </c>
      <c r="C58" s="94">
        <v>3.2</v>
      </c>
      <c r="D58" s="94" t="s">
        <v>89</v>
      </c>
      <c r="E58" s="4" t="s">
        <v>45</v>
      </c>
      <c r="F58" s="184" t="s">
        <v>99</v>
      </c>
      <c r="G58" s="159">
        <v>32246.01</v>
      </c>
      <c r="H58" s="3"/>
      <c r="J58" s="3" t="s">
        <v>151</v>
      </c>
    </row>
    <row r="59" spans="1:10" ht="15.75" customHeight="1" x14ac:dyDescent="0.25">
      <c r="A59" s="184"/>
      <c r="B59" s="183" t="s">
        <v>15</v>
      </c>
      <c r="C59" s="95">
        <f>SUM(C57:C58)</f>
        <v>9.5299999999999994</v>
      </c>
      <c r="D59" s="95"/>
      <c r="E59" s="184"/>
      <c r="F59" s="184"/>
      <c r="G59" s="168">
        <f>SUM(G57:G58)</f>
        <v>93633.1</v>
      </c>
      <c r="H59" s="177"/>
      <c r="J59" s="177"/>
    </row>
    <row r="60" spans="1:10" ht="15.75" customHeight="1" x14ac:dyDescent="0.25">
      <c r="A60" s="184"/>
      <c r="B60" s="183" t="s">
        <v>152</v>
      </c>
      <c r="C60" s="183"/>
      <c r="D60" s="183"/>
      <c r="E60" s="184"/>
      <c r="F60" s="184"/>
      <c r="G60" s="3"/>
      <c r="H60" s="3"/>
      <c r="J60" s="3"/>
    </row>
    <row r="61" spans="1:10" ht="47.25" customHeight="1" x14ac:dyDescent="0.25">
      <c r="A61" s="184">
        <v>25</v>
      </c>
      <c r="B61" s="66" t="s">
        <v>153</v>
      </c>
      <c r="C61" s="94">
        <v>4.3</v>
      </c>
      <c r="D61" s="94" t="s">
        <v>89</v>
      </c>
      <c r="E61" s="4" t="s">
        <v>34</v>
      </c>
      <c r="F61" s="184" t="s">
        <v>22</v>
      </c>
      <c r="G61" s="149">
        <v>37172.800000000003</v>
      </c>
      <c r="H61" s="3"/>
      <c r="J61" s="3" t="s">
        <v>154</v>
      </c>
    </row>
    <row r="62" spans="1:10" ht="15.75" customHeight="1" x14ac:dyDescent="0.25">
      <c r="A62" s="184"/>
      <c r="B62" s="183" t="s">
        <v>15</v>
      </c>
      <c r="C62" s="95">
        <f>SUM(C61:C61)</f>
        <v>4.3</v>
      </c>
      <c r="D62" s="95"/>
      <c r="E62" s="184"/>
      <c r="F62" s="184"/>
      <c r="G62" s="168">
        <f>SUM(G61:G61)</f>
        <v>37172.800000000003</v>
      </c>
      <c r="H62" s="177"/>
      <c r="J62" s="177"/>
    </row>
    <row r="63" spans="1:10" ht="15.75" customHeight="1" x14ac:dyDescent="0.25">
      <c r="A63" s="184"/>
      <c r="B63" s="183" t="s">
        <v>155</v>
      </c>
      <c r="C63" s="183"/>
      <c r="D63" s="183"/>
      <c r="E63" s="184"/>
      <c r="F63" s="184"/>
      <c r="G63" s="3"/>
      <c r="H63" s="3"/>
      <c r="J63" s="3"/>
    </row>
    <row r="64" spans="1:10" ht="48.75" customHeight="1" x14ac:dyDescent="0.25">
      <c r="A64" s="184">
        <v>26</v>
      </c>
      <c r="B64" s="66" t="s">
        <v>156</v>
      </c>
      <c r="C64" s="94">
        <v>2.7349999999999999</v>
      </c>
      <c r="D64" s="94" t="s">
        <v>89</v>
      </c>
      <c r="E64" s="4" t="s">
        <v>53</v>
      </c>
      <c r="F64" s="184" t="s">
        <v>99</v>
      </c>
      <c r="G64" s="149">
        <v>24915.919999999998</v>
      </c>
      <c r="H64" s="3"/>
      <c r="J64" s="3" t="s">
        <v>157</v>
      </c>
    </row>
    <row r="65" spans="1:10" ht="15.75" customHeight="1" x14ac:dyDescent="0.25">
      <c r="A65" s="184"/>
      <c r="B65" s="183" t="s">
        <v>15</v>
      </c>
      <c r="C65" s="95">
        <f>SUM(C64:C64)</f>
        <v>2.7349999999999999</v>
      </c>
      <c r="D65" s="95"/>
      <c r="E65" s="184"/>
      <c r="F65" s="184"/>
      <c r="G65" s="168">
        <f>SUM(G64:G64)</f>
        <v>24915.919999999998</v>
      </c>
      <c r="H65" s="35"/>
      <c r="J65" s="177"/>
    </row>
    <row r="66" spans="1:10" ht="15.75" customHeight="1" x14ac:dyDescent="0.25">
      <c r="A66" s="184"/>
      <c r="B66" s="183" t="s">
        <v>76</v>
      </c>
      <c r="C66" s="183"/>
      <c r="D66" s="183"/>
      <c r="E66" s="184"/>
      <c r="F66" s="184"/>
      <c r="G66" s="3"/>
      <c r="H66" s="34"/>
      <c r="J66" s="3"/>
    </row>
    <row r="67" spans="1:10" ht="63" customHeight="1" x14ac:dyDescent="0.25">
      <c r="A67" s="184">
        <v>27</v>
      </c>
      <c r="B67" s="66" t="s">
        <v>158</v>
      </c>
      <c r="C67" s="94">
        <v>3.4</v>
      </c>
      <c r="D67" s="94" t="s">
        <v>145</v>
      </c>
      <c r="E67" s="4" t="s">
        <v>45</v>
      </c>
      <c r="F67" s="184" t="s">
        <v>99</v>
      </c>
      <c r="G67" s="149">
        <v>39469.379999999997</v>
      </c>
      <c r="H67" s="3"/>
      <c r="J67" s="3" t="s">
        <v>159</v>
      </c>
    </row>
    <row r="68" spans="1:10" ht="15.75" customHeight="1" x14ac:dyDescent="0.25">
      <c r="A68" s="184"/>
      <c r="B68" s="183" t="s">
        <v>15</v>
      </c>
      <c r="C68" s="95">
        <f>SUM(C67:C67)</f>
        <v>3.4</v>
      </c>
      <c r="D68" s="95"/>
      <c r="E68" s="184"/>
      <c r="F68" s="184"/>
      <c r="G68" s="168">
        <f>SUM(G67:G67)</f>
        <v>39469.379999999997</v>
      </c>
      <c r="H68" s="177"/>
      <c r="J68" s="177"/>
    </row>
    <row r="69" spans="1:10" ht="34.9" customHeight="1" x14ac:dyDescent="0.25">
      <c r="A69" s="12"/>
      <c r="B69" s="14" t="s">
        <v>160</v>
      </c>
      <c r="C69" s="96">
        <f>C10+C13+C17+C22+C26+C30+C38+C42+C45+C49+C52+C55+C59+C62+C65+C68</f>
        <v>127.67700000000001</v>
      </c>
      <c r="D69" s="96"/>
      <c r="E69" s="184"/>
      <c r="F69" s="184"/>
      <c r="G69" s="167">
        <f>G10+G13+G17+G22+G26+G30+G38+G42+G45+G49+G52+G55+G59+G62+G65+G68+G33</f>
        <v>1272991.05</v>
      </c>
      <c r="H69" s="15"/>
      <c r="J69" s="15"/>
    </row>
    <row r="70" spans="1:10" x14ac:dyDescent="0.25">
      <c r="B70" s="97" t="s">
        <v>161</v>
      </c>
      <c r="C70" s="98"/>
      <c r="D70" s="99"/>
      <c r="E70" s="99"/>
      <c r="F70" s="99"/>
      <c r="G70" s="169">
        <f>G33</f>
        <v>1589.2</v>
      </c>
      <c r="H70" s="100"/>
    </row>
    <row r="71" spans="1:10" x14ac:dyDescent="0.25">
      <c r="A71" s="33"/>
      <c r="B71" s="101" t="s">
        <v>162</v>
      </c>
      <c r="C71" s="98">
        <f>C9+C12+C15+C16+C19+C20+C21+C24+C25+C28+C29+6.79+C36+C37+C40+C41+C44+C47+C48+C51+C57+C58+C61+C64</f>
        <v>118.59</v>
      </c>
      <c r="D71" s="33"/>
      <c r="E71" s="33"/>
      <c r="F71" s="33"/>
      <c r="G71" s="169">
        <f>G9+G12+G15+G16+G19+G20+G21+G24+G25+G28+G29+66630.86+G36+G37+G40+G41+G44+G47+G48+G51+G57+G58+G61+G64</f>
        <v>1181927.7</v>
      </c>
      <c r="H71" s="100"/>
    </row>
    <row r="72" spans="1:10" x14ac:dyDescent="0.25">
      <c r="A72" s="33"/>
      <c r="B72" s="101" t="s">
        <v>163</v>
      </c>
      <c r="C72" s="103">
        <f>2.28+C54+C67</f>
        <v>9.0869999999999997</v>
      </c>
      <c r="D72" s="33"/>
      <c r="E72" s="33"/>
      <c r="F72" s="33"/>
      <c r="G72" s="170">
        <f>22373.84+G54+G67</f>
        <v>89474.15</v>
      </c>
      <c r="H72" s="60"/>
    </row>
    <row r="73" spans="1:10" ht="15.75" hidden="1" customHeight="1" x14ac:dyDescent="0.25">
      <c r="G73" s="172">
        <v>1779541.6</v>
      </c>
    </row>
    <row r="75" spans="1:10" ht="15.75" hidden="1" customHeight="1" x14ac:dyDescent="0.25">
      <c r="G75" s="177">
        <f>G73-G69</f>
        <v>506550.6</v>
      </c>
    </row>
    <row r="76" spans="1:10" ht="15" hidden="1" customHeight="1" x14ac:dyDescent="0.25"/>
    <row r="77" spans="1:10" ht="15.75" hidden="1" customHeight="1" x14ac:dyDescent="0.25">
      <c r="A77" s="68"/>
      <c r="B77" s="67" t="s">
        <v>164</v>
      </c>
      <c r="C77" s="71"/>
      <c r="D77" s="71"/>
      <c r="E77" s="68"/>
      <c r="F77" s="68"/>
      <c r="G77" s="72"/>
      <c r="H77" s="35"/>
      <c r="J77" s="177"/>
    </row>
    <row r="78" spans="1:10" ht="66" hidden="1" customHeight="1" x14ac:dyDescent="0.25">
      <c r="A78" s="68">
        <v>33</v>
      </c>
      <c r="B78" s="66" t="s">
        <v>165</v>
      </c>
      <c r="C78" s="73">
        <v>2.98</v>
      </c>
      <c r="D78" s="73" t="s">
        <v>89</v>
      </c>
      <c r="E78" s="68" t="s">
        <v>34</v>
      </c>
      <c r="F78" s="68" t="s">
        <v>99</v>
      </c>
      <c r="G78" s="69">
        <v>30939.3</v>
      </c>
      <c r="H78" s="35"/>
      <c r="J78" s="3" t="s">
        <v>166</v>
      </c>
    </row>
    <row r="79" spans="1:10" ht="15.75" hidden="1" customHeight="1" x14ac:dyDescent="0.25">
      <c r="A79" s="68"/>
      <c r="B79" s="67" t="s">
        <v>15</v>
      </c>
      <c r="C79" s="71">
        <f>C78</f>
        <v>2.98</v>
      </c>
      <c r="D79" s="71"/>
      <c r="E79" s="68"/>
      <c r="F79" s="68"/>
      <c r="G79" s="72">
        <f>G78</f>
        <v>30939.3</v>
      </c>
      <c r="H79" s="35"/>
      <c r="J79" s="177"/>
    </row>
    <row r="80" spans="1:10" ht="15.75" hidden="1" customHeight="1" x14ac:dyDescent="0.25">
      <c r="A80" s="68"/>
      <c r="B80" s="67" t="s">
        <v>76</v>
      </c>
      <c r="C80" s="67"/>
      <c r="D80" s="67"/>
      <c r="E80" s="68"/>
      <c r="F80" s="68"/>
      <c r="G80" s="70"/>
      <c r="H80" s="34"/>
      <c r="J80" s="3"/>
    </row>
    <row r="81" spans="1:10" ht="63" hidden="1" customHeight="1" x14ac:dyDescent="0.25">
      <c r="A81" s="68">
        <v>34</v>
      </c>
      <c r="B81" s="66" t="s">
        <v>158</v>
      </c>
      <c r="C81" s="73">
        <v>3.4</v>
      </c>
      <c r="D81" s="73" t="s">
        <v>145</v>
      </c>
      <c r="E81" s="65" t="s">
        <v>34</v>
      </c>
      <c r="F81" s="68" t="s">
        <v>90</v>
      </c>
      <c r="G81" s="70">
        <v>40061.4</v>
      </c>
      <c r="H81" s="3"/>
      <c r="J81" s="3" t="s">
        <v>159</v>
      </c>
    </row>
    <row r="82" spans="1:10" ht="15.75" hidden="1" customHeight="1" x14ac:dyDescent="0.25">
      <c r="A82" s="68"/>
      <c r="B82" s="67" t="s">
        <v>15</v>
      </c>
      <c r="C82" s="71">
        <f>SUM(C81:C81)</f>
        <v>3.4</v>
      </c>
      <c r="D82" s="71"/>
      <c r="E82" s="68"/>
      <c r="F82" s="68"/>
      <c r="G82" s="72">
        <f>SUM(G81:G81)</f>
        <v>40061.4</v>
      </c>
      <c r="H82" s="177"/>
      <c r="J82" s="177"/>
    </row>
    <row r="83" spans="1:10" ht="15.75" hidden="1" customHeight="1" x14ac:dyDescent="0.25">
      <c r="A83" s="74"/>
      <c r="B83" s="75" t="s">
        <v>160</v>
      </c>
      <c r="C83" s="76">
        <f>C10+C13+C18+C24+C28+C35+C43+C47+C52+C56+C59+C62+C67+C70+C73+C76+C79+C82</f>
        <v>77.991</v>
      </c>
      <c r="D83" s="76"/>
      <c r="E83" s="68"/>
      <c r="F83" s="68"/>
      <c r="G83" s="77">
        <f>G10+G13+G18+G24+G28+G35+G43+G47+G52+G56+G59+G62+G67+G70+G73+G76+G79+G82+G38</f>
        <v>2765201.6</v>
      </c>
      <c r="H83" s="15"/>
      <c r="J83" s="15"/>
    </row>
    <row r="84" spans="1:10" ht="15" hidden="1" customHeight="1" x14ac:dyDescent="0.25">
      <c r="A84" s="78"/>
      <c r="B84" s="79" t="s">
        <v>161</v>
      </c>
      <c r="C84" s="80">
        <f>C64+C50</f>
        <v>2.7349999999999999</v>
      </c>
      <c r="D84" s="78"/>
      <c r="E84" s="78"/>
      <c r="F84" s="78"/>
      <c r="G84" s="81">
        <f>G37+G50+G64</f>
        <v>73237.600000000006</v>
      </c>
      <c r="H84" s="60"/>
    </row>
    <row r="85" spans="1:10" ht="15" hidden="1" customHeight="1" x14ac:dyDescent="0.25">
      <c r="A85" s="78"/>
      <c r="B85" s="79" t="s">
        <v>162</v>
      </c>
      <c r="C85" s="80">
        <f>C9+C12+C15+C16+C17+C20+C21+C22+C23+C26+C27+C30+C34+C41+C42+C45+C46+C49+C51+C54+C55+C58+C65+C66+C69+C72+C75+C78+6.79</f>
        <v>261.56</v>
      </c>
      <c r="D85" s="78"/>
      <c r="E85" s="78"/>
      <c r="F85" s="78"/>
      <c r="G85" s="81">
        <f>G9+G12+G15+G16+G17+G20+G21+G22+G23+G26+G27+G41+G42+G45+G46+G49+G51+G54+G55+G58+G65+G66+G69+G72+G75+G78+69966.27+G30+G34</f>
        <v>3104393.5</v>
      </c>
      <c r="H85" s="60"/>
    </row>
    <row r="86" spans="1:10" ht="15" hidden="1" customHeight="1" x14ac:dyDescent="0.25">
      <c r="A86" s="78"/>
      <c r="B86" s="79" t="s">
        <v>163</v>
      </c>
      <c r="C86" s="80">
        <f>C61+C82+2.28</f>
        <v>9.98</v>
      </c>
      <c r="D86" s="78"/>
      <c r="E86" s="78"/>
      <c r="F86" s="78"/>
      <c r="G86" s="81">
        <f>G61+G81+23493.83</f>
        <v>100728</v>
      </c>
      <c r="H86" s="60"/>
    </row>
    <row r="87" spans="1:10" ht="15.75" hidden="1" customHeight="1" x14ac:dyDescent="0.25">
      <c r="G87" s="172">
        <v>1779541.6</v>
      </c>
    </row>
    <row r="88" spans="1:10" ht="15" hidden="1" customHeight="1" x14ac:dyDescent="0.25"/>
    <row r="89" spans="1:10" ht="15.75" hidden="1" customHeight="1" x14ac:dyDescent="0.25">
      <c r="G89" s="177">
        <f>G87-G83</f>
        <v>-985660</v>
      </c>
    </row>
  </sheetData>
  <mergeCells count="10">
    <mergeCell ref="J4:J5"/>
    <mergeCell ref="A6:G6"/>
    <mergeCell ref="A2:G2"/>
    <mergeCell ref="G4:G5"/>
    <mergeCell ref="A4:A5"/>
    <mergeCell ref="B4:B5"/>
    <mergeCell ref="C4:C5"/>
    <mergeCell ref="E4:F4"/>
    <mergeCell ref="A3:G3"/>
    <mergeCell ref="D4:D5"/>
  </mergeCells>
  <pageMargins left="0.70866141732283472" right="0.70866141732283472" top="0.74803149606299213" bottom="0.74803149606299213" header="0.31496062992125978" footer="0.31496062992125978"/>
  <pageSetup paperSize="9" scale="92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Normal="100" zoomScaleSheetLayoutView="100" workbookViewId="0">
      <selection activeCell="B6" sqref="B6"/>
    </sheetView>
  </sheetViews>
  <sheetFormatPr defaultColWidth="9.140625" defaultRowHeight="15" x14ac:dyDescent="0.25"/>
  <cols>
    <col min="1" max="1" width="9.140625" style="175" customWidth="1"/>
    <col min="2" max="2" width="62.42578125" style="175" customWidth="1"/>
    <col min="3" max="4" width="14.7109375" style="175" customWidth="1"/>
    <col min="5" max="5" width="13.7109375" style="175" customWidth="1"/>
    <col min="6" max="6" width="13.42578125" style="175" customWidth="1"/>
    <col min="7" max="7" width="15.7109375" style="176" customWidth="1"/>
    <col min="8" max="8" width="5.7109375" style="175" hidden="1" customWidth="1"/>
    <col min="9" max="9" width="7.7109375" style="175" hidden="1" customWidth="1"/>
    <col min="10" max="10" width="16.28515625" style="176" customWidth="1"/>
    <col min="11" max="11" width="6.28515625" style="175" customWidth="1"/>
    <col min="12" max="12" width="11.140625" style="175" hidden="1" customWidth="1"/>
    <col min="13" max="13" width="10.5703125" style="175" hidden="1" customWidth="1"/>
    <col min="14" max="14" width="12.28515625" style="175" customWidth="1"/>
    <col min="15" max="15" width="28" style="175" customWidth="1"/>
    <col min="16" max="16" width="25.42578125" style="175" customWidth="1"/>
    <col min="17" max="17" width="9.140625" style="175" customWidth="1"/>
    <col min="18" max="18" width="22.28515625" style="175" customWidth="1"/>
    <col min="19" max="20" width="9.140625" style="175" customWidth="1"/>
    <col min="21" max="16384" width="9.140625" style="175"/>
  </cols>
  <sheetData>
    <row r="1" spans="1:18" ht="15.75" customHeight="1" x14ac:dyDescent="0.25">
      <c r="G1" s="8" t="s">
        <v>167</v>
      </c>
      <c r="J1" s="8"/>
    </row>
    <row r="3" spans="1:18" ht="51.75" customHeight="1" x14ac:dyDescent="0.25">
      <c r="A3" s="185" t="s">
        <v>168</v>
      </c>
      <c r="B3" s="186"/>
      <c r="C3" s="186"/>
      <c r="D3" s="186"/>
      <c r="E3" s="186"/>
      <c r="F3" s="186"/>
      <c r="G3" s="187"/>
      <c r="J3" s="175"/>
    </row>
    <row r="4" spans="1:18" x14ac:dyDescent="0.25">
      <c r="A4" s="192" t="s">
        <v>169</v>
      </c>
      <c r="B4" s="186"/>
      <c r="C4" s="186"/>
      <c r="D4" s="186"/>
      <c r="E4" s="186"/>
      <c r="F4" s="186"/>
      <c r="G4" s="187"/>
      <c r="J4" s="175"/>
    </row>
    <row r="5" spans="1:18" hidden="1" x14ac:dyDescent="0.25"/>
    <row r="7" spans="1:18" ht="15.75" customHeight="1" x14ac:dyDescent="0.25">
      <c r="A7" s="188" t="s">
        <v>3</v>
      </c>
      <c r="B7" s="188" t="s">
        <v>4</v>
      </c>
      <c r="C7" s="188" t="s">
        <v>5</v>
      </c>
      <c r="D7" s="188" t="s">
        <v>85</v>
      </c>
      <c r="E7" s="188" t="s">
        <v>6</v>
      </c>
      <c r="F7" s="190"/>
      <c r="G7" s="191" t="s">
        <v>7</v>
      </c>
      <c r="J7" s="191" t="s">
        <v>86</v>
      </c>
      <c r="N7" s="196"/>
      <c r="O7" s="197"/>
    </row>
    <row r="8" spans="1:18" ht="15.75" customHeight="1" x14ac:dyDescent="0.25">
      <c r="A8" s="189"/>
      <c r="B8" s="189"/>
      <c r="C8" s="189"/>
      <c r="D8" s="189"/>
      <c r="E8" s="183" t="s">
        <v>8</v>
      </c>
      <c r="F8" s="183" t="s">
        <v>9</v>
      </c>
      <c r="G8" s="189"/>
      <c r="J8" s="189"/>
      <c r="N8" s="186"/>
      <c r="O8" s="186"/>
    </row>
    <row r="9" spans="1:18" ht="15.75" customHeight="1" x14ac:dyDescent="0.25">
      <c r="A9" s="184"/>
      <c r="B9" s="183" t="s">
        <v>20</v>
      </c>
      <c r="C9" s="183"/>
      <c r="D9" s="183"/>
      <c r="E9" s="184"/>
      <c r="F9" s="184"/>
      <c r="G9" s="3"/>
      <c r="J9" s="3"/>
      <c r="L9" s="139" t="s">
        <v>170</v>
      </c>
      <c r="M9" s="139" t="s">
        <v>171</v>
      </c>
    </row>
    <row r="10" spans="1:18" ht="47.45" customHeight="1" x14ac:dyDescent="0.25">
      <c r="A10" s="203">
        <v>1</v>
      </c>
      <c r="B10" s="5" t="s">
        <v>172</v>
      </c>
      <c r="C10" s="4">
        <v>2.7559999999999998</v>
      </c>
      <c r="D10" s="4" t="s">
        <v>89</v>
      </c>
      <c r="E10" s="4" t="s">
        <v>34</v>
      </c>
      <c r="F10" s="184" t="s">
        <v>99</v>
      </c>
      <c r="G10" s="149">
        <v>37998</v>
      </c>
      <c r="H10" s="3"/>
      <c r="J10" s="3" t="s">
        <v>173</v>
      </c>
      <c r="M10" s="133">
        <v>47381.04</v>
      </c>
      <c r="N10" s="149"/>
      <c r="O10" s="149"/>
      <c r="P10" s="147"/>
      <c r="R10" s="155"/>
    </row>
    <row r="11" spans="1:18" ht="15.75" customHeight="1" x14ac:dyDescent="0.25">
      <c r="A11" s="204"/>
      <c r="B11" s="183" t="s">
        <v>15</v>
      </c>
      <c r="C11" s="95">
        <f>SUM(C10:C10)</f>
        <v>2.7559999999999998</v>
      </c>
      <c r="D11" s="95"/>
      <c r="E11" s="184"/>
      <c r="F11" s="184"/>
      <c r="G11" s="168">
        <f>SUM(G10:G10)</f>
        <v>37998</v>
      </c>
      <c r="H11" s="177"/>
      <c r="J11" s="177"/>
    </row>
    <row r="12" spans="1:18" ht="15.75" customHeight="1" x14ac:dyDescent="0.25">
      <c r="A12" s="203"/>
      <c r="B12" s="183" t="s">
        <v>95</v>
      </c>
      <c r="C12" s="183"/>
      <c r="D12" s="183"/>
      <c r="E12" s="184"/>
      <c r="F12" s="184"/>
      <c r="G12" s="3"/>
      <c r="H12" s="3"/>
      <c r="J12" s="3"/>
    </row>
    <row r="13" spans="1:18" ht="33.6" customHeight="1" x14ac:dyDescent="0.25">
      <c r="A13" s="203">
        <v>2</v>
      </c>
      <c r="B13" s="104" t="s">
        <v>174</v>
      </c>
      <c r="C13" s="4">
        <v>3.45</v>
      </c>
      <c r="D13" s="4" t="s">
        <v>89</v>
      </c>
      <c r="E13" s="4" t="s">
        <v>34</v>
      </c>
      <c r="F13" s="184" t="s">
        <v>78</v>
      </c>
      <c r="G13" s="149">
        <v>34578.15</v>
      </c>
      <c r="H13" s="3"/>
      <c r="J13" s="3" t="s">
        <v>175</v>
      </c>
      <c r="L13" s="175">
        <v>34578.15</v>
      </c>
      <c r="M13" s="134">
        <v>34578.15</v>
      </c>
      <c r="N13" s="149"/>
      <c r="O13" s="149"/>
      <c r="P13" s="147"/>
      <c r="R13" s="154"/>
    </row>
    <row r="14" spans="1:18" ht="15" customHeight="1" x14ac:dyDescent="0.25">
      <c r="A14" s="203"/>
      <c r="B14" s="183" t="s">
        <v>15</v>
      </c>
      <c r="C14" s="44">
        <f>C13</f>
        <v>3.45</v>
      </c>
      <c r="D14" s="4"/>
      <c r="E14" s="4"/>
      <c r="F14" s="184"/>
      <c r="G14" s="87">
        <f>G13</f>
        <v>34578.15</v>
      </c>
      <c r="H14" s="3"/>
      <c r="J14" s="3"/>
      <c r="P14" s="154"/>
      <c r="R14" s="154"/>
    </row>
    <row r="15" spans="1:18" ht="15.75" customHeight="1" x14ac:dyDescent="0.25">
      <c r="A15" s="203"/>
      <c r="B15" s="183" t="s">
        <v>24</v>
      </c>
      <c r="C15" s="183"/>
      <c r="D15" s="183"/>
      <c r="E15" s="184"/>
      <c r="F15" s="184"/>
      <c r="G15" s="3"/>
      <c r="H15" s="3"/>
      <c r="J15" s="3"/>
      <c r="P15" s="154"/>
      <c r="R15" s="154"/>
    </row>
    <row r="16" spans="1:18" ht="49.9" customHeight="1" x14ac:dyDescent="0.25">
      <c r="A16" s="203">
        <v>3</v>
      </c>
      <c r="B16" s="105" t="s">
        <v>176</v>
      </c>
      <c r="C16" s="94">
        <v>9.3000000000000007</v>
      </c>
      <c r="D16" s="94" t="s">
        <v>89</v>
      </c>
      <c r="E16" s="4" t="s">
        <v>34</v>
      </c>
      <c r="F16" s="184" t="s">
        <v>45</v>
      </c>
      <c r="G16" s="149">
        <v>95397.75</v>
      </c>
      <c r="H16" s="3"/>
      <c r="J16" s="3" t="s">
        <v>177</v>
      </c>
      <c r="L16" s="175">
        <v>95397.75</v>
      </c>
      <c r="M16" s="134">
        <v>95442.58</v>
      </c>
      <c r="N16" s="149"/>
      <c r="O16" s="149"/>
      <c r="P16" s="147"/>
      <c r="R16" s="154"/>
    </row>
    <row r="17" spans="1:18" ht="14.45" customHeight="1" x14ac:dyDescent="0.25">
      <c r="A17" s="203"/>
      <c r="B17" s="183" t="s">
        <v>15</v>
      </c>
      <c r="C17" s="95">
        <f>C16</f>
        <v>9.3000000000000007</v>
      </c>
      <c r="D17" s="94"/>
      <c r="E17" s="4"/>
      <c r="F17" s="184"/>
      <c r="G17" s="87">
        <f>G16</f>
        <v>95397.75</v>
      </c>
      <c r="H17" s="3"/>
      <c r="J17" s="3"/>
      <c r="N17" s="149"/>
      <c r="O17" s="149"/>
      <c r="P17" s="154"/>
      <c r="R17" s="154"/>
    </row>
    <row r="18" spans="1:18" ht="15.75" customHeight="1" x14ac:dyDescent="0.25">
      <c r="A18" s="203"/>
      <c r="B18" s="183" t="s">
        <v>107</v>
      </c>
      <c r="C18" s="183"/>
      <c r="D18" s="183"/>
      <c r="E18" s="184"/>
      <c r="F18" s="184"/>
      <c r="G18" s="3"/>
      <c r="H18" s="3"/>
      <c r="J18" s="3"/>
      <c r="N18" s="149"/>
      <c r="O18" s="149"/>
      <c r="P18" s="154"/>
      <c r="R18" s="154"/>
    </row>
    <row r="19" spans="1:18" ht="44.25" customHeight="1" x14ac:dyDescent="0.25">
      <c r="A19" s="203">
        <v>4</v>
      </c>
      <c r="B19" s="104" t="s">
        <v>178</v>
      </c>
      <c r="C19" s="4">
        <v>2.5</v>
      </c>
      <c r="D19" s="4" t="s">
        <v>119</v>
      </c>
      <c r="E19" s="4" t="s">
        <v>34</v>
      </c>
      <c r="F19" s="184" t="s">
        <v>22</v>
      </c>
      <c r="G19" s="149">
        <v>33392.21</v>
      </c>
      <c r="H19" s="3"/>
      <c r="J19" s="3" t="s">
        <v>179</v>
      </c>
      <c r="L19" s="175">
        <v>33392.21</v>
      </c>
      <c r="M19" s="135">
        <v>33983.1</v>
      </c>
      <c r="N19" s="149"/>
      <c r="O19" s="149"/>
      <c r="P19" s="147"/>
      <c r="R19" s="154"/>
    </row>
    <row r="20" spans="1:18" ht="15.75" customHeight="1" x14ac:dyDescent="0.25">
      <c r="A20" s="203"/>
      <c r="B20" s="183" t="s">
        <v>15</v>
      </c>
      <c r="C20" s="95">
        <f>SUM(C19:C19)</f>
        <v>2.5</v>
      </c>
      <c r="D20" s="95"/>
      <c r="E20" s="184"/>
      <c r="F20" s="184"/>
      <c r="G20" s="168">
        <f>SUM(G19:G19)</f>
        <v>33392.21</v>
      </c>
      <c r="H20" s="177"/>
      <c r="J20" s="177"/>
      <c r="N20" s="149"/>
      <c r="O20" s="149"/>
      <c r="P20" s="154"/>
      <c r="R20" s="154"/>
    </row>
    <row r="21" spans="1:18" ht="15.75" customHeight="1" x14ac:dyDescent="0.25">
      <c r="A21" s="203"/>
      <c r="B21" s="183" t="s">
        <v>116</v>
      </c>
      <c r="C21" s="184"/>
      <c r="D21" s="184"/>
      <c r="E21" s="184"/>
      <c r="F21" s="184"/>
      <c r="G21" s="7"/>
      <c r="H21" s="7"/>
      <c r="J21" s="7"/>
      <c r="N21" s="149"/>
      <c r="O21" s="149"/>
      <c r="P21" s="154"/>
      <c r="R21" s="154"/>
    </row>
    <row r="22" spans="1:18" ht="33.6" customHeight="1" x14ac:dyDescent="0.25">
      <c r="A22" s="203">
        <v>5</v>
      </c>
      <c r="B22" s="104" t="s">
        <v>180</v>
      </c>
      <c r="C22" s="4">
        <v>4.0250000000000004</v>
      </c>
      <c r="D22" s="4" t="s">
        <v>89</v>
      </c>
      <c r="E22" s="184" t="s">
        <v>34</v>
      </c>
      <c r="F22" s="184" t="s">
        <v>99</v>
      </c>
      <c r="G22" s="149">
        <v>53017.2</v>
      </c>
      <c r="H22" s="3"/>
      <c r="J22" s="3" t="s">
        <v>181</v>
      </c>
      <c r="M22" s="135">
        <v>57497.91</v>
      </c>
      <c r="N22" s="149"/>
      <c r="O22" s="149"/>
      <c r="P22" s="147"/>
      <c r="R22" s="154"/>
    </row>
    <row r="23" spans="1:18" ht="15.75" customHeight="1" x14ac:dyDescent="0.25">
      <c r="A23" s="204"/>
      <c r="B23" s="183" t="s">
        <v>15</v>
      </c>
      <c r="C23" s="95">
        <f>SUM(C22:C22)</f>
        <v>4.0250000000000004</v>
      </c>
      <c r="D23" s="95"/>
      <c r="E23" s="183"/>
      <c r="F23" s="183"/>
      <c r="G23" s="168">
        <f>SUM(G22:G22)</f>
        <v>53017.2</v>
      </c>
      <c r="H23" s="177"/>
      <c r="J23" s="177"/>
      <c r="N23" s="149"/>
      <c r="O23" s="149"/>
      <c r="P23" s="154"/>
      <c r="R23" s="154"/>
    </row>
    <row r="24" spans="1:18" ht="15.75" customHeight="1" x14ac:dyDescent="0.25">
      <c r="A24" s="203"/>
      <c r="B24" s="183" t="s">
        <v>133</v>
      </c>
      <c r="C24" s="183"/>
      <c r="D24" s="183"/>
      <c r="E24" s="184"/>
      <c r="F24" s="184"/>
      <c r="G24" s="3"/>
      <c r="H24" s="3"/>
      <c r="J24" s="3"/>
      <c r="N24" s="149"/>
      <c r="O24" s="149"/>
      <c r="P24" s="154"/>
      <c r="R24" s="154"/>
    </row>
    <row r="25" spans="1:18" ht="34.9" customHeight="1" x14ac:dyDescent="0.25">
      <c r="A25" s="203">
        <v>6</v>
      </c>
      <c r="B25" s="66" t="s">
        <v>182</v>
      </c>
      <c r="C25" s="4">
        <v>5.3</v>
      </c>
      <c r="D25" s="4" t="s">
        <v>89</v>
      </c>
      <c r="E25" s="4" t="s">
        <v>34</v>
      </c>
      <c r="F25" s="184" t="s">
        <v>45</v>
      </c>
      <c r="G25" s="157">
        <v>49332.22</v>
      </c>
      <c r="H25" s="3"/>
      <c r="J25" s="3" t="s">
        <v>183</v>
      </c>
      <c r="L25" s="175">
        <v>49332.22</v>
      </c>
      <c r="M25" s="135">
        <v>50072.2</v>
      </c>
      <c r="N25" s="149"/>
      <c r="O25" s="149"/>
      <c r="P25" s="147"/>
      <c r="R25" s="154"/>
    </row>
    <row r="26" spans="1:18" ht="47.25" customHeight="1" x14ac:dyDescent="0.25">
      <c r="A26" s="203">
        <v>7</v>
      </c>
      <c r="B26" s="66" t="s">
        <v>184</v>
      </c>
      <c r="C26" s="4">
        <v>3.3460000000000001</v>
      </c>
      <c r="D26" s="4" t="s">
        <v>119</v>
      </c>
      <c r="E26" s="4" t="s">
        <v>34</v>
      </c>
      <c r="F26" s="184" t="s">
        <v>78</v>
      </c>
      <c r="G26" s="157">
        <v>39018.68</v>
      </c>
      <c r="H26" s="3"/>
      <c r="J26" s="3" t="s">
        <v>185</v>
      </c>
      <c r="L26" s="175">
        <v>39018.68</v>
      </c>
      <c r="M26" s="175">
        <v>39525.440000000002</v>
      </c>
      <c r="N26" s="149"/>
      <c r="O26" s="149"/>
      <c r="P26" s="147"/>
      <c r="R26" s="154"/>
    </row>
    <row r="27" spans="1:18" ht="15.75" customHeight="1" x14ac:dyDescent="0.25">
      <c r="A27" s="203"/>
      <c r="B27" s="183" t="s">
        <v>15</v>
      </c>
      <c r="C27" s="44">
        <f>C25+C26</f>
        <v>8.6460000000000008</v>
      </c>
      <c r="D27" s="4"/>
      <c r="E27" s="4"/>
      <c r="F27" s="184"/>
      <c r="G27" s="87">
        <f>G25+G26</f>
        <v>88350.9</v>
      </c>
      <c r="H27" s="3"/>
      <c r="J27" s="3"/>
      <c r="N27" s="149"/>
      <c r="O27" s="149"/>
      <c r="P27" s="154"/>
      <c r="R27" s="154"/>
    </row>
    <row r="28" spans="1:18" ht="15.75" customHeight="1" x14ac:dyDescent="0.25">
      <c r="A28" s="203"/>
      <c r="B28" s="183" t="s">
        <v>41</v>
      </c>
      <c r="C28" s="94"/>
      <c r="D28" s="94"/>
      <c r="E28" s="184"/>
      <c r="F28" s="184"/>
      <c r="G28" s="160"/>
      <c r="H28" s="7"/>
      <c r="J28" s="7"/>
      <c r="N28" s="149"/>
      <c r="O28" s="149"/>
      <c r="P28" s="154"/>
      <c r="R28" s="154"/>
    </row>
    <row r="29" spans="1:18" ht="47.25" customHeight="1" x14ac:dyDescent="0.25">
      <c r="A29" s="203">
        <v>8</v>
      </c>
      <c r="B29" s="104" t="s">
        <v>186</v>
      </c>
      <c r="C29" s="4">
        <v>3.6749999999999998</v>
      </c>
      <c r="D29" s="4" t="s">
        <v>89</v>
      </c>
      <c r="E29" s="184" t="s">
        <v>34</v>
      </c>
      <c r="F29" s="184" t="s">
        <v>53</v>
      </c>
      <c r="G29" s="149">
        <v>44868.25</v>
      </c>
      <c r="H29" s="3"/>
      <c r="J29" s="3" t="s">
        <v>187</v>
      </c>
      <c r="L29" s="175">
        <v>44868.25</v>
      </c>
      <c r="M29" s="135">
        <v>44868.25</v>
      </c>
      <c r="N29" s="149"/>
      <c r="O29" s="149"/>
      <c r="P29" s="147"/>
      <c r="R29" s="154"/>
    </row>
    <row r="30" spans="1:18" ht="15.75" customHeight="1" x14ac:dyDescent="0.25">
      <c r="A30" s="204"/>
      <c r="B30" s="183" t="s">
        <v>15</v>
      </c>
      <c r="C30" s="95">
        <f>SUM(C28:C29)</f>
        <v>3.6749999999999998</v>
      </c>
      <c r="D30" s="95"/>
      <c r="E30" s="183"/>
      <c r="F30" s="183"/>
      <c r="G30" s="168">
        <f>SUM(G28:G29)</f>
        <v>44868.25</v>
      </c>
      <c r="H30" s="177"/>
      <c r="J30" s="177"/>
      <c r="N30" s="149"/>
      <c r="O30" s="149"/>
      <c r="P30" s="154"/>
      <c r="R30" s="154"/>
    </row>
    <row r="31" spans="1:18" ht="15.75" customHeight="1" x14ac:dyDescent="0.25">
      <c r="A31" s="203"/>
      <c r="B31" s="183" t="s">
        <v>188</v>
      </c>
      <c r="C31" s="95"/>
      <c r="D31" s="95"/>
      <c r="E31" s="183"/>
      <c r="F31" s="183"/>
      <c r="G31" s="177"/>
      <c r="H31" s="177"/>
      <c r="J31" s="177"/>
      <c r="N31" s="149"/>
      <c r="O31" s="149"/>
      <c r="P31" s="154"/>
      <c r="R31" s="154"/>
    </row>
    <row r="32" spans="1:18" ht="33.6" customHeight="1" x14ac:dyDescent="0.25">
      <c r="A32" s="203">
        <v>9</v>
      </c>
      <c r="B32" s="104" t="s">
        <v>189</v>
      </c>
      <c r="C32" s="126">
        <v>8.8699999999999992</v>
      </c>
      <c r="D32" s="126" t="s">
        <v>119</v>
      </c>
      <c r="E32" s="173" t="s">
        <v>34</v>
      </c>
      <c r="F32" s="173" t="s">
        <v>53</v>
      </c>
      <c r="G32" s="157">
        <v>110516.21</v>
      </c>
      <c r="H32" s="127"/>
      <c r="J32" s="3" t="s">
        <v>190</v>
      </c>
      <c r="L32" s="175">
        <v>110516.21</v>
      </c>
      <c r="M32" s="135">
        <v>110611.4</v>
      </c>
      <c r="N32" s="149"/>
      <c r="O32" s="149"/>
      <c r="P32" s="147"/>
      <c r="R32" s="155"/>
    </row>
    <row r="33" spans="1:18" ht="31.5" customHeight="1" x14ac:dyDescent="0.25">
      <c r="A33" s="203">
        <v>10</v>
      </c>
      <c r="B33" s="104" t="s">
        <v>191</v>
      </c>
      <c r="C33" s="4">
        <v>4.5</v>
      </c>
      <c r="D33" s="4" t="s">
        <v>119</v>
      </c>
      <c r="E33" s="184" t="s">
        <v>34</v>
      </c>
      <c r="F33" s="184" t="s">
        <v>53</v>
      </c>
      <c r="G33" s="157">
        <v>61792.31</v>
      </c>
      <c r="H33" s="127"/>
      <c r="J33" s="3" t="s">
        <v>192</v>
      </c>
      <c r="L33" s="175">
        <v>61792.31</v>
      </c>
      <c r="M33" s="135">
        <v>63033.7</v>
      </c>
      <c r="N33" s="149"/>
      <c r="O33" s="149"/>
      <c r="P33" s="147"/>
      <c r="R33" s="154"/>
    </row>
    <row r="34" spans="1:18" ht="126" customHeight="1" x14ac:dyDescent="0.25">
      <c r="A34" s="203"/>
      <c r="B34" s="104"/>
      <c r="C34" s="4"/>
      <c r="D34" s="4"/>
      <c r="E34" s="184"/>
      <c r="F34" s="184"/>
      <c r="G34" s="3" t="s">
        <v>193</v>
      </c>
      <c r="H34" s="127"/>
      <c r="J34" s="3"/>
      <c r="O34" s="148"/>
      <c r="P34" s="154"/>
      <c r="R34" s="154"/>
    </row>
    <row r="35" spans="1:18" ht="15.75" customHeight="1" x14ac:dyDescent="0.25">
      <c r="A35" s="203"/>
      <c r="B35" s="183" t="s">
        <v>15</v>
      </c>
      <c r="C35" s="95">
        <f>C32+C33</f>
        <v>13.37</v>
      </c>
      <c r="D35" s="95"/>
      <c r="E35" s="183"/>
      <c r="F35" s="183"/>
      <c r="G35" s="168">
        <f>G32+G33</f>
        <v>172308.52</v>
      </c>
      <c r="H35" s="177"/>
      <c r="J35" s="177"/>
      <c r="P35" s="154"/>
      <c r="R35" s="154"/>
    </row>
    <row r="36" spans="1:18" ht="15.75" customHeight="1" x14ac:dyDescent="0.25">
      <c r="A36" s="203"/>
      <c r="B36" s="183" t="s">
        <v>147</v>
      </c>
      <c r="C36" s="183"/>
      <c r="D36" s="183"/>
      <c r="E36" s="184"/>
      <c r="F36" s="184"/>
      <c r="G36" s="3"/>
      <c r="H36" s="3"/>
      <c r="J36" s="3"/>
      <c r="P36" s="154"/>
      <c r="R36" s="154"/>
    </row>
    <row r="37" spans="1:18" ht="33.6" customHeight="1" x14ac:dyDescent="0.25">
      <c r="A37" s="203">
        <v>11</v>
      </c>
      <c r="B37" s="66" t="s">
        <v>194</v>
      </c>
      <c r="C37" s="94">
        <v>5.0330000000000004</v>
      </c>
      <c r="D37" s="94" t="s">
        <v>119</v>
      </c>
      <c r="E37" s="4" t="s">
        <v>34</v>
      </c>
      <c r="F37" s="184" t="s">
        <v>53</v>
      </c>
      <c r="G37" s="149">
        <v>56953.07</v>
      </c>
      <c r="H37" s="3"/>
      <c r="J37" s="3" t="s">
        <v>195</v>
      </c>
      <c r="L37" s="175">
        <v>56953.07</v>
      </c>
      <c r="M37" s="135">
        <v>57907.93</v>
      </c>
      <c r="N37" s="149"/>
      <c r="O37" s="149"/>
      <c r="P37" s="147"/>
      <c r="R37" s="154"/>
    </row>
    <row r="38" spans="1:18" ht="15.6" customHeight="1" x14ac:dyDescent="0.25">
      <c r="A38" s="203"/>
      <c r="B38" s="183" t="s">
        <v>15</v>
      </c>
      <c r="C38" s="95">
        <f>C37</f>
        <v>5.0330000000000004</v>
      </c>
      <c r="D38" s="94"/>
      <c r="E38" s="4"/>
      <c r="F38" s="184"/>
      <c r="G38" s="87">
        <f>G37</f>
        <v>56953.07</v>
      </c>
      <c r="H38" s="3"/>
      <c r="J38" s="3"/>
      <c r="N38" s="149"/>
      <c r="O38" s="149"/>
      <c r="P38" s="154"/>
      <c r="R38" s="154"/>
    </row>
    <row r="39" spans="1:18" ht="15.75" customHeight="1" x14ac:dyDescent="0.25">
      <c r="A39" s="203"/>
      <c r="B39" s="183" t="s">
        <v>54</v>
      </c>
      <c r="C39" s="4"/>
      <c r="D39" s="4"/>
      <c r="E39" s="4"/>
      <c r="F39" s="184"/>
      <c r="G39" s="3"/>
      <c r="H39" s="3"/>
      <c r="J39" s="3"/>
      <c r="N39" s="149"/>
      <c r="O39" s="149"/>
      <c r="P39" s="154"/>
      <c r="R39" s="154"/>
    </row>
    <row r="40" spans="1:18" ht="34.9" customHeight="1" x14ac:dyDescent="0.25">
      <c r="A40" s="203">
        <v>12</v>
      </c>
      <c r="B40" s="104" t="s">
        <v>196</v>
      </c>
      <c r="C40" s="4">
        <v>9.52</v>
      </c>
      <c r="D40" s="4" t="s">
        <v>89</v>
      </c>
      <c r="E40" s="184" t="s">
        <v>34</v>
      </c>
      <c r="F40" s="184" t="s">
        <v>53</v>
      </c>
      <c r="G40" s="157">
        <v>92224.95</v>
      </c>
      <c r="H40" s="3"/>
      <c r="J40" s="3" t="s">
        <v>197</v>
      </c>
      <c r="L40" s="175">
        <v>92224.95</v>
      </c>
      <c r="M40" s="135">
        <v>92224.95</v>
      </c>
      <c r="N40" s="149"/>
      <c r="O40" s="149"/>
      <c r="P40" s="147"/>
      <c r="R40" s="154"/>
    </row>
    <row r="41" spans="1:18" ht="128.25" customHeight="1" x14ac:dyDescent="0.25">
      <c r="A41" s="203"/>
      <c r="B41" s="104"/>
      <c r="C41" s="4"/>
      <c r="D41" s="4"/>
      <c r="E41" s="184"/>
      <c r="F41" s="184"/>
      <c r="G41" s="3" t="s">
        <v>198</v>
      </c>
      <c r="H41" s="127"/>
      <c r="J41" s="3"/>
      <c r="N41" s="149"/>
      <c r="O41" s="148"/>
      <c r="P41" s="154"/>
      <c r="R41" s="154"/>
    </row>
    <row r="42" spans="1:18" ht="16.149999999999999" customHeight="1" x14ac:dyDescent="0.25">
      <c r="A42" s="203"/>
      <c r="B42" s="183" t="s">
        <v>15</v>
      </c>
      <c r="C42" s="44">
        <f>C40</f>
        <v>9.52</v>
      </c>
      <c r="D42" s="94"/>
      <c r="E42" s="4"/>
      <c r="F42" s="184"/>
      <c r="G42" s="87">
        <f>G40</f>
        <v>92224.95</v>
      </c>
      <c r="H42" s="3"/>
      <c r="J42" s="3"/>
      <c r="P42" s="154"/>
      <c r="R42" s="154"/>
    </row>
    <row r="43" spans="1:18" ht="15.75" customHeight="1" x14ac:dyDescent="0.25">
      <c r="A43" s="203"/>
      <c r="B43" s="183" t="s">
        <v>199</v>
      </c>
      <c r="C43" s="95"/>
      <c r="D43" s="95"/>
      <c r="E43" s="183"/>
      <c r="F43" s="183"/>
      <c r="G43" s="177"/>
      <c r="H43" s="177"/>
      <c r="J43" s="177"/>
      <c r="P43" s="154"/>
      <c r="R43" s="154"/>
    </row>
    <row r="44" spans="1:18" ht="49.9" customHeight="1" x14ac:dyDescent="0.25">
      <c r="A44" s="203">
        <v>13</v>
      </c>
      <c r="B44" s="16" t="s">
        <v>200</v>
      </c>
      <c r="C44" s="4">
        <v>6.5030000000000001</v>
      </c>
      <c r="D44" s="4" t="s">
        <v>119</v>
      </c>
      <c r="E44" s="184" t="s">
        <v>34</v>
      </c>
      <c r="F44" s="184" t="s">
        <v>53</v>
      </c>
      <c r="G44" s="149">
        <v>84965.5</v>
      </c>
      <c r="H44" s="3"/>
      <c r="J44" s="3" t="s">
        <v>201</v>
      </c>
      <c r="L44" s="175">
        <v>84965.5</v>
      </c>
      <c r="M44" s="135">
        <v>84965.5</v>
      </c>
      <c r="N44" s="149"/>
      <c r="O44" s="149"/>
      <c r="P44" s="147"/>
      <c r="R44" s="154"/>
    </row>
    <row r="45" spans="1:18" ht="15.6" customHeight="1" x14ac:dyDescent="0.25">
      <c r="A45" s="203"/>
      <c r="B45" s="183" t="s">
        <v>15</v>
      </c>
      <c r="C45" s="95">
        <f>C44</f>
        <v>6.5030000000000001</v>
      </c>
      <c r="D45" s="94"/>
      <c r="E45" s="4"/>
      <c r="F45" s="184"/>
      <c r="G45" s="87">
        <f>G44</f>
        <v>84965.5</v>
      </c>
      <c r="H45" s="3"/>
      <c r="J45" s="3"/>
      <c r="N45" s="149"/>
      <c r="O45" s="149"/>
      <c r="P45" s="154"/>
      <c r="R45" s="154"/>
    </row>
    <row r="46" spans="1:18" ht="15.75" customHeight="1" x14ac:dyDescent="0.25">
      <c r="A46" s="203"/>
      <c r="B46" s="183" t="s">
        <v>155</v>
      </c>
      <c r="C46" s="4"/>
      <c r="D46" s="4"/>
      <c r="E46" s="4"/>
      <c r="F46" s="184"/>
      <c r="G46" s="3"/>
      <c r="H46" s="3"/>
      <c r="J46" s="3"/>
      <c r="N46" s="149"/>
      <c r="O46" s="149"/>
      <c r="P46" s="154"/>
      <c r="R46" s="154"/>
    </row>
    <row r="47" spans="1:18" ht="47.25" customHeight="1" x14ac:dyDescent="0.25">
      <c r="A47" s="203">
        <v>14</v>
      </c>
      <c r="B47" s="105" t="s">
        <v>202</v>
      </c>
      <c r="C47" s="4">
        <v>6.5910000000000002</v>
      </c>
      <c r="D47" s="4" t="s">
        <v>203</v>
      </c>
      <c r="E47" s="184" t="s">
        <v>34</v>
      </c>
      <c r="F47" s="184" t="s">
        <v>45</v>
      </c>
      <c r="G47" s="149">
        <v>84703.46</v>
      </c>
      <c r="H47" s="3"/>
      <c r="J47" s="3" t="s">
        <v>204</v>
      </c>
      <c r="L47" s="175">
        <v>84703.46</v>
      </c>
      <c r="M47" s="136">
        <v>85934.59</v>
      </c>
      <c r="N47" s="149"/>
      <c r="O47" s="149"/>
      <c r="P47" s="147"/>
      <c r="R47" s="154"/>
    </row>
    <row r="48" spans="1:18" ht="15.75" customHeight="1" x14ac:dyDescent="0.25">
      <c r="A48" s="203"/>
      <c r="B48" s="183" t="s">
        <v>15</v>
      </c>
      <c r="C48" s="95">
        <f>C47</f>
        <v>6.5910000000000002</v>
      </c>
      <c r="D48" s="95"/>
      <c r="E48" s="183"/>
      <c r="F48" s="183"/>
      <c r="G48" s="168">
        <f>G47</f>
        <v>84703.46</v>
      </c>
      <c r="H48" s="177"/>
      <c r="J48" s="177"/>
      <c r="N48" s="149"/>
      <c r="O48" s="149"/>
      <c r="P48" s="154"/>
      <c r="R48" s="154"/>
    </row>
    <row r="49" spans="1:18" ht="15.75" customHeight="1" x14ac:dyDescent="0.25">
      <c r="A49" s="203"/>
      <c r="B49" s="183" t="s">
        <v>79</v>
      </c>
      <c r="C49" s="94"/>
      <c r="D49" s="94"/>
      <c r="E49" s="184"/>
      <c r="F49" s="184"/>
      <c r="G49" s="7"/>
      <c r="H49" s="7"/>
      <c r="J49" s="7"/>
      <c r="N49" s="149"/>
      <c r="O49" s="149"/>
      <c r="P49" s="154"/>
      <c r="R49" s="154"/>
    </row>
    <row r="50" spans="1:18" ht="31.5" customHeight="1" x14ac:dyDescent="0.25">
      <c r="A50" s="203">
        <v>15</v>
      </c>
      <c r="B50" s="105" t="s">
        <v>205</v>
      </c>
      <c r="C50" s="43">
        <v>0.76200000000000001</v>
      </c>
      <c r="D50" s="43" t="s">
        <v>119</v>
      </c>
      <c r="E50" s="106" t="s">
        <v>34</v>
      </c>
      <c r="F50" s="106" t="s">
        <v>53</v>
      </c>
      <c r="G50" s="157">
        <v>12177.62</v>
      </c>
      <c r="H50" s="3"/>
      <c r="J50" s="3" t="s">
        <v>206</v>
      </c>
      <c r="L50" s="175">
        <v>12177.62</v>
      </c>
      <c r="M50" s="135">
        <v>12296.8</v>
      </c>
      <c r="N50" s="149"/>
      <c r="O50" s="149"/>
      <c r="P50" s="147"/>
      <c r="R50" s="154"/>
    </row>
    <row r="51" spans="1:18" ht="47.25" customHeight="1" x14ac:dyDescent="0.25">
      <c r="A51" s="205">
        <v>16</v>
      </c>
      <c r="B51" s="107" t="s">
        <v>207</v>
      </c>
      <c r="C51" s="108">
        <v>20.352</v>
      </c>
      <c r="D51" s="109" t="s">
        <v>89</v>
      </c>
      <c r="E51" s="109" t="s">
        <v>30</v>
      </c>
      <c r="F51" s="138" t="s">
        <v>45</v>
      </c>
      <c r="G51" s="157">
        <v>241347.73</v>
      </c>
      <c r="H51" s="3"/>
      <c r="J51" s="64" t="s">
        <v>208</v>
      </c>
      <c r="L51" s="175">
        <v>241347.73</v>
      </c>
      <c r="M51" s="135">
        <v>241462.17</v>
      </c>
      <c r="N51" s="149"/>
      <c r="O51" s="149"/>
      <c r="P51" s="147"/>
      <c r="R51" s="155"/>
    </row>
    <row r="52" spans="1:18" ht="16.5" hidden="1" customHeight="1" x14ac:dyDescent="0.25">
      <c r="A52" s="206"/>
      <c r="B52" s="110"/>
      <c r="C52" s="111"/>
      <c r="D52" s="112"/>
      <c r="E52" s="112"/>
      <c r="F52" s="113"/>
      <c r="G52" s="114"/>
      <c r="H52" s="177"/>
      <c r="J52" s="177"/>
      <c r="P52" s="154"/>
      <c r="R52" s="154"/>
    </row>
    <row r="53" spans="1:18" ht="15.75" customHeight="1" x14ac:dyDescent="0.25">
      <c r="A53" s="203"/>
      <c r="B53" s="183" t="s">
        <v>15</v>
      </c>
      <c r="C53" s="40">
        <f>C50+C51</f>
        <v>21.114000000000001</v>
      </c>
      <c r="D53" s="43"/>
      <c r="E53" s="43"/>
      <c r="F53" s="106"/>
      <c r="G53" s="161">
        <f>G50+G51</f>
        <v>253525.35</v>
      </c>
      <c r="H53" s="177"/>
      <c r="J53" s="177"/>
      <c r="P53" s="154"/>
      <c r="R53" s="154"/>
    </row>
    <row r="54" spans="1:18" ht="15.75" customHeight="1" x14ac:dyDescent="0.25">
      <c r="A54" s="203"/>
      <c r="B54" s="183" t="s">
        <v>164</v>
      </c>
      <c r="C54" s="95"/>
      <c r="D54" s="95"/>
      <c r="E54" s="184"/>
      <c r="F54" s="184"/>
      <c r="G54" s="177"/>
      <c r="H54" s="35"/>
      <c r="J54" s="177"/>
      <c r="P54" s="154"/>
      <c r="R54" s="154"/>
    </row>
    <row r="55" spans="1:18" ht="63" customHeight="1" x14ac:dyDescent="0.25">
      <c r="A55" s="203">
        <v>17</v>
      </c>
      <c r="B55" s="66" t="s">
        <v>165</v>
      </c>
      <c r="C55" s="94">
        <v>2.98</v>
      </c>
      <c r="D55" s="94" t="s">
        <v>89</v>
      </c>
      <c r="E55" s="184" t="s">
        <v>34</v>
      </c>
      <c r="F55" s="184" t="s">
        <v>53</v>
      </c>
      <c r="G55" s="149">
        <v>30376.01</v>
      </c>
      <c r="H55" s="35"/>
      <c r="J55" s="3" t="s">
        <v>166</v>
      </c>
      <c r="L55" s="175">
        <v>30376.01</v>
      </c>
      <c r="M55" s="134">
        <v>30376.01</v>
      </c>
      <c r="N55" s="149"/>
      <c r="O55" s="149"/>
      <c r="P55" s="147"/>
      <c r="R55" s="154"/>
    </row>
    <row r="56" spans="1:18" ht="15.75" customHeight="1" x14ac:dyDescent="0.25">
      <c r="A56" s="203"/>
      <c r="B56" s="183" t="s">
        <v>15</v>
      </c>
      <c r="C56" s="95">
        <f>C55</f>
        <v>2.98</v>
      </c>
      <c r="D56" s="95"/>
      <c r="E56" s="184"/>
      <c r="F56" s="184"/>
      <c r="G56" s="168">
        <f>G55</f>
        <v>30376.01</v>
      </c>
      <c r="H56" s="35"/>
      <c r="J56" s="177"/>
      <c r="N56" s="149"/>
      <c r="O56" s="149"/>
      <c r="P56" s="154"/>
      <c r="R56" s="154"/>
    </row>
    <row r="57" spans="1:18" ht="15.75" customHeight="1" x14ac:dyDescent="0.25">
      <c r="A57" s="203"/>
      <c r="B57" s="183" t="s">
        <v>76</v>
      </c>
      <c r="C57" s="95"/>
      <c r="D57" s="95"/>
      <c r="E57" s="183"/>
      <c r="F57" s="183"/>
      <c r="G57" s="177"/>
      <c r="H57" s="177"/>
      <c r="J57" s="177"/>
      <c r="N57" s="149"/>
      <c r="O57" s="149"/>
      <c r="P57" s="154"/>
      <c r="R57" s="154"/>
    </row>
    <row r="58" spans="1:18" ht="47.25" customHeight="1" x14ac:dyDescent="0.25">
      <c r="A58" s="203">
        <v>18</v>
      </c>
      <c r="B58" s="105" t="s">
        <v>209</v>
      </c>
      <c r="C58" s="94">
        <v>10.324999999999999</v>
      </c>
      <c r="D58" s="4" t="s">
        <v>89</v>
      </c>
      <c r="E58" s="184" t="s">
        <v>34</v>
      </c>
      <c r="F58" s="184" t="s">
        <v>45</v>
      </c>
      <c r="G58" s="157">
        <v>139083.56</v>
      </c>
      <c r="H58" s="177"/>
      <c r="J58" s="3" t="s">
        <v>210</v>
      </c>
      <c r="L58" s="175">
        <v>139083.56</v>
      </c>
      <c r="M58" s="135">
        <v>140836.5</v>
      </c>
      <c r="N58" s="149"/>
      <c r="O58" s="149"/>
      <c r="P58" s="147"/>
      <c r="R58" s="155"/>
    </row>
    <row r="59" spans="1:18" ht="31.5" customHeight="1" x14ac:dyDescent="0.25">
      <c r="A59" s="203">
        <v>19</v>
      </c>
      <c r="B59" s="105" t="s">
        <v>211</v>
      </c>
      <c r="C59" s="94">
        <v>4.66</v>
      </c>
      <c r="D59" s="94" t="s">
        <v>119</v>
      </c>
      <c r="E59" s="184" t="s">
        <v>34</v>
      </c>
      <c r="F59" s="184" t="s">
        <v>45</v>
      </c>
      <c r="G59" s="157">
        <v>63452.57</v>
      </c>
      <c r="H59" s="177"/>
      <c r="J59" s="3" t="s">
        <v>212</v>
      </c>
      <c r="L59" s="175">
        <v>63452.57</v>
      </c>
      <c r="M59" s="135">
        <v>64751.88</v>
      </c>
      <c r="N59" s="149"/>
      <c r="R59" s="154"/>
    </row>
    <row r="60" spans="1:18" ht="15.75" customHeight="1" x14ac:dyDescent="0.25">
      <c r="A60" s="184"/>
      <c r="B60" s="183" t="s">
        <v>15</v>
      </c>
      <c r="C60" s="95">
        <f>C58+C59</f>
        <v>14.984999999999999</v>
      </c>
      <c r="D60" s="94"/>
      <c r="E60" s="183"/>
      <c r="F60" s="183"/>
      <c r="G60" s="168">
        <f>G58+G59</f>
        <v>202536.13</v>
      </c>
      <c r="H60" s="177"/>
      <c r="J60" s="177"/>
      <c r="R60" s="154"/>
    </row>
    <row r="61" spans="1:18" ht="15.75" customHeight="1" x14ac:dyDescent="0.25">
      <c r="A61" s="12"/>
      <c r="B61" s="14" t="s">
        <v>213</v>
      </c>
      <c r="C61" s="40">
        <f>C11+C14+C17+C20+C23+C27+C30+C35+C38+C42+C45+C48+C53+C56+C60</f>
        <v>114.44799999999999</v>
      </c>
      <c r="D61" s="40"/>
      <c r="E61" s="41"/>
      <c r="F61" s="41"/>
      <c r="G61" s="140">
        <f>G11+G14+G17+G20+G23+G27+G30+G35+G38+G42+G45+G48+G53+G56+G60</f>
        <v>1365195.45</v>
      </c>
      <c r="H61" s="42"/>
      <c r="J61" s="177"/>
      <c r="M61" s="133">
        <f>M10+M13+M16+M19+M22+M25+M26+M29+M32+M33+M37+M40+M44+M47+M50+M51+M55+M58+M59</f>
        <v>1387750.1</v>
      </c>
      <c r="N61" s="142"/>
      <c r="R61" s="155"/>
    </row>
    <row r="62" spans="1:18" ht="15.75" customHeight="1" x14ac:dyDescent="0.25">
      <c r="A62" s="12"/>
      <c r="B62" s="97" t="s">
        <v>161</v>
      </c>
      <c r="C62" s="40">
        <f>C19+C26+C32+C33+C37+C44+1.43+C50+C59</f>
        <v>37.603999999999999</v>
      </c>
      <c r="D62" s="40"/>
      <c r="E62" s="41"/>
      <c r="F62" s="41"/>
      <c r="G62" s="162">
        <f>G19+G26+G32+G33+G37+G44+18377.48+G50+G59</f>
        <v>480645.65</v>
      </c>
      <c r="H62" s="72"/>
      <c r="J62" s="177"/>
      <c r="R62" s="154"/>
    </row>
    <row r="63" spans="1:18" ht="15.75" customHeight="1" x14ac:dyDescent="0.25">
      <c r="A63" s="12"/>
      <c r="B63" s="101" t="s">
        <v>162</v>
      </c>
      <c r="C63" s="40">
        <f>C10+C13+C16+C22+C25+C29+C40+5.161+C51+C55+C58</f>
        <v>76.843999999999994</v>
      </c>
      <c r="D63" s="40"/>
      <c r="E63" s="41"/>
      <c r="F63" s="41"/>
      <c r="G63" s="162">
        <f>G10+G13+G16+G22+G25+G29+G40+66325.98+G51+G55+G58</f>
        <v>884549.8</v>
      </c>
      <c r="H63" s="72"/>
      <c r="J63" s="177"/>
      <c r="R63" s="154"/>
    </row>
    <row r="64" spans="1:18" ht="15.75" customHeight="1" x14ac:dyDescent="0.25">
      <c r="A64" s="12"/>
      <c r="B64" s="183" t="s">
        <v>214</v>
      </c>
      <c r="C64" s="40">
        <f>'Приложение №4 дороги (проч)'!C69+'Приложение №5 дороги (рег пр)'!C61</f>
        <v>242.125</v>
      </c>
      <c r="D64" s="40"/>
      <c r="E64" s="41"/>
      <c r="F64" s="41"/>
      <c r="G64" s="140">
        <f>G61+'Приложение №4 дороги (проч)'!G69</f>
        <v>2638186.5</v>
      </c>
      <c r="H64" s="42"/>
      <c r="J64" s="177"/>
      <c r="N64" s="142"/>
      <c r="R64" s="154"/>
    </row>
    <row r="65" spans="1:18" ht="15.75" customHeight="1" x14ac:dyDescent="0.25">
      <c r="A65" s="36"/>
      <c r="B65" s="174"/>
      <c r="C65" s="37"/>
      <c r="D65" s="37"/>
      <c r="E65" s="38"/>
      <c r="F65" s="38"/>
      <c r="G65" s="39"/>
      <c r="J65" s="179"/>
      <c r="R65" s="154"/>
    </row>
    <row r="66" spans="1:18" x14ac:dyDescent="0.25">
      <c r="N66" s="181"/>
      <c r="R66" s="156"/>
    </row>
    <row r="67" spans="1:18" x14ac:dyDescent="0.25">
      <c r="N67" s="181"/>
    </row>
    <row r="68" spans="1:18" x14ac:dyDescent="0.25">
      <c r="G68" s="141"/>
      <c r="N68" s="141"/>
    </row>
    <row r="69" spans="1:18" x14ac:dyDescent="0.25">
      <c r="N69" s="141"/>
    </row>
    <row r="71" spans="1:18" x14ac:dyDescent="0.25">
      <c r="C71" s="125"/>
    </row>
    <row r="72" spans="1:18" x14ac:dyDescent="0.25">
      <c r="C72" s="125"/>
    </row>
  </sheetData>
  <mergeCells count="12">
    <mergeCell ref="N7:N8"/>
    <mergeCell ref="O7:O8"/>
    <mergeCell ref="A51:A52"/>
    <mergeCell ref="J7:J8"/>
    <mergeCell ref="A3:G3"/>
    <mergeCell ref="A7:A8"/>
    <mergeCell ref="B7:B8"/>
    <mergeCell ref="C7:C8"/>
    <mergeCell ref="E7:F7"/>
    <mergeCell ref="G7:G8"/>
    <mergeCell ref="A4:G4"/>
    <mergeCell ref="D7:D8"/>
  </mergeCells>
  <pageMargins left="0" right="0" top="0" bottom="0" header="0.31496062992125978" footer="0.31496062992125978"/>
  <pageSetup paperSize="9" scale="70" fitToHeight="0" orientation="landscape"/>
  <rowBreaks count="3" manualBreakCount="3">
    <brk id="24" max="8" man="1"/>
    <brk id="40" max="8" man="1"/>
    <brk id="56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view="pageBreakPreview" topLeftCell="A7" zoomScaleNormal="100" zoomScaleSheetLayoutView="100" workbookViewId="0">
      <selection activeCell="C15" sqref="C15"/>
    </sheetView>
  </sheetViews>
  <sheetFormatPr defaultColWidth="9.140625" defaultRowHeight="15" x14ac:dyDescent="0.25"/>
  <cols>
    <col min="1" max="1" width="5.5703125" style="175" customWidth="1"/>
    <col min="2" max="2" width="69.5703125" style="175" customWidth="1"/>
    <col min="3" max="3" width="13.28515625" style="175" customWidth="1"/>
    <col min="4" max="4" width="14.28515625" style="175" customWidth="1"/>
    <col min="5" max="5" width="17.28515625" style="175" customWidth="1"/>
    <col min="6" max="6" width="15.7109375" style="176" customWidth="1"/>
    <col min="7" max="7" width="9.140625" style="175" customWidth="1"/>
    <col min="8" max="8" width="10.85546875" style="175" customWidth="1"/>
    <col min="9" max="9" width="17" style="175" customWidth="1"/>
    <col min="10" max="11" width="9.140625" style="175" customWidth="1"/>
    <col min="12" max="16384" width="9.140625" style="175"/>
  </cols>
  <sheetData>
    <row r="1" spans="1:6" ht="15.75" customHeight="1" x14ac:dyDescent="0.25">
      <c r="F1" s="8" t="s">
        <v>215</v>
      </c>
    </row>
    <row r="3" spans="1:6" ht="66.75" customHeight="1" x14ac:dyDescent="0.25">
      <c r="A3" s="185" t="s">
        <v>216</v>
      </c>
      <c r="B3" s="186"/>
      <c r="C3" s="186"/>
      <c r="D3" s="186"/>
      <c r="E3" s="186"/>
      <c r="F3" s="187"/>
    </row>
    <row r="4" spans="1:6" x14ac:dyDescent="0.25">
      <c r="A4" s="192" t="s">
        <v>2</v>
      </c>
      <c r="B4" s="186"/>
      <c r="C4" s="186"/>
      <c r="D4" s="186"/>
      <c r="E4" s="186"/>
      <c r="F4" s="187"/>
    </row>
    <row r="5" spans="1:6" x14ac:dyDescent="0.25">
      <c r="A5" s="178"/>
      <c r="B5" s="178"/>
      <c r="C5" s="178"/>
      <c r="D5" s="178"/>
      <c r="E5" s="178"/>
      <c r="F5" s="178"/>
    </row>
    <row r="7" spans="1:6" ht="16.5" customHeight="1" x14ac:dyDescent="0.25">
      <c r="A7" s="188" t="s">
        <v>3</v>
      </c>
      <c r="B7" s="188" t="s">
        <v>4</v>
      </c>
      <c r="C7" s="188" t="s">
        <v>217</v>
      </c>
      <c r="D7" s="188" t="s">
        <v>6</v>
      </c>
      <c r="E7" s="190"/>
      <c r="F7" s="191" t="s">
        <v>7</v>
      </c>
    </row>
    <row r="8" spans="1:6" ht="15.75" customHeight="1" x14ac:dyDescent="0.25">
      <c r="A8" s="189"/>
      <c r="B8" s="189"/>
      <c r="C8" s="189"/>
      <c r="D8" s="183" t="s">
        <v>8</v>
      </c>
      <c r="E8" s="183" t="s">
        <v>9</v>
      </c>
      <c r="F8" s="189"/>
    </row>
    <row r="9" spans="1:6" ht="15.75" customHeight="1" x14ac:dyDescent="0.25">
      <c r="A9" s="1"/>
      <c r="B9" s="2" t="s">
        <v>41</v>
      </c>
      <c r="C9" s="11"/>
      <c r="D9" s="1"/>
      <c r="E9" s="1"/>
      <c r="F9" s="1"/>
    </row>
    <row r="10" spans="1:6" s="6" customFormat="1" ht="47.25" customHeight="1" x14ac:dyDescent="0.25">
      <c r="A10" s="184" t="s">
        <v>11</v>
      </c>
      <c r="B10" s="105" t="s">
        <v>218</v>
      </c>
      <c r="C10" s="9" t="s">
        <v>118</v>
      </c>
      <c r="D10" s="184" t="s">
        <v>99</v>
      </c>
      <c r="E10" s="184" t="s">
        <v>219</v>
      </c>
      <c r="F10" s="163">
        <v>3950.6</v>
      </c>
    </row>
    <row r="11" spans="1:6" ht="15.75" customHeight="1" x14ac:dyDescent="0.25">
      <c r="A11" s="1"/>
      <c r="B11" s="2" t="s">
        <v>220</v>
      </c>
      <c r="C11" s="10" t="str">
        <f>C10</f>
        <v>-</v>
      </c>
      <c r="D11" s="2"/>
      <c r="E11" s="2"/>
      <c r="F11" s="177">
        <f>SUM(F10)</f>
        <v>3950.6</v>
      </c>
    </row>
    <row r="12" spans="1:6" ht="15.75" customHeight="1" x14ac:dyDescent="0.25">
      <c r="A12" s="1"/>
      <c r="B12" s="2" t="s">
        <v>221</v>
      </c>
      <c r="C12" s="11"/>
      <c r="D12" s="1"/>
      <c r="E12" s="1"/>
      <c r="F12" s="1"/>
    </row>
    <row r="13" spans="1:6" s="6" customFormat="1" ht="47.25" customHeight="1" x14ac:dyDescent="0.25">
      <c r="A13" s="184" t="s">
        <v>222</v>
      </c>
      <c r="B13" s="16" t="s">
        <v>223</v>
      </c>
      <c r="C13" s="61">
        <v>50.88</v>
      </c>
      <c r="D13" s="184" t="s">
        <v>224</v>
      </c>
      <c r="E13" s="184" t="s">
        <v>99</v>
      </c>
      <c r="F13" s="163">
        <v>12509.3</v>
      </c>
    </row>
    <row r="14" spans="1:6" ht="15.75" customHeight="1" x14ac:dyDescent="0.25">
      <c r="A14" s="1"/>
      <c r="B14" s="2" t="s">
        <v>220</v>
      </c>
      <c r="C14" s="10">
        <v>50.88</v>
      </c>
      <c r="D14" s="1"/>
      <c r="E14" s="1"/>
      <c r="F14" s="177">
        <f>SUM(F13)</f>
        <v>12509.3</v>
      </c>
    </row>
    <row r="15" spans="1:6" ht="15.75" customHeight="1" x14ac:dyDescent="0.25">
      <c r="A15" s="1"/>
      <c r="B15" s="2" t="s">
        <v>152</v>
      </c>
      <c r="C15" s="11"/>
      <c r="D15" s="1"/>
      <c r="E15" s="1"/>
      <c r="F15" s="1"/>
    </row>
    <row r="16" spans="1:6" s="6" customFormat="1" ht="47.25" customHeight="1" x14ac:dyDescent="0.25">
      <c r="A16" s="184" t="s">
        <v>225</v>
      </c>
      <c r="B16" s="16" t="s">
        <v>226</v>
      </c>
      <c r="C16" s="9">
        <v>16.46</v>
      </c>
      <c r="D16" s="184" t="s">
        <v>13</v>
      </c>
      <c r="E16" s="184" t="s">
        <v>53</v>
      </c>
      <c r="F16" s="163">
        <v>15321.3</v>
      </c>
    </row>
    <row r="17" spans="1:10" s="6" customFormat="1" ht="47.25" customHeight="1" x14ac:dyDescent="0.25">
      <c r="A17" s="184" t="s">
        <v>227</v>
      </c>
      <c r="B17" s="16" t="s">
        <v>228</v>
      </c>
      <c r="C17" s="9">
        <v>44.68</v>
      </c>
      <c r="D17" s="184" t="s">
        <v>13</v>
      </c>
      <c r="E17" s="184" t="s">
        <v>99</v>
      </c>
      <c r="F17" s="163">
        <v>15278.6</v>
      </c>
      <c r="H17" s="175"/>
      <c r="I17" s="175"/>
      <c r="J17" s="175"/>
    </row>
    <row r="18" spans="1:10" s="6" customFormat="1" ht="47.25" customHeight="1" x14ac:dyDescent="0.25">
      <c r="A18" s="184" t="s">
        <v>229</v>
      </c>
      <c r="B18" s="16" t="s">
        <v>230</v>
      </c>
      <c r="C18" s="9">
        <v>27.87</v>
      </c>
      <c r="D18" s="184" t="s">
        <v>53</v>
      </c>
      <c r="E18" s="184" t="s">
        <v>14</v>
      </c>
      <c r="F18" s="163">
        <v>24764</v>
      </c>
      <c r="H18" s="175"/>
      <c r="I18" s="175"/>
      <c r="J18" s="175"/>
    </row>
    <row r="19" spans="1:10" ht="15.75" customHeight="1" x14ac:dyDescent="0.25">
      <c r="A19" s="1"/>
      <c r="B19" s="2" t="s">
        <v>220</v>
      </c>
      <c r="C19" s="10">
        <f>C16+C17+C18</f>
        <v>89.01</v>
      </c>
      <c r="D19" s="1"/>
      <c r="E19" s="1"/>
      <c r="F19" s="177">
        <f>F16+F17+F18</f>
        <v>55363.9</v>
      </c>
      <c r="I19" s="144"/>
    </row>
    <row r="20" spans="1:10" s="6" customFormat="1" ht="24" customHeight="1" x14ac:dyDescent="0.25">
      <c r="A20" s="12"/>
      <c r="B20" s="13" t="s">
        <v>231</v>
      </c>
      <c r="C20" s="45">
        <f>C14+C19</f>
        <v>139.88999999999999</v>
      </c>
      <c r="D20" s="14"/>
      <c r="E20" s="14"/>
      <c r="F20" s="15">
        <f>F11+F14+F19</f>
        <v>71823.8</v>
      </c>
      <c r="H20" s="150"/>
      <c r="I20" s="146"/>
    </row>
    <row r="22" spans="1:10" x14ac:dyDescent="0.25">
      <c r="H22" s="181"/>
      <c r="I22" s="151"/>
    </row>
  </sheetData>
  <mergeCells count="7">
    <mergeCell ref="A3:F3"/>
    <mergeCell ref="A4:F4"/>
    <mergeCell ref="A7:A8"/>
    <mergeCell ref="B7:B8"/>
    <mergeCell ref="C7:C8"/>
    <mergeCell ref="D7:E7"/>
    <mergeCell ref="F7:F8"/>
  </mergeCells>
  <pageMargins left="0.70866141732283472" right="0.70866141732283472" top="0.74803149606299213" bottom="0.74803149606299213" header="0.31496062992125978" footer="0.31496062992125978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>
      <selection activeCell="B6" sqref="B6:B28"/>
    </sheetView>
  </sheetViews>
  <sheetFormatPr defaultRowHeight="15" x14ac:dyDescent="0.25"/>
  <cols>
    <col min="1" max="1" width="38" customWidth="1"/>
    <col min="2" max="2" width="31.42578125" style="182" customWidth="1"/>
    <col min="4" max="7" width="24.28515625" style="128" customWidth="1"/>
  </cols>
  <sheetData>
    <row r="1" spans="1:2" ht="15.75" customHeight="1" x14ac:dyDescent="0.25">
      <c r="A1" s="198" t="s">
        <v>232</v>
      </c>
      <c r="B1" s="199"/>
    </row>
    <row r="3" spans="1:2" ht="15.75" customHeight="1" x14ac:dyDescent="0.25">
      <c r="A3" s="200" t="s">
        <v>233</v>
      </c>
      <c r="B3" s="199"/>
    </row>
    <row r="4" spans="1:2" ht="43.5" customHeight="1" thickBot="1" x14ac:dyDescent="0.3">
      <c r="A4" s="201"/>
      <c r="B4" s="201"/>
    </row>
    <row r="5" spans="1:2" ht="32.25" customHeight="1" thickBot="1" x14ac:dyDescent="0.3">
      <c r="A5" s="117" t="s">
        <v>234</v>
      </c>
      <c r="B5" s="118" t="s">
        <v>235</v>
      </c>
    </row>
    <row r="6" spans="1:2" ht="16.5" customHeight="1" thickBot="1" x14ac:dyDescent="0.3">
      <c r="A6" s="119" t="s">
        <v>236</v>
      </c>
      <c r="B6" s="130">
        <v>80000</v>
      </c>
    </row>
    <row r="7" spans="1:2" ht="16.5" customHeight="1" thickBot="1" x14ac:dyDescent="0.3">
      <c r="A7" s="119" t="s">
        <v>92</v>
      </c>
      <c r="B7" s="120">
        <f>54462.55291+0.00032</f>
        <v>54462.553229999998</v>
      </c>
    </row>
    <row r="8" spans="1:2" ht="16.5" customHeight="1" thickBot="1" x14ac:dyDescent="0.3">
      <c r="A8" s="119" t="s">
        <v>95</v>
      </c>
      <c r="B8" s="130">
        <v>39700</v>
      </c>
    </row>
    <row r="9" spans="1:2" ht="16.5" customHeight="1" thickBot="1" x14ac:dyDescent="0.3">
      <c r="A9" s="119" t="s">
        <v>24</v>
      </c>
      <c r="B9" s="130">
        <v>40370</v>
      </c>
    </row>
    <row r="10" spans="1:2" ht="16.5" customHeight="1" thickBot="1" x14ac:dyDescent="0.3">
      <c r="A10" s="119" t="s">
        <v>107</v>
      </c>
      <c r="B10" s="130">
        <v>44000</v>
      </c>
    </row>
    <row r="11" spans="1:2" ht="16.5" customHeight="1" thickBot="1" x14ac:dyDescent="0.3">
      <c r="A11" s="119" t="s">
        <v>10</v>
      </c>
      <c r="B11" s="130">
        <v>26820</v>
      </c>
    </row>
    <row r="12" spans="1:2" ht="16.5" customHeight="1" thickBot="1" x14ac:dyDescent="0.3">
      <c r="A12" s="119" t="s">
        <v>116</v>
      </c>
      <c r="B12" s="130">
        <v>112250</v>
      </c>
    </row>
    <row r="13" spans="1:2" ht="16.5" customHeight="1" thickBot="1" x14ac:dyDescent="0.3">
      <c r="A13" s="119" t="s">
        <v>237</v>
      </c>
      <c r="B13" s="130">
        <v>73050</v>
      </c>
    </row>
    <row r="14" spans="1:2" ht="16.5" customHeight="1" thickBot="1" x14ac:dyDescent="0.3">
      <c r="A14" s="119" t="s">
        <v>35</v>
      </c>
      <c r="B14" s="130">
        <v>93000</v>
      </c>
    </row>
    <row r="15" spans="1:2" ht="16.5" customHeight="1" thickBot="1" x14ac:dyDescent="0.3">
      <c r="A15" s="119" t="s">
        <v>128</v>
      </c>
      <c r="B15" s="130">
        <v>30950</v>
      </c>
    </row>
    <row r="16" spans="1:2" ht="16.5" customHeight="1" thickBot="1" x14ac:dyDescent="0.3">
      <c r="A16" s="119" t="s">
        <v>48</v>
      </c>
      <c r="B16" s="130">
        <v>80800</v>
      </c>
    </row>
    <row r="17" spans="1:7" ht="16.5" customHeight="1" thickBot="1" x14ac:dyDescent="0.3">
      <c r="A17" s="119" t="s">
        <v>41</v>
      </c>
      <c r="B17" s="130">
        <v>63100</v>
      </c>
    </row>
    <row r="18" spans="1:7" ht="16.5" customHeight="1" thickBot="1" x14ac:dyDescent="0.3">
      <c r="A18" s="121" t="s">
        <v>238</v>
      </c>
      <c r="B18" s="131">
        <v>75510</v>
      </c>
    </row>
    <row r="19" spans="1:7" ht="16.5" customHeight="1" thickBot="1" x14ac:dyDescent="0.3">
      <c r="A19" s="122" t="s">
        <v>221</v>
      </c>
      <c r="B19" s="132">
        <v>123000</v>
      </c>
    </row>
    <row r="20" spans="1:7" ht="16.5" customHeight="1" thickBot="1" x14ac:dyDescent="0.3">
      <c r="A20" s="119" t="s">
        <v>239</v>
      </c>
      <c r="B20" s="120">
        <f>73000+47842.95006</f>
        <v>120842.95006</v>
      </c>
    </row>
    <row r="21" spans="1:7" ht="16.5" customHeight="1" thickBot="1" x14ac:dyDescent="0.3">
      <c r="A21" s="119" t="s">
        <v>147</v>
      </c>
      <c r="B21" s="130">
        <v>98450</v>
      </c>
    </row>
    <row r="22" spans="1:7" ht="16.5" customHeight="1" thickBot="1" x14ac:dyDescent="0.3">
      <c r="A22" s="119" t="s">
        <v>54</v>
      </c>
      <c r="B22" s="130">
        <v>37600</v>
      </c>
    </row>
    <row r="23" spans="1:7" ht="16.5" customHeight="1" thickBot="1" x14ac:dyDescent="0.3">
      <c r="A23" s="119" t="s">
        <v>152</v>
      </c>
      <c r="B23" s="130">
        <v>81770.8</v>
      </c>
    </row>
    <row r="24" spans="1:7" ht="16.5" customHeight="1" thickBot="1" x14ac:dyDescent="0.3">
      <c r="A24" s="119" t="s">
        <v>240</v>
      </c>
      <c r="B24" s="130">
        <v>69500</v>
      </c>
    </row>
    <row r="25" spans="1:7" ht="16.5" customHeight="1" thickBot="1" x14ac:dyDescent="0.3">
      <c r="A25" s="119" t="s">
        <v>155</v>
      </c>
      <c r="B25" s="130">
        <v>235250</v>
      </c>
    </row>
    <row r="26" spans="1:7" ht="16.5" customHeight="1" thickBot="1" x14ac:dyDescent="0.3">
      <c r="A26" s="119" t="s">
        <v>164</v>
      </c>
      <c r="B26" s="130">
        <v>89200</v>
      </c>
    </row>
    <row r="27" spans="1:7" ht="16.5" customHeight="1" thickBot="1" x14ac:dyDescent="0.3">
      <c r="A27" s="119" t="s">
        <v>79</v>
      </c>
      <c r="B27" s="130">
        <v>117900</v>
      </c>
    </row>
    <row r="28" spans="1:7" ht="19.5" customHeight="1" thickBot="1" x14ac:dyDescent="0.35">
      <c r="A28" s="119" t="s">
        <v>76</v>
      </c>
      <c r="B28" s="130">
        <v>67000</v>
      </c>
      <c r="D28" s="129"/>
      <c r="E28" s="129"/>
      <c r="F28" s="129"/>
      <c r="G28" s="129"/>
    </row>
    <row r="29" spans="1:7" ht="19.5" customHeight="1" thickBot="1" x14ac:dyDescent="0.35">
      <c r="A29" s="123" t="s">
        <v>241</v>
      </c>
      <c r="B29" s="124">
        <f>SUM(B6:B28)</f>
        <v>1854526.30329</v>
      </c>
      <c r="D29" s="129"/>
      <c r="E29" s="129"/>
      <c r="F29" s="129"/>
      <c r="G29" s="129"/>
    </row>
    <row r="30" spans="1:7" ht="18.75" customHeight="1" x14ac:dyDescent="0.3">
      <c r="D30" s="129"/>
      <c r="E30" s="129"/>
      <c r="F30" s="129"/>
      <c r="G30" s="129"/>
    </row>
  </sheetData>
  <mergeCells count="2">
    <mergeCell ref="A1:B1"/>
    <mergeCell ref="A3:B4"/>
  </mergeCells>
  <pageMargins left="0.70866141732283472" right="0.70866141732283472" top="0.74803149606299213" bottom="0.74803149606299213" header="0.31496062992125978" footer="0.31496062992125978"/>
  <pageSetup paperSize="9" scale="12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5" x14ac:dyDescent="0.25"/>
  <cols>
    <col min="1" max="1" width="38" customWidth="1"/>
    <col min="2" max="2" width="31.42578125" style="182" customWidth="1"/>
  </cols>
  <sheetData>
    <row r="1" spans="1:2" ht="15.75" customHeight="1" x14ac:dyDescent="0.25">
      <c r="A1" s="198" t="s">
        <v>242</v>
      </c>
      <c r="B1" s="199"/>
    </row>
    <row r="3" spans="1:2" ht="62.25" customHeight="1" x14ac:dyDescent="0.25">
      <c r="A3" s="185" t="s">
        <v>243</v>
      </c>
      <c r="B3" s="199"/>
    </row>
    <row r="4" spans="1:2" ht="16.5" customHeight="1" thickBot="1" x14ac:dyDescent="0.3">
      <c r="A4" s="202"/>
      <c r="B4" s="201"/>
    </row>
    <row r="5" spans="1:2" ht="32.25" customHeight="1" thickBot="1" x14ac:dyDescent="0.3">
      <c r="A5" s="117" t="s">
        <v>234</v>
      </c>
      <c r="B5" s="118" t="s">
        <v>235</v>
      </c>
    </row>
    <row r="6" spans="1:2" ht="16.5" customHeight="1" thickBot="1" x14ac:dyDescent="0.3">
      <c r="A6" s="119" t="s">
        <v>92</v>
      </c>
      <c r="B6" s="120">
        <v>28787.75763</v>
      </c>
    </row>
    <row r="7" spans="1:2" ht="16.5" customHeight="1" thickBot="1" x14ac:dyDescent="0.3">
      <c r="A7" s="123" t="s">
        <v>241</v>
      </c>
      <c r="B7" s="124">
        <f>SUM(B6:B6)</f>
        <v>28787.75763</v>
      </c>
    </row>
  </sheetData>
  <mergeCells count="3">
    <mergeCell ref="A1:B1"/>
    <mergeCell ref="A3:B3"/>
    <mergeCell ref="A4:B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F27"/>
  <sheetViews>
    <sheetView topLeftCell="A16" workbookViewId="0">
      <selection activeCell="E27" sqref="E27"/>
    </sheetView>
  </sheetViews>
  <sheetFormatPr defaultRowHeight="15" x14ac:dyDescent="0.25"/>
  <cols>
    <col min="1" max="1" width="63.85546875" customWidth="1"/>
    <col min="2" max="2" width="18.85546875" customWidth="1"/>
    <col min="3" max="3" width="20.5703125" customWidth="1"/>
  </cols>
  <sheetData>
    <row r="5" spans="1:6" ht="15.75" customHeight="1" x14ac:dyDescent="0.25">
      <c r="A5" s="19" t="s">
        <v>244</v>
      </c>
      <c r="B5" s="19" t="s">
        <v>5</v>
      </c>
      <c r="C5" s="19" t="s">
        <v>245</v>
      </c>
    </row>
    <row r="6" spans="1:6" x14ac:dyDescent="0.25">
      <c r="A6" s="30"/>
      <c r="B6" s="30"/>
      <c r="C6" s="30"/>
    </row>
    <row r="7" spans="1:6" ht="45" customHeight="1" x14ac:dyDescent="0.25">
      <c r="A7" s="31" t="s">
        <v>246</v>
      </c>
      <c r="B7" s="25">
        <f>B9+B11</f>
        <v>50.848999999999997</v>
      </c>
      <c r="C7" s="26">
        <f>C9+C11</f>
        <v>134055.6</v>
      </c>
      <c r="D7" s="17"/>
      <c r="E7" s="17"/>
      <c r="F7" s="17"/>
    </row>
    <row r="8" spans="1:6" ht="15.75" customHeight="1" x14ac:dyDescent="0.25">
      <c r="A8" s="30"/>
      <c r="B8" s="24"/>
      <c r="C8" s="27"/>
    </row>
    <row r="9" spans="1:6" ht="45" customHeight="1" x14ac:dyDescent="0.25">
      <c r="A9" s="20" t="s">
        <v>247</v>
      </c>
      <c r="B9" s="23">
        <v>50.848999999999997</v>
      </c>
      <c r="C9" s="28">
        <v>119055.6</v>
      </c>
      <c r="D9" s="17"/>
      <c r="E9" s="17"/>
      <c r="F9" s="17"/>
    </row>
    <row r="10" spans="1:6" ht="15.75" customHeight="1" x14ac:dyDescent="0.25">
      <c r="A10" s="21"/>
      <c r="B10" s="24"/>
      <c r="C10" s="27"/>
    </row>
    <row r="11" spans="1:6" ht="60" customHeight="1" x14ac:dyDescent="0.25">
      <c r="A11" s="20" t="s">
        <v>248</v>
      </c>
      <c r="B11" s="24"/>
      <c r="C11" s="27">
        <v>15000</v>
      </c>
    </row>
    <row r="12" spans="1:6" ht="15.75" customHeight="1" x14ac:dyDescent="0.25">
      <c r="A12" s="30"/>
      <c r="B12" s="24"/>
      <c r="C12" s="27"/>
    </row>
    <row r="13" spans="1:6" ht="105" customHeight="1" x14ac:dyDescent="0.25">
      <c r="A13" s="31" t="s">
        <v>249</v>
      </c>
      <c r="B13" s="25">
        <v>126.37</v>
      </c>
      <c r="C13" s="26">
        <v>1342696.9</v>
      </c>
      <c r="D13" s="18"/>
      <c r="E13" s="18"/>
      <c r="F13" s="18"/>
    </row>
    <row r="14" spans="1:6" ht="15.75" customHeight="1" x14ac:dyDescent="0.25">
      <c r="A14" s="30"/>
      <c r="B14" s="24"/>
      <c r="C14" s="27"/>
    </row>
    <row r="15" spans="1:6" ht="60" customHeight="1" x14ac:dyDescent="0.25">
      <c r="A15" s="31" t="s">
        <v>250</v>
      </c>
      <c r="B15" s="25">
        <v>91.537000000000006</v>
      </c>
      <c r="C15" s="26">
        <v>975657.6</v>
      </c>
      <c r="D15" s="18"/>
      <c r="E15" s="18"/>
      <c r="F15" s="18"/>
    </row>
    <row r="16" spans="1:6" ht="15.75" customHeight="1" x14ac:dyDescent="0.25">
      <c r="A16" s="30"/>
      <c r="B16" s="24"/>
      <c r="C16" s="27"/>
    </row>
    <row r="17" spans="1:6" ht="105" customHeight="1" x14ac:dyDescent="0.25">
      <c r="A17" s="31" t="s">
        <v>251</v>
      </c>
      <c r="B17" s="25" t="s">
        <v>252</v>
      </c>
      <c r="C17" s="26">
        <v>101751.4</v>
      </c>
      <c r="D17" s="18"/>
      <c r="E17" s="18"/>
      <c r="F17" s="18"/>
    </row>
    <row r="18" spans="1:6" ht="15.75" customHeight="1" x14ac:dyDescent="0.25">
      <c r="A18" s="30"/>
      <c r="B18" s="24"/>
      <c r="C18" s="27"/>
    </row>
    <row r="19" spans="1:6" ht="45" customHeight="1" x14ac:dyDescent="0.25">
      <c r="A19" s="31" t="s">
        <v>253</v>
      </c>
      <c r="B19" s="25">
        <v>4321.8339999999998</v>
      </c>
      <c r="C19" s="29">
        <v>938954.7</v>
      </c>
    </row>
    <row r="20" spans="1:6" ht="15.75" customHeight="1" x14ac:dyDescent="0.25">
      <c r="A20" s="31" t="s">
        <v>254</v>
      </c>
      <c r="B20" s="25"/>
      <c r="C20" s="29">
        <v>230500</v>
      </c>
    </row>
    <row r="21" spans="1:6" x14ac:dyDescent="0.25">
      <c r="A21" s="30" t="s">
        <v>241</v>
      </c>
      <c r="B21" s="30"/>
      <c r="C21" s="29">
        <f>C7+C13+C15+C17+C19+C20</f>
        <v>3723616.2</v>
      </c>
    </row>
    <row r="22" spans="1:6" x14ac:dyDescent="0.25">
      <c r="A22" s="31" t="s">
        <v>255</v>
      </c>
      <c r="B22" s="22">
        <f>B13+B15</f>
        <v>217.90700000000001</v>
      </c>
      <c r="C22" s="27">
        <f>C13+C15+C17</f>
        <v>2420105.9</v>
      </c>
    </row>
    <row r="23" spans="1:6" x14ac:dyDescent="0.25">
      <c r="A23" s="31" t="s">
        <v>256</v>
      </c>
      <c r="B23" s="22">
        <f>B9</f>
        <v>50.848999999999997</v>
      </c>
      <c r="C23" s="27">
        <f>C7</f>
        <v>134055.6</v>
      </c>
    </row>
    <row r="24" spans="1:6" x14ac:dyDescent="0.25">
      <c r="A24" s="31" t="s">
        <v>257</v>
      </c>
      <c r="B24" s="22">
        <f>B19</f>
        <v>4321.8339999999998</v>
      </c>
      <c r="C24" s="27">
        <f>C19</f>
        <v>938954.7</v>
      </c>
    </row>
    <row r="25" spans="1:6" x14ac:dyDescent="0.25">
      <c r="A25" s="31" t="s">
        <v>258</v>
      </c>
      <c r="B25" s="30"/>
      <c r="C25" s="27">
        <v>230500</v>
      </c>
    </row>
    <row r="26" spans="1:6" x14ac:dyDescent="0.25">
      <c r="B26">
        <v>278.40699999999998</v>
      </c>
      <c r="C26" s="27">
        <v>2976415.4</v>
      </c>
    </row>
    <row r="27" spans="1:6" x14ac:dyDescent="0.25">
      <c r="B27">
        <f>B26-B22</f>
        <v>60.5</v>
      </c>
      <c r="C27" s="32">
        <f>C26-2318354.5</f>
        <v>658060.9</v>
      </c>
      <c r="D27" s="27">
        <f>C27/B27</f>
        <v>10877.04</v>
      </c>
    </row>
  </sheetData>
  <pageMargins left="0.7" right="0.7" top="0.75" bottom="0.75" header="0.3" footer="0.3"/>
  <pageSetup paperSize="9" scale="77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Приложение №2 кап.рем</vt:lpstr>
      <vt:lpstr>Приложение №3 Освещение   </vt:lpstr>
      <vt:lpstr>Приложение №4 дороги (проч)</vt:lpstr>
      <vt:lpstr>Приложение №5 дороги (рег пр)</vt:lpstr>
      <vt:lpstr>Приложение №6 мосты</vt:lpstr>
      <vt:lpstr>Приложение №7 содержание </vt:lpstr>
      <vt:lpstr>Приложение №8 содержание</vt:lpstr>
      <vt:lpstr>Свод</vt:lpstr>
      <vt:lpstr>'Приложение №5 дороги (рег пр)'!_Hlk499220623</vt:lpstr>
      <vt:lpstr>'Приложение №4 дороги (проч)'!OLE_LINK123</vt:lpstr>
      <vt:lpstr>'Приложение №5 дороги (рег пр)'!OLE_LINK123</vt:lpstr>
      <vt:lpstr>'Приложение №4 дороги (проч)'!OLE_LINK20</vt:lpstr>
      <vt:lpstr>'Приложение №5 дороги (рег пр)'!OLE_LINK20</vt:lpstr>
      <vt:lpstr>'Приложение №5 дороги (рег пр)'!OLE_LINK54</vt:lpstr>
      <vt:lpstr>'Приложение №4 дороги (проч)'!Область_печати</vt:lpstr>
      <vt:lpstr>'Приложение №5 дороги (рег пр)'!Область_печати</vt:lpstr>
      <vt:lpstr>'Приложение №6 мосты'!Область_печати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Gerdev.Nikolay</dc:creator>
  <cp:lastModifiedBy>eremin</cp:lastModifiedBy>
  <cp:lastPrinted>2021-11-18T09:03:00Z</cp:lastPrinted>
  <dcterms:created xsi:type="dcterms:W3CDTF">2019-03-29T13:12:52Z</dcterms:created>
  <dcterms:modified xsi:type="dcterms:W3CDTF">2021-12-21T14:18:45Z</dcterms:modified>
</cp:coreProperties>
</file>