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arix\Desktop\Matricula.TE\Mejorados\PPQA\HGQA (Herramienta)\"/>
    </mc:Choice>
  </mc:AlternateContent>
  <bookViews>
    <workbookView xWindow="0" yWindow="0" windowWidth="20490" windowHeight="7755" tabRatio="642" activeTab="3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Planificación!$A$12:$Y$50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Tablas!$K$24:$K$30</definedName>
    <definedName name="e_depar">Tablas!$K$14:$K$23</definedName>
    <definedName name="e_fast">Tablas!$K$3:$K$6</definedName>
    <definedName name="e_inci">Tablas!$K$36:$K$42</definedName>
    <definedName name="e_req">Tablas!$K$31:$K$35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Tablas!$B$4:$B$12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52511"/>
</workbook>
</file>

<file path=xl/calcChain.xml><?xml version="1.0" encoding="utf-8"?>
<calcChain xmlns="http://schemas.openxmlformats.org/spreadsheetml/2006/main">
  <c r="C40" i="11" l="1"/>
  <c r="D40" i="11"/>
  <c r="E40" i="11"/>
  <c r="F40" i="11"/>
  <c r="N40" i="11"/>
  <c r="C39" i="11"/>
  <c r="D39" i="11"/>
  <c r="E39" i="11"/>
  <c r="F39" i="11"/>
  <c r="N39" i="11"/>
  <c r="D30" i="11"/>
  <c r="C30" i="11"/>
  <c r="C31" i="11"/>
  <c r="C32" i="11"/>
  <c r="C33" i="11"/>
  <c r="C34" i="11"/>
  <c r="C35" i="11"/>
  <c r="C36" i="11"/>
  <c r="C37" i="11"/>
  <c r="C38" i="11"/>
  <c r="E30" i="11"/>
  <c r="F30" i="11"/>
  <c r="N30" i="11"/>
  <c r="D31" i="11"/>
  <c r="E31" i="11"/>
  <c r="F31" i="11"/>
  <c r="N31" i="11"/>
  <c r="D32" i="11"/>
  <c r="E32" i="11"/>
  <c r="F32" i="11"/>
  <c r="N32" i="11"/>
  <c r="D33" i="11"/>
  <c r="E33" i="11"/>
  <c r="F33" i="11"/>
  <c r="N33" i="11"/>
  <c r="D34" i="11"/>
  <c r="E34" i="11"/>
  <c r="F34" i="11"/>
  <c r="N34" i="11"/>
  <c r="D35" i="11"/>
  <c r="E35" i="11"/>
  <c r="F35" i="11"/>
  <c r="N35" i="11"/>
  <c r="D36" i="11"/>
  <c r="E36" i="11"/>
  <c r="F36" i="11"/>
  <c r="N36" i="11"/>
  <c r="D37" i="11"/>
  <c r="E37" i="11"/>
  <c r="F37" i="11"/>
  <c r="N37" i="11"/>
  <c r="D38" i="11"/>
  <c r="E38" i="11"/>
  <c r="F38" i="11"/>
  <c r="N38" i="11"/>
  <c r="N29" i="11" l="1"/>
  <c r="N28" i="11"/>
  <c r="N20" i="11"/>
  <c r="N21" i="11"/>
  <c r="N22" i="11"/>
  <c r="N23" i="11"/>
  <c r="N17" i="11"/>
  <c r="N16" i="11"/>
  <c r="N11" i="11"/>
  <c r="N10" i="11"/>
  <c r="N18" i="11" l="1"/>
  <c r="N19" i="11"/>
  <c r="N24" i="11"/>
  <c r="N25" i="11"/>
  <c r="N26" i="11"/>
  <c r="N27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D28" i="7" l="1"/>
  <c r="D29" i="7"/>
  <c r="D30" i="7"/>
  <c r="D31" i="7"/>
  <c r="D32" i="7"/>
  <c r="D59" i="7"/>
  <c r="D60" i="7"/>
  <c r="D58" i="7"/>
  <c r="F6" i="11"/>
  <c r="F7" i="11"/>
  <c r="F8" i="11"/>
  <c r="F9" i="11"/>
  <c r="F5" i="11"/>
  <c r="E5" i="11"/>
  <c r="J51" i="5"/>
  <c r="D40" i="7" s="1"/>
  <c r="M51" i="5"/>
  <c r="D41" i="7" s="1"/>
  <c r="D16" i="7"/>
  <c r="D14" i="7"/>
  <c r="C6" i="11"/>
  <c r="I7" i="7"/>
  <c r="C5" i="11"/>
  <c r="E6" i="11"/>
  <c r="E7" i="11"/>
  <c r="E8" i="11"/>
  <c r="E9" i="11"/>
  <c r="D6" i="11"/>
  <c r="D7" i="11"/>
  <c r="D8" i="11"/>
  <c r="D9" i="11"/>
  <c r="C7" i="11"/>
  <c r="C8" i="11"/>
  <c r="C9" i="11"/>
  <c r="D5" i="11"/>
  <c r="C5" i="7"/>
  <c r="E8" i="7"/>
  <c r="E6" i="7"/>
  <c r="E5" i="7"/>
  <c r="E4" i="7"/>
  <c r="E7" i="7"/>
  <c r="N15" i="11"/>
  <c r="N14" i="11"/>
  <c r="N13" i="11"/>
  <c r="N12" i="11"/>
  <c r="N6" i="11"/>
  <c r="N7" i="11"/>
  <c r="N8" i="11"/>
  <c r="N9" i="11"/>
  <c r="N5" i="11"/>
  <c r="D61" i="7" l="1"/>
  <c r="D33" i="7"/>
  <c r="D42" i="7"/>
  <c r="D15" i="7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Las acciones realizadas para solucionar la no conformidad
ó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<sst xmlns="http://schemas.openxmlformats.org/spreadsheetml/2006/main" count="537" uniqueCount="247">
  <si>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</si>
  <si>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</si>
  <si>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</si>
  <si>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</si>
  <si>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</si>
  <si>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</si>
  <si>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</si>
  <si>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</si>
  <si>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</si>
  <si>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</si>
  <si>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</si>
  <si>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</si>
  <si>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</si>
  <si>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</si>
  <si>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</si>
  <si>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</si>
  <si>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</si>
  <si>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</si>
  <si>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</si>
  <si>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</si>
  <si>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</si>
  <si>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</si>
  <si>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</si>
  <si>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</si>
  <si>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</si>
  <si>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</si>
  <si>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</si>
  <si>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</si>
  <si>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</si>
  <si>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</si>
  <si>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</si>
  <si>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</si>
  <si>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</si>
  <si>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</si>
  <si>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</si>
  <si>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</si>
  <si>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</si>
  <si>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</si>
  <si>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Ejecutadas:</t>
  </si>
  <si>
    <t xml:space="preserve"> REVISIÓN DE ASEGURAMIENTO DE LA CALIDAD - PRODUCTO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</si>
  <si>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</si>
  <si>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</si>
  <si>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</si>
  <si>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</si>
  <si>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</si>
  <si>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</si>
  <si>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</si>
  <si>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</si>
  <si>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</si>
  <si>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</si>
  <si>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</si>
  <si>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</si>
  <si>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</si>
  <si>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</si>
  <si>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</si>
  <si>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</si>
  <si>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</si>
  <si>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</si>
  <si>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</si>
  <si>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</si>
  <si>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</si>
  <si>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</si>
  <si>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</si>
  <si>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</si>
  <si>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</si>
  <si>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</si>
  <si>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</si>
  <si>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</si>
  <si>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</si>
  <si>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</si>
  <si>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</si>
  <si>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</si>
  <si>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</si>
  <si>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</si>
  <si>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</si>
  <si>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</si>
  <si>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</si>
  <si>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</si>
  <si>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</si>
  <si>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</si>
  <si>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</si>
  <si>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</si>
  <si>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</si>
  <si>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</si>
  <si>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</si>
  <si>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</si>
  <si>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</si>
  <si>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</si>
  <si>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</si>
  <si>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</si>
  <si>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</si>
  <si>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</si>
  <si>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</si>
  <si>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</si>
  <si>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</si>
  <si>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</si>
  <si>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</si>
  <si>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</si>
  <si>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</si>
  <si>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</si>
  <si>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</si>
  <si>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</si>
  <si>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</si>
  <si>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</si>
  <si>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</si>
  <si>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</si>
  <si>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</si>
  <si>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</si>
  <si>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</si>
  <si>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</si>
  <si>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Jefe de Fábrica:</t>
  </si>
  <si>
    <t>Nombre del Jefe de Fábrica</t>
  </si>
  <si>
    <t>Nombre del Gestor de Calidad</t>
  </si>
  <si>
    <t>Fast Track</t>
  </si>
  <si>
    <t>Configuraciones Tipo o Nuevas</t>
  </si>
  <si>
    <t>Desarrollos Departamentales</t>
  </si>
  <si>
    <t>Desarrollos Adicionales ATIS</t>
  </si>
  <si>
    <t>Definición de Requerimientos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</si>
  <si>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</si>
  <si>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</si>
  <si>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</si>
  <si>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</si>
  <si>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</si>
  <si>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</si>
  <si>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</si>
  <si>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</si>
  <si>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</si>
  <si>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</si>
  <si>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</si>
  <si>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</si>
  <si>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</si>
  <si>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</si>
  <si>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</si>
  <si>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</si>
  <si>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</si>
  <si>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</si>
  <si>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</si>
  <si>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Manual de Usuario (actualizar o crear)</t>
  </si>
  <si>
    <t>Manual de instalación y configuración</t>
  </si>
  <si>
    <t>DT</t>
  </si>
  <si>
    <t>PTF</t>
  </si>
  <si>
    <t>EAN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</si>
  <si>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</si>
  <si>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</si>
  <si>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</si>
  <si>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</si>
  <si>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</si>
  <si>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</si>
  <si>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</si>
  <si>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</si>
  <si>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</si>
  <si>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</si>
  <si>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Analisis</t>
  </si>
  <si>
    <t>Diseño</t>
  </si>
  <si>
    <t>Desarrollo Iteración 1</t>
  </si>
  <si>
    <t>Desarrollo Iteración 2</t>
  </si>
  <si>
    <t>Pruebas</t>
  </si>
  <si>
    <t>Implementación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</si>
  <si>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</si>
  <si>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</si>
  <si>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</si>
  <si>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</si>
  <si>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</si>
  <si>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</t>
  </si>
  <si>
    <t>Documento está con defectos de fondo</t>
  </si>
  <si>
    <t>Manuel Saenz</t>
  </si>
  <si>
    <t>1.0</t>
  </si>
  <si>
    <t>Farix Salinas</t>
  </si>
  <si>
    <t>Fecha Efectiva: 12/06/2017</t>
  </si>
  <si>
    <t>Jefe de Proyecto:</t>
  </si>
  <si>
    <t>Analista de Calidad</t>
  </si>
  <si>
    <t>Revisor (es) de QA :</t>
  </si>
  <si>
    <t>Software Matricula.TE</t>
  </si>
  <si>
    <t>Ernesto Chira</t>
  </si>
  <si>
    <t>Problemas de Nomenclaturas</t>
  </si>
  <si>
    <t>HGQA_V1.0_2017 Herramienta de Gestión QA-Producto</t>
  </si>
  <si>
    <t>Nro de revisiones Planificadas:</t>
  </si>
  <si>
    <t>Version Inicial</t>
  </si>
  <si>
    <t>Version con Revision de QA</t>
  </si>
  <si>
    <t>Revisado</t>
  </si>
  <si>
    <t>o</t>
  </si>
  <si>
    <t>Mayo-Junio</t>
  </si>
  <si>
    <t>Farix Salinas- Ernesto Chira</t>
  </si>
  <si>
    <t>Revisores:</t>
  </si>
  <si>
    <t>Area de Proceso</t>
  </si>
  <si>
    <t>PP-PMC</t>
  </si>
  <si>
    <t>Plan de Proyecto (PPBR)</t>
  </si>
  <si>
    <t>Registro de Riesgos (REGRI)</t>
  </si>
  <si>
    <t>Cronograma (CPROY)</t>
  </si>
  <si>
    <t>Actas de Reuniones (AREXTBR-ARINTB-AREBR)</t>
  </si>
  <si>
    <t>Aceptacion de entregables (ACENT)</t>
  </si>
  <si>
    <t>Informe de Avance Quincenal (IAVQUI)</t>
  </si>
  <si>
    <t>REQM</t>
  </si>
  <si>
    <t>Lista Maestra de Requerimientos (LMREQM)</t>
  </si>
  <si>
    <t>Matriz de Trazabilidad (MTREQM)</t>
  </si>
  <si>
    <t>Registro de Cambio de Requerimientos (RCREQM)</t>
  </si>
  <si>
    <t>Solicitud de Cambio de Requerimientos (SOLCREQ)</t>
  </si>
  <si>
    <t>Acta de Solicitud de Cambios de Requerimientos (ASCR)</t>
  </si>
  <si>
    <t>MA</t>
  </si>
  <si>
    <t>Tablero de Control (TMETR)</t>
  </si>
  <si>
    <t>Ficha de metricas de Exposicion al riesgo (FMEXRI)</t>
  </si>
  <si>
    <t>Ficha de metricas de Volatilidad de Requerimientos (FMVREQ)</t>
  </si>
  <si>
    <t>Ficha de metricas de Numero de N conformidades QA del Producto (FMNCNPRO)</t>
  </si>
  <si>
    <t>Ficha de metricas de Indice de Cambios en Items de Configuracion (FMICIC)</t>
  </si>
  <si>
    <t>PPQA</t>
  </si>
  <si>
    <t>CheckList de Aseguramiento de Calidad (CHKQA)</t>
  </si>
  <si>
    <t>Proceso de Gestion de Requerimientos (PGREQM)</t>
  </si>
  <si>
    <t>Proceso de Gestion de Proyecto (PGBR)</t>
  </si>
  <si>
    <t>Proceso de Aseguramiento de Calidad (PQA)</t>
  </si>
  <si>
    <t>Matriz de Seguimiento del Proyecto (MSPQA)</t>
  </si>
  <si>
    <t>CM</t>
  </si>
  <si>
    <t>Proceso de Gestion de la Configuracion (PGC)</t>
  </si>
  <si>
    <t>Registro de Items de Configuracion (REGITCON)</t>
  </si>
  <si>
    <t>Solicitud de Acceso (SOLACC)</t>
  </si>
  <si>
    <t>Herramienta Gestion de Aseguramiento de Calidad (HGQA)</t>
  </si>
  <si>
    <t>Problemas en los roles, en las nomenclatura y pequeños arreglos ortograficos.</t>
  </si>
  <si>
    <t>No se encontro.</t>
  </si>
  <si>
    <t>Algunos problemas en el proceso de Ingenieria.</t>
  </si>
  <si>
    <t>Problemas ortograficos y errores leves de roles.</t>
  </si>
  <si>
    <t>Se encontro un requerimiento mal planteado.</t>
  </si>
  <si>
    <t>La nomenclatura tuvo un leve error.</t>
  </si>
  <si>
    <t>Fue guardado en el repositorio incorrectamente.</t>
  </si>
  <si>
    <t>Pequeños defectos de formato en el tablero.</t>
  </si>
  <si>
    <t>Error en la formula de metrica.</t>
  </si>
  <si>
    <t>Problemas en la tabla de revisiones.</t>
  </si>
  <si>
    <t>Se contro preguntas con poca coherencia.</t>
  </si>
  <si>
    <t>Problemas en la fechas planteadas.</t>
  </si>
  <si>
    <t>Defectos en los procesos.</t>
  </si>
  <si>
    <t>En los subprocesos hubo error en un rol.</t>
  </si>
  <si>
    <t>Falto rutas.</t>
  </si>
  <si>
    <t>Ingenieria</t>
  </si>
  <si>
    <t>Documento de Analisis (DANA)</t>
  </si>
  <si>
    <t>Documento de Diseño (DDIS)</t>
  </si>
  <si>
    <t>Documento de Pruebas Funcionales (DPFUN)</t>
  </si>
  <si>
    <t>Informe de Pruebas Funcionales (INPRUF)</t>
  </si>
  <si>
    <t>Documento de Prueba de Sistema (DPSIS)</t>
  </si>
  <si>
    <t>Informe de Prueba de Sistema (INPRUS)</t>
  </si>
  <si>
    <t>Manual de Sistema (MANSIS)</t>
  </si>
  <si>
    <t>Guia de Instalacion (GUINSTALL)</t>
  </si>
  <si>
    <t>Manual de Usuario (MANUSER)</t>
  </si>
  <si>
    <t>Matriz de trazabilidad final  (MTREQM)</t>
  </si>
  <si>
    <t>Problema en el versionamiento</t>
  </si>
  <si>
    <t>Faltas Ortograficas</t>
  </si>
  <si>
    <t>No presentado con los standars de los entregables</t>
  </si>
  <si>
    <t>Documento de pase QA-Produccion (DPQAP)</t>
  </si>
  <si>
    <t>Version Final</t>
  </si>
  <si>
    <t>Por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</si>
</sst>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59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09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vertical="top" wrapText="1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5" fillId="26" borderId="14" xfId="42" applyFont="1" applyFill="1" applyBorder="1" applyAlignment="1">
      <alignment horizontal="center" vertical="center" wrapText="1"/>
    </xf>
    <xf numFmtId="0" fontId="45" fillId="26" borderId="15" xfId="42" applyFont="1" applyFill="1" applyBorder="1" applyAlignment="1">
      <alignment horizontal="center" vertical="center" wrapText="1"/>
    </xf>
    <xf numFmtId="0" fontId="45" fillId="26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49" fontId="8" fillId="0" borderId="25" xfId="43" applyNumberFormat="1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7" fillId="0" borderId="27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8" fillId="27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49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14" fontId="8" fillId="24" borderId="11" xfId="39" applyNumberFormat="1" applyFont="1" applyFill="1" applyBorder="1" applyAlignment="1" applyProtection="1">
      <alignment vertical="top" wrapText="1"/>
      <protection locked="0"/>
    </xf>
    <xf numFmtId="0" fontId="45" fillId="25" borderId="10" xfId="32" applyFont="1" applyFill="1" applyBorder="1" applyAlignment="1" applyProtection="1">
      <alignment vertical="center" wrapText="1"/>
      <protection locked="0"/>
    </xf>
    <xf numFmtId="0" fontId="50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24" borderId="10" xfId="40" applyFont="1" applyFill="1" applyBorder="1" applyAlignment="1">
      <alignment horizontal="center" vertical="center" wrapText="1"/>
    </xf>
    <xf numFmtId="1" fontId="49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1" fillId="24" borderId="10" xfId="0" applyFont="1" applyFill="1" applyBorder="1" applyAlignment="1" applyProtection="1">
      <alignment horizontal="center" vertical="center" wrapText="1"/>
    </xf>
    <xf numFmtId="14" fontId="49" fillId="24" borderId="10" xfId="32" applyNumberFormat="1" applyFont="1" applyFill="1" applyBorder="1" applyAlignment="1" applyProtection="1">
      <alignment vertical="top" wrapText="1"/>
      <protection locked="0"/>
    </xf>
    <xf numFmtId="0" fontId="54" fillId="24" borderId="10" xfId="32" applyFont="1" applyFill="1" applyBorder="1" applyProtection="1">
      <protection locked="0"/>
    </xf>
    <xf numFmtId="165" fontId="55" fillId="24" borderId="10" xfId="32" applyNumberFormat="1" applyFont="1" applyFill="1" applyBorder="1" applyProtection="1">
      <protection locked="0"/>
    </xf>
    <xf numFmtId="0" fontId="53" fillId="25" borderId="11" xfId="32" applyFont="1" applyFill="1" applyBorder="1" applyAlignment="1" applyProtection="1">
      <protection locked="0"/>
    </xf>
    <xf numFmtId="1" fontId="49" fillId="24" borderId="10" xfId="32" applyNumberFormat="1" applyFont="1" applyFill="1" applyBorder="1" applyAlignment="1" applyProtection="1">
      <alignment horizontal="center" vertical="top" wrapText="1"/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5" fillId="25" borderId="11" xfId="32" applyNumberFormat="1" applyFont="1" applyFill="1" applyBorder="1" applyAlignment="1" applyProtection="1">
      <alignment vertical="top" wrapText="1"/>
      <protection locked="0"/>
    </xf>
    <xf numFmtId="1" fontId="57" fillId="24" borderId="10" xfId="32" applyNumberFormat="1" applyFont="1" applyFill="1" applyBorder="1" applyAlignment="1" applyProtection="1">
      <alignment horizontal="center"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16" fontId="8" fillId="24" borderId="28" xfId="39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5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8" fillId="0" borderId="10" xfId="40" applyFont="1" applyBorder="1" applyAlignment="1">
      <alignment vertical="center" wrapText="1"/>
    </xf>
    <xf numFmtId="0" fontId="0" fillId="0" borderId="0" xfId="0" applyBorder="1"/>
    <xf numFmtId="0" fontId="58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29" xfId="32" applyFont="1" applyBorder="1" applyAlignment="1">
      <alignment vertical="top" wrapText="1"/>
    </xf>
    <xf numFmtId="0" fontId="5" fillId="0" borderId="30" xfId="32" applyFont="1" applyBorder="1" applyAlignment="1">
      <alignment vertical="top" wrapText="1"/>
    </xf>
    <xf numFmtId="0" fontId="5" fillId="0" borderId="31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12" fillId="28" borderId="10" xfId="32" applyFont="1" applyFill="1" applyBorder="1" applyAlignment="1">
      <alignment horizontal="center" vertical="center" wrapText="1"/>
    </xf>
    <xf numFmtId="16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24" borderId="10" xfId="40" applyFont="1" applyFill="1" applyBorder="1" applyAlignment="1">
      <alignment horizontal="center" vertical="center" wrapText="1"/>
    </xf>
    <xf numFmtId="0" fontId="1" fillId="0" borderId="10" xfId="39" applyFont="1" applyBorder="1" applyProtection="1">
      <protection locked="0"/>
    </xf>
    <xf numFmtId="14" fontId="1" fillId="0" borderId="10" xfId="39" applyNumberFormat="1" applyFont="1" applyBorder="1" applyProtection="1">
      <protection locked="0"/>
    </xf>
    <xf numFmtId="0" fontId="44" fillId="24" borderId="0" xfId="43" applyFont="1" applyFill="1" applyAlignment="1">
      <alignment horizontal="center"/>
    </xf>
    <xf numFmtId="0" fontId="22" fillId="0" borderId="11" xfId="36" applyFont="1" applyBorder="1" applyAlignment="1">
      <alignment horizontal="left" vertical="top" wrapText="1"/>
    </xf>
    <xf numFmtId="0" fontId="22" fillId="0" borderId="32" xfId="36" applyFont="1" applyBorder="1" applyAlignment="1">
      <alignment horizontal="left" vertical="top" wrapText="1"/>
    </xf>
    <xf numFmtId="0" fontId="22" fillId="0" borderId="28" xfId="36" applyFont="1" applyBorder="1" applyAlignment="1">
      <alignment horizontal="left" vertical="top" wrapText="1"/>
    </xf>
    <xf numFmtId="0" fontId="22" fillId="0" borderId="11" xfId="36" applyFont="1" applyBorder="1" applyAlignment="1">
      <alignment horizontal="left" vertical="top"/>
    </xf>
    <xf numFmtId="0" fontId="22" fillId="0" borderId="32" xfId="36" applyFont="1" applyBorder="1" applyAlignment="1">
      <alignment horizontal="left" vertical="top"/>
    </xf>
    <xf numFmtId="0" fontId="22" fillId="0" borderId="28" xfId="36" applyFont="1" applyBorder="1" applyAlignment="1">
      <alignment horizontal="left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2" xfId="32" applyFont="1" applyFill="1" applyBorder="1" applyAlignment="1">
      <alignment horizontal="center" vertical="center" wrapText="1"/>
    </xf>
    <xf numFmtId="0" fontId="4" fillId="25" borderId="28" xfId="32" applyFont="1" applyFill="1" applyBorder="1" applyAlignment="1">
      <alignment horizontal="center" vertical="center" wrapText="1"/>
    </xf>
    <xf numFmtId="0" fontId="12" fillId="28" borderId="11" xfId="32" applyFont="1" applyFill="1" applyBorder="1" applyAlignment="1">
      <alignment horizontal="center" vertical="center" wrapText="1"/>
    </xf>
    <xf numFmtId="0" fontId="12" fillId="28" borderId="32" xfId="32" applyFont="1" applyFill="1" applyBorder="1" applyAlignment="1">
      <alignment horizontal="center" vertical="center" wrapText="1"/>
    </xf>
    <xf numFmtId="0" fontId="12" fillId="28" borderId="28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0" borderId="32" xfId="36" applyFont="1" applyBorder="1" applyAlignment="1">
      <alignment horizontal="center" vertical="center" wrapText="1"/>
    </xf>
    <xf numFmtId="0" fontId="4" fillId="0" borderId="28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2" xfId="36" applyFont="1" applyBorder="1" applyAlignment="1">
      <alignment horizontal="left" vertical="center" wrapText="1"/>
    </xf>
    <xf numFmtId="0" fontId="3" fillId="0" borderId="28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8" xfId="38" applyFont="1" applyFill="1" applyBorder="1" applyAlignment="1">
      <alignment horizontal="center" vertical="center"/>
    </xf>
    <xf numFmtId="0" fontId="7" fillId="0" borderId="11" xfId="36" applyFont="1" applyBorder="1" applyAlignment="1">
      <alignment horizontal="center" vertical="top"/>
    </xf>
    <xf numFmtId="0" fontId="2" fillId="0" borderId="32" xfId="32" applyBorder="1" applyAlignment="1">
      <alignment horizontal="center"/>
    </xf>
    <xf numFmtId="0" fontId="2" fillId="0" borderId="28" xfId="32" applyBorder="1" applyAlignment="1">
      <alignment horizontal="center"/>
    </xf>
    <xf numFmtId="0" fontId="7" fillId="0" borderId="11" xfId="32" applyFont="1" applyBorder="1" applyAlignment="1">
      <alignment horizontal="left" wrapText="1" indent="1"/>
    </xf>
    <xf numFmtId="0" fontId="7" fillId="0" borderId="32" xfId="32" applyFont="1" applyBorder="1" applyAlignment="1">
      <alignment horizontal="left" wrapText="1" indent="1"/>
    </xf>
    <xf numFmtId="0" fontId="7" fillId="0" borderId="28" xfId="32" applyFont="1" applyBorder="1" applyAlignment="1">
      <alignment horizontal="left" wrapText="1" indent="1"/>
    </xf>
    <xf numFmtId="0" fontId="4" fillId="0" borderId="11" xfId="36" applyFont="1" applyBorder="1" applyAlignment="1">
      <alignment horizontal="center" vertical="top"/>
    </xf>
    <xf numFmtId="0" fontId="4" fillId="0" borderId="32" xfId="36" applyFont="1" applyBorder="1" applyAlignment="1">
      <alignment horizontal="center" vertical="top"/>
    </xf>
    <xf numFmtId="0" fontId="4" fillId="0" borderId="28" xfId="36" applyFont="1" applyBorder="1" applyAlignment="1">
      <alignment horizontal="center" vertical="top"/>
    </xf>
    <xf numFmtId="0" fontId="5" fillId="24" borderId="0" xfId="39" applyFont="1" applyFill="1" applyBorder="1" applyAlignment="1" applyProtection="1">
      <alignment horizontal="left"/>
      <protection locked="0"/>
    </xf>
    <xf numFmtId="0" fontId="4" fillId="24" borderId="0" xfId="36" applyFont="1" applyFill="1" applyBorder="1" applyAlignment="1">
      <alignment horizontal="center" vertical="top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8" xfId="32" applyFont="1" applyFill="1" applyBorder="1" applyAlignment="1" applyProtection="1">
      <alignment horizontal="center" vertical="top" wrapText="1"/>
      <protection locked="0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2" xfId="39" applyFont="1" applyFill="1" applyBorder="1" applyAlignment="1" applyProtection="1">
      <alignment horizontal="center" vertical="top" wrapText="1"/>
      <protection locked="0"/>
    </xf>
    <xf numFmtId="0" fontId="8" fillId="24" borderId="28" xfId="39" applyFont="1" applyFill="1" applyBorder="1" applyAlignment="1" applyProtection="1">
      <alignment horizontal="center" vertical="top" wrapText="1"/>
      <protection locked="0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4" fillId="24" borderId="33" xfId="32" applyFont="1" applyFill="1" applyBorder="1" applyAlignment="1" applyProtection="1">
      <alignment horizontal="center" vertical="center"/>
      <protection locked="0"/>
    </xf>
    <xf numFmtId="0" fontId="44" fillId="24" borderId="34" xfId="32" applyFont="1" applyFill="1" applyBorder="1" applyAlignment="1" applyProtection="1">
      <alignment horizontal="center" vertical="center"/>
      <protection locked="0"/>
    </xf>
    <xf numFmtId="0" fontId="44" fillId="24" borderId="35" xfId="32" applyFont="1" applyFill="1" applyBorder="1" applyAlignment="1" applyProtection="1">
      <alignment horizontal="center" vertical="center"/>
      <protection locked="0"/>
    </xf>
    <xf numFmtId="49" fontId="56" fillId="25" borderId="10" xfId="32" applyNumberFormat="1" applyFont="1" applyFill="1" applyBorder="1" applyAlignment="1" applyProtection="1">
      <alignment horizontal="left" vertical="center" wrapText="1"/>
    </xf>
    <xf numFmtId="0" fontId="45" fillId="25" borderId="13" xfId="39" applyFont="1" applyFill="1" applyBorder="1" applyAlignment="1" applyProtection="1">
      <alignment horizontal="left" vertical="top" wrapText="1"/>
      <protection locked="0"/>
    </xf>
    <xf numFmtId="0" fontId="45" fillId="25" borderId="36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2" xfId="39" applyFont="1" applyFill="1" applyBorder="1" applyAlignment="1" applyProtection="1">
      <alignment horizontal="left" vertical="top" wrapText="1"/>
      <protection locked="0"/>
    </xf>
    <xf numFmtId="0" fontId="49" fillId="24" borderId="28" xfId="39" applyFont="1" applyFill="1" applyBorder="1" applyAlignment="1" applyProtection="1">
      <alignment horizontal="left" vertical="top" wrapText="1"/>
      <protection locked="0"/>
    </xf>
    <xf numFmtId="0" fontId="52" fillId="25" borderId="10" xfId="32" applyFont="1" applyFill="1" applyBorder="1" applyAlignment="1" applyProtection="1">
      <alignment horizontal="left"/>
      <protection locked="0"/>
    </xf>
    <xf numFmtId="0" fontId="45" fillId="25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49" fillId="24" borderId="36" xfId="32" applyNumberFormat="1" applyFont="1" applyFill="1" applyBorder="1" applyAlignment="1" applyProtection="1">
      <alignment horizontal="left" vertical="top" wrapText="1"/>
      <protection locked="0"/>
    </xf>
    <xf numFmtId="0" fontId="45" fillId="25" borderId="13" xfId="32" applyFont="1" applyFill="1" applyBorder="1" applyAlignment="1" applyProtection="1">
      <alignment horizontal="left" vertical="center" wrapText="1"/>
      <protection locked="0"/>
    </xf>
    <xf numFmtId="0" fontId="45" fillId="25" borderId="36" xfId="32" applyFont="1" applyFill="1" applyBorder="1" applyAlignment="1" applyProtection="1">
      <alignment horizontal="left" vertical="center" wrapText="1"/>
      <protection locked="0"/>
    </xf>
    <xf numFmtId="0" fontId="45" fillId="25" borderId="11" xfId="32" applyFont="1" applyFill="1" applyBorder="1" applyAlignment="1" applyProtection="1">
      <alignment horizontal="left" vertical="top" wrapText="1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  <xf numFmtId="0" fontId="45" fillId="25" borderId="10" xfId="39" applyFont="1" applyFill="1" applyBorder="1" applyAlignment="1" applyProtection="1">
      <alignment horizontal="left" vertical="top" wrapText="1"/>
      <protection locked="0"/>
    </xf>
    <xf numFmtId="0" fontId="45" fillId="25" borderId="11" xfId="39" applyFont="1" applyFill="1" applyBorder="1" applyAlignment="1" applyProtection="1">
      <alignment horizontal="left" vertical="top" wrapText="1"/>
      <protection locked="0"/>
    </xf>
    <xf numFmtId="0" fontId="45" fillId="25" borderId="28" xfId="39" applyFont="1" applyFill="1" applyBorder="1" applyAlignment="1" applyProtection="1">
      <alignment horizontal="left" vertical="top" wrapText="1"/>
      <protection locked="0"/>
    </xf>
    <xf numFmtId="0" fontId="58" fillId="0" borderId="10" xfId="32" applyFont="1" applyBorder="1" applyAlignment="1">
      <alignment horizontal="left" vertical="center"/>
    </xf>
    <xf numFmtId="0" fontId="58" fillId="0" borderId="37" xfId="32" applyFont="1" applyBorder="1" applyAlignment="1">
      <alignment horizontal="left" vertical="center" wrapText="1"/>
    </xf>
    <xf numFmtId="0" fontId="58" fillId="0" borderId="38" xfId="32" applyFont="1" applyBorder="1" applyAlignment="1">
      <alignment horizontal="left" vertical="center" wrapText="1"/>
    </xf>
    <xf numFmtId="0" fontId="58" fillId="0" borderId="39" xfId="32" applyFont="1" applyBorder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707"/>
          <c:y val="4.498269896193777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717"/>
          <c:y val="0.35682819383259951"/>
          <c:w val="0.40724026888639714"/>
          <c:h val="0.3171806167400884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0</c:v>
                </c:pt>
                <c:pt idx="1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9"/>
          <c:y val="0.79295154185021988"/>
          <c:w val="0.7986434162049908"/>
          <c:h val="9.69162995594713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185"/>
          <c:y val="5.472702106266572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57"/>
          <c:y val="0.39303816764222554"/>
          <c:w val="0.20279746247080033"/>
          <c:h val="0.22885766723471332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94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3.0718556028495433E-2"/>
                  <c:y val="1.93695398791138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7.5132877704156803E-2"/>
                  <c:y val="-9.96764026461073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15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774"/>
          <c:w val="0.94843049327354301"/>
          <c:h val="0.128205930776309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5105E-2"/>
          <c:y val="0.21183913404912819"/>
          <c:w val="0.88112000935589063"/>
          <c:h val="0.58878818140125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de Revisión'!$C$40:$C$41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Revisión'!$D$40:$D$41</c:f>
              <c:numCache>
                <c:formatCode>0</c:formatCode>
                <c:ptCount val="2"/>
                <c:pt idx="0">
                  <c:v>40</c:v>
                </c:pt>
                <c:pt idx="1">
                  <c:v>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8856728"/>
        <c:axId val="268857904"/>
      </c:barChart>
      <c:catAx>
        <c:axId val="268856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68857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68857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68856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2"/>
          <c:y val="0.82800161719065901"/>
          <c:w val="0.63004484304932784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39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21"/>
          <c:w val="0.63796133567662561"/>
          <c:h val="0.611943922023938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Revisión'!$C$58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Revisión'!$D$58</c:f>
              <c:numCache>
                <c:formatCode>0</c:formatCode>
                <c:ptCount val="1"/>
                <c:pt idx="0">
                  <c:v>19</c:v>
                </c:pt>
              </c:numCache>
            </c:numRef>
          </c:val>
        </c:ser>
        <c:ser>
          <c:idx val="1"/>
          <c:order val="1"/>
          <c:tx>
            <c:strRef>
              <c:f>'Informe de Revisión'!$C$59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'Informe de Revisión'!$C$60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4426344"/>
        <c:axId val="264427520"/>
        <c:axId val="0"/>
      </c:bar3DChart>
      <c:catAx>
        <c:axId val="26442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21"/>
              <c:y val="0.861945195283425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64427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64427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63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644263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906"/>
          <c:y val="0.48803827751196188"/>
          <c:w val="0.19819863412917491"/>
          <c:h val="0.153110047846890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1647826</xdr:colOff>
      <xdr:row>0</xdr:row>
      <xdr:rowOff>0</xdr:rowOff>
    </xdr:from>
    <xdr:to>
      <xdr:col>6</xdr:col>
      <xdr:colOff>438151</xdr:colOff>
      <xdr:row>2</xdr:row>
      <xdr:rowOff>114299</xdr:rowOff>
    </xdr:to>
    <xdr:sp macro="" textlink="">
      <xdr:nvSpPr>
        <xdr:cNvPr id="2" name="Elipse 1">
          <a:extLst>
            <a:ext uri="{FF2B5EF4-FFF2-40B4-BE49-F238E27FC236}"/>
          </a:extLst>
        </xdr:cNvPr>
        <xdr:cNvSpPr/>
      </xdr:nvSpPr>
      <xdr:spPr>
        <a:xfrm>
          <a:off x="5238751" y="0"/>
          <a:ext cx="533400" cy="476249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156882</xdr:colOff>
      <xdr:row>1</xdr:row>
      <xdr:rowOff>22412</xdr:rowOff>
    </xdr:from>
    <xdr:to>
      <xdr:col>9</xdr:col>
      <xdr:colOff>690282</xdr:colOff>
      <xdr:row>3</xdr:row>
      <xdr:rowOff>117661</xdr:rowOff>
    </xdr:to>
    <xdr:sp macro="" textlink="">
      <xdr:nvSpPr>
        <xdr:cNvPr id="2" name="Elipse 1">
          <a:extLst>
            <a:ext uri="{FF2B5EF4-FFF2-40B4-BE49-F238E27FC236}"/>
          </a:extLst>
        </xdr:cNvPr>
        <xdr:cNvSpPr/>
      </xdr:nvSpPr>
      <xdr:spPr>
        <a:xfrm>
          <a:off x="9793941" y="179294"/>
          <a:ext cx="533400" cy="476249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504824</xdr:colOff>
      <xdr:row>0</xdr:row>
      <xdr:rowOff>0</xdr:rowOff>
    </xdr:from>
    <xdr:to>
      <xdr:col>15</xdr:col>
      <xdr:colOff>209549</xdr:colOff>
      <xdr:row>0</xdr:row>
      <xdr:rowOff>514350</xdr:rowOff>
    </xdr:to>
    <xdr:sp macro="" textlink="">
      <xdr:nvSpPr>
        <xdr:cNvPr id="3" name="Elipse 2">
          <a:extLst>
            <a:ext uri="{FF2B5EF4-FFF2-40B4-BE49-F238E27FC236}"/>
          </a:extLst>
        </xdr:cNvPr>
        <xdr:cNvSpPr/>
      </xdr:nvSpPr>
      <xdr:spPr>
        <a:xfrm>
          <a:off x="15497174" y="0"/>
          <a:ext cx="619125" cy="514350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66675</xdr:rowOff>
    </xdr:from>
    <xdr:to>
      <xdr:col>11</xdr:col>
      <xdr:colOff>180975</xdr:colOff>
      <xdr:row>22</xdr:row>
      <xdr:rowOff>76200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33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37</xdr:row>
      <xdr:rowOff>0</xdr:rowOff>
    </xdr:from>
    <xdr:to>
      <xdr:col>11</xdr:col>
      <xdr:colOff>209550</xdr:colOff>
      <xdr:row>51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53</xdr:row>
      <xdr:rowOff>95250</xdr:rowOff>
    </xdr:from>
    <xdr:to>
      <xdr:col>11</xdr:col>
      <xdr:colOff>219075</xdr:colOff>
      <xdr:row>65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781050</xdr:colOff>
      <xdr:row>0</xdr:row>
      <xdr:rowOff>0</xdr:rowOff>
    </xdr:from>
    <xdr:to>
      <xdr:col>9</xdr:col>
      <xdr:colOff>342900</xdr:colOff>
      <xdr:row>2</xdr:row>
      <xdr:rowOff>180975</xdr:rowOff>
    </xdr:to>
    <xdr:sp macro="" textlink="">
      <xdr:nvSpPr>
        <xdr:cNvPr id="6" name="Elipse 5">
          <a:extLst>
            <a:ext uri="{FF2B5EF4-FFF2-40B4-BE49-F238E27FC236}"/>
          </a:extLst>
        </xdr:cNvPr>
        <xdr:cNvSpPr/>
      </xdr:nvSpPr>
      <xdr:spPr>
        <a:xfrm>
          <a:off x="6524625" y="0"/>
          <a:ext cx="619125" cy="514350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selection activeCell="H7" sqref="H7"/>
    </sheetView>
  </sheetViews>
  <sheetFormatPr baseColWidth="10" defaultColWidth="9.140625" defaultRowHeight="12.75"/>
  <cols>
    <col min="1" max="1" width="9" style="68" customWidth="1"/>
    <col min="2" max="2" width="7.42578125" style="68" customWidth="1"/>
    <col min="3" max="3" width="9" style="68" customWidth="1"/>
    <col min="4" max="4" width="12.85546875" style="68" customWidth="1"/>
    <col min="5" max="5" width="15.5703125" style="68" customWidth="1"/>
    <col min="6" max="6" width="26.140625" style="68" customWidth="1"/>
    <col min="7" max="7" width="13.5703125" style="68" customWidth="1"/>
    <col min="8" max="8" width="15" style="68" customWidth="1"/>
    <col min="9" max="16384" width="9.140625" style="68"/>
  </cols>
  <sheetData>
    <row r="1" spans="1:9">
      <c r="A1" s="67"/>
      <c r="B1" s="67"/>
      <c r="C1" s="67"/>
      <c r="D1" s="67"/>
      <c r="E1" s="67"/>
      <c r="F1" s="67"/>
      <c r="G1" s="67"/>
      <c r="H1" s="67"/>
      <c r="I1" s="67"/>
    </row>
    <row r="2" spans="1:9" ht="15.75">
      <c r="A2" s="67"/>
      <c r="B2" s="146" t="s">
        <v>60</v>
      </c>
      <c r="C2" s="146"/>
      <c r="D2" s="146"/>
      <c r="E2" s="146"/>
      <c r="F2" s="146"/>
      <c r="G2" s="146"/>
      <c r="H2" s="146"/>
      <c r="I2" s="67"/>
    </row>
    <row r="3" spans="1:9" ht="13.5" thickBot="1">
      <c r="A3" s="67"/>
      <c r="B3" s="67"/>
      <c r="C3" s="67"/>
      <c r="D3" s="67"/>
      <c r="E3" s="67"/>
      <c r="F3" s="67"/>
      <c r="G3" s="67"/>
      <c r="H3" s="67"/>
      <c r="I3" s="67"/>
    </row>
    <row r="4" spans="1:9" ht="36.75" customHeight="1" thickBot="1">
      <c r="A4" s="67"/>
      <c r="B4" s="69" t="s">
        <v>61</v>
      </c>
      <c r="C4" s="70" t="s">
        <v>62</v>
      </c>
      <c r="D4" s="70" t="s">
        <v>63</v>
      </c>
      <c r="E4" s="70" t="s">
        <v>64</v>
      </c>
      <c r="F4" s="70" t="s">
        <v>6</v>
      </c>
      <c r="G4" s="70" t="s">
        <v>65</v>
      </c>
      <c r="H4" s="71" t="s">
        <v>66</v>
      </c>
      <c r="I4" s="67"/>
    </row>
    <row r="5" spans="1:9" ht="13.5" thickBot="1">
      <c r="A5" s="67"/>
      <c r="B5" s="72">
        <v>1</v>
      </c>
      <c r="C5" s="73" t="s">
        <v>166</v>
      </c>
      <c r="D5" s="74">
        <v>42905</v>
      </c>
      <c r="E5" s="75" t="s">
        <v>167</v>
      </c>
      <c r="F5" s="75" t="s">
        <v>177</v>
      </c>
      <c r="G5" s="76" t="s">
        <v>179</v>
      </c>
      <c r="H5" s="77" t="s">
        <v>165</v>
      </c>
      <c r="I5" s="67"/>
    </row>
    <row r="6" spans="1:9">
      <c r="A6" s="67"/>
      <c r="B6" s="78">
        <v>2</v>
      </c>
      <c r="C6" s="142">
        <v>2</v>
      </c>
      <c r="D6" s="74">
        <v>42909</v>
      </c>
      <c r="E6" s="75" t="s">
        <v>167</v>
      </c>
      <c r="F6" s="81" t="s">
        <v>178</v>
      </c>
      <c r="G6" s="76" t="s">
        <v>179</v>
      </c>
      <c r="H6" s="82" t="s">
        <v>173</v>
      </c>
      <c r="I6" s="67"/>
    </row>
    <row r="7" spans="1:9">
      <c r="A7" s="67"/>
      <c r="B7" s="78">
        <v>3</v>
      </c>
      <c r="C7" s="131">
        <v>3.9</v>
      </c>
      <c r="D7" s="83">
        <v>42935</v>
      </c>
      <c r="E7" s="75" t="s">
        <v>167</v>
      </c>
      <c r="F7" s="84" t="s">
        <v>245</v>
      </c>
      <c r="G7" s="84" t="s">
        <v>246</v>
      </c>
      <c r="H7" s="77" t="s">
        <v>165</v>
      </c>
      <c r="I7" s="67"/>
    </row>
    <row r="8" spans="1:9">
      <c r="A8" s="67"/>
      <c r="B8" s="72"/>
      <c r="C8" s="73"/>
      <c r="D8" s="74"/>
      <c r="E8" s="75"/>
      <c r="F8" s="75"/>
      <c r="G8" s="75"/>
      <c r="H8" s="77"/>
      <c r="I8" s="67"/>
    </row>
    <row r="9" spans="1:9">
      <c r="A9" s="67"/>
      <c r="B9" s="78"/>
      <c r="C9" s="135"/>
      <c r="D9" s="79"/>
      <c r="E9" s="80"/>
      <c r="F9" s="80"/>
      <c r="G9" s="80"/>
      <c r="H9" s="82"/>
      <c r="I9" s="67"/>
    </row>
    <row r="10" spans="1:9" ht="13.5" thickBot="1">
      <c r="B10" s="85"/>
      <c r="C10" s="86"/>
      <c r="D10" s="130"/>
      <c r="E10" s="87"/>
      <c r="F10" s="87"/>
      <c r="G10" s="87"/>
      <c r="H10" s="88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workbookViewId="0">
      <selection activeCell="C2" sqref="C2:E2"/>
    </sheetView>
  </sheetViews>
  <sheetFormatPr baseColWidth="10" defaultColWidth="9.140625" defaultRowHeight="12.75"/>
  <cols>
    <col min="1" max="1" width="3" style="39" customWidth="1"/>
    <col min="2" max="2" width="27.85546875" style="39" customWidth="1"/>
    <col min="3" max="3" width="11.5703125" style="39" customWidth="1"/>
    <col min="4" max="4" width="12.42578125" style="39" customWidth="1"/>
    <col min="5" max="5" width="60.28515625" style="39" customWidth="1"/>
    <col min="6" max="16384" width="9.140625" style="39"/>
  </cols>
  <sheetData>
    <row r="1" spans="1:8" s="62" customFormat="1" ht="12" customHeight="1"/>
    <row r="2" spans="1:8" s="62" customFormat="1" ht="48.75" customHeight="1">
      <c r="A2" s="40"/>
      <c r="B2" s="63"/>
      <c r="C2" s="159" t="s">
        <v>175</v>
      </c>
      <c r="D2" s="160"/>
      <c r="E2" s="161"/>
    </row>
    <row r="3" spans="1:8" s="62" customFormat="1">
      <c r="A3" s="40"/>
      <c r="B3" s="64" t="s">
        <v>91</v>
      </c>
      <c r="C3" s="167" t="s">
        <v>168</v>
      </c>
      <c r="D3" s="168"/>
      <c r="E3" s="169"/>
    </row>
    <row r="4" spans="1:8" s="62" customFormat="1" ht="21.75" customHeight="1">
      <c r="A4" s="40"/>
      <c r="B4" s="65" t="s">
        <v>40</v>
      </c>
      <c r="C4" s="66"/>
      <c r="D4" s="66"/>
    </row>
    <row r="5" spans="1:8" ht="24.75" customHeight="1">
      <c r="A5" s="40"/>
      <c r="B5" s="162" t="s">
        <v>67</v>
      </c>
      <c r="C5" s="163"/>
      <c r="D5" s="163"/>
      <c r="E5" s="164"/>
    </row>
    <row r="6" spans="1:8">
      <c r="A6" s="40"/>
      <c r="B6" s="52"/>
      <c r="C6" s="52"/>
      <c r="D6" s="52"/>
      <c r="E6" s="52"/>
    </row>
    <row r="7" spans="1:8">
      <c r="A7" s="40"/>
      <c r="B7" s="51" t="s">
        <v>5</v>
      </c>
      <c r="C7" s="50"/>
      <c r="D7" s="50"/>
    </row>
    <row r="8" spans="1:8">
      <c r="A8" s="40"/>
      <c r="B8" s="41" t="s">
        <v>5</v>
      </c>
      <c r="C8" s="91"/>
      <c r="D8" s="165" t="s">
        <v>6</v>
      </c>
      <c r="E8" s="166"/>
    </row>
    <row r="9" spans="1:8">
      <c r="A9" s="40"/>
      <c r="B9" s="92"/>
      <c r="C9" s="66"/>
      <c r="D9" s="93"/>
      <c r="E9" s="93"/>
    </row>
    <row r="10" spans="1:8" ht="12" customHeight="1">
      <c r="A10" s="40"/>
      <c r="B10" s="94" t="s">
        <v>90</v>
      </c>
      <c r="C10" s="62"/>
      <c r="D10" s="95" t="s">
        <v>41</v>
      </c>
      <c r="E10" s="95"/>
    </row>
    <row r="11" spans="1:8" ht="9.9499999999999993" customHeight="1">
      <c r="A11" s="40"/>
      <c r="B11" s="96"/>
      <c r="C11" s="62"/>
      <c r="D11" s="97"/>
      <c r="E11" s="97"/>
    </row>
    <row r="12" spans="1:8" ht="12" customHeight="1">
      <c r="A12" s="40"/>
      <c r="B12" s="98" t="s">
        <v>90</v>
      </c>
      <c r="C12" s="62"/>
      <c r="D12" s="95" t="s">
        <v>42</v>
      </c>
      <c r="E12" s="95"/>
    </row>
    <row r="13" spans="1:8" ht="9.9499999999999993" customHeight="1">
      <c r="A13" s="40"/>
      <c r="B13" s="62"/>
      <c r="C13" s="62"/>
      <c r="D13" s="97"/>
      <c r="E13" s="97"/>
    </row>
    <row r="14" spans="1:8" ht="12" customHeight="1">
      <c r="A14" s="38"/>
      <c r="B14" s="99" t="s">
        <v>90</v>
      </c>
      <c r="C14" s="62"/>
      <c r="D14" s="95" t="s">
        <v>97</v>
      </c>
      <c r="E14" s="95"/>
    </row>
    <row r="15" spans="1:8">
      <c r="A15" s="38"/>
      <c r="B15" s="62"/>
      <c r="C15" s="62"/>
      <c r="D15" s="97"/>
      <c r="E15" s="97"/>
    </row>
    <row r="16" spans="1:8" ht="12" customHeight="1">
      <c r="A16" s="38"/>
      <c r="B16" s="100" t="s">
        <v>90</v>
      </c>
      <c r="C16" s="62"/>
      <c r="D16" s="95" t="s">
        <v>43</v>
      </c>
      <c r="E16" s="95"/>
      <c r="H16" s="42"/>
    </row>
    <row r="17" spans="1:8" s="53" customFormat="1" ht="12" customHeight="1">
      <c r="A17" s="43"/>
      <c r="B17" s="44"/>
      <c r="D17" s="54"/>
      <c r="E17" s="54"/>
      <c r="H17" s="45"/>
    </row>
    <row r="18" spans="1:8">
      <c r="A18" s="38"/>
    </row>
    <row r="19" spans="1:8" s="58" customFormat="1" ht="16.5" customHeight="1">
      <c r="B19" s="153" t="s">
        <v>44</v>
      </c>
      <c r="C19" s="154"/>
      <c r="D19" s="154"/>
      <c r="E19" s="155"/>
    </row>
    <row r="20" spans="1:8" s="58" customFormat="1" ht="13.5" customHeight="1">
      <c r="B20" s="141" t="s">
        <v>68</v>
      </c>
      <c r="C20" s="156" t="s">
        <v>6</v>
      </c>
      <c r="D20" s="157"/>
      <c r="E20" s="158"/>
    </row>
    <row r="21" spans="1:8" s="58" customFormat="1" ht="12.75" customHeight="1">
      <c r="B21" s="59" t="s">
        <v>46</v>
      </c>
      <c r="C21" s="170" t="s">
        <v>47</v>
      </c>
      <c r="D21" s="171"/>
      <c r="E21" s="172"/>
    </row>
    <row r="22" spans="1:8" s="58" customFormat="1" ht="12.75" customHeight="1">
      <c r="B22" s="59" t="s">
        <v>16</v>
      </c>
      <c r="C22" s="170" t="s">
        <v>17</v>
      </c>
      <c r="D22" s="171"/>
      <c r="E22" s="172"/>
    </row>
    <row r="23" spans="1:8" s="58" customFormat="1" ht="12.75" customHeight="1">
      <c r="B23" s="59" t="s">
        <v>3</v>
      </c>
      <c r="C23" s="170" t="s">
        <v>98</v>
      </c>
      <c r="D23" s="171"/>
      <c r="E23" s="172"/>
    </row>
    <row r="24" spans="1:8" s="58" customFormat="1" ht="13.5" customHeight="1">
      <c r="B24" s="59" t="s">
        <v>7</v>
      </c>
      <c r="C24" s="170" t="s">
        <v>8</v>
      </c>
      <c r="D24" s="171"/>
      <c r="E24" s="172"/>
    </row>
    <row r="25" spans="1:8" s="58" customFormat="1" ht="13.5" customHeight="1">
      <c r="B25" s="60"/>
      <c r="C25" s="61"/>
      <c r="D25" s="61"/>
      <c r="E25" s="61"/>
    </row>
    <row r="26" spans="1:8">
      <c r="A26" s="38"/>
      <c r="B26" s="51"/>
    </row>
    <row r="27" spans="1:8" s="58" customFormat="1" ht="16.5" customHeight="1">
      <c r="B27" s="153" t="s">
        <v>50</v>
      </c>
      <c r="C27" s="154"/>
      <c r="D27" s="154"/>
      <c r="E27" s="155"/>
    </row>
    <row r="28" spans="1:8" s="58" customFormat="1" ht="13.5" customHeight="1">
      <c r="B28" s="141" t="s">
        <v>68</v>
      </c>
      <c r="C28" s="156" t="s">
        <v>6</v>
      </c>
      <c r="D28" s="157"/>
      <c r="E28" s="158"/>
    </row>
    <row r="29" spans="1:8" ht="12.75" customHeight="1">
      <c r="A29" s="38"/>
      <c r="B29" s="173" t="s">
        <v>48</v>
      </c>
      <c r="C29" s="174"/>
      <c r="D29" s="174"/>
      <c r="E29" s="175"/>
      <c r="F29" s="58"/>
      <c r="G29" s="58"/>
    </row>
    <row r="30" spans="1:8" ht="16.5" customHeight="1">
      <c r="A30" s="38"/>
      <c r="B30" s="48" t="s">
        <v>169</v>
      </c>
      <c r="C30" s="147" t="s">
        <v>111</v>
      </c>
      <c r="D30" s="148"/>
      <c r="E30" s="149"/>
      <c r="F30" s="58"/>
      <c r="G30" s="58"/>
    </row>
    <row r="31" spans="1:8" ht="16.5" customHeight="1">
      <c r="A31" s="38"/>
      <c r="B31" s="46" t="s">
        <v>170</v>
      </c>
      <c r="C31" s="147" t="s">
        <v>112</v>
      </c>
      <c r="D31" s="148"/>
      <c r="E31" s="149"/>
      <c r="F31" s="58"/>
      <c r="G31" s="58"/>
    </row>
    <row r="32" spans="1:8" ht="16.5" customHeight="1">
      <c r="A32" s="38"/>
      <c r="B32" s="46" t="s">
        <v>171</v>
      </c>
      <c r="C32" s="147" t="s">
        <v>51</v>
      </c>
      <c r="D32" s="148"/>
      <c r="E32" s="149"/>
      <c r="F32" s="58"/>
      <c r="G32" s="58"/>
    </row>
    <row r="33" spans="1:7" ht="16.5" customHeight="1">
      <c r="A33" s="38"/>
      <c r="B33" s="46" t="s">
        <v>20</v>
      </c>
      <c r="C33" s="147" t="s">
        <v>69</v>
      </c>
      <c r="D33" s="148"/>
      <c r="E33" s="149"/>
      <c r="F33" s="58"/>
      <c r="G33" s="58"/>
    </row>
    <row r="34" spans="1:7" ht="16.5" customHeight="1">
      <c r="A34" s="38"/>
      <c r="B34" s="46" t="s">
        <v>1</v>
      </c>
      <c r="C34" s="147" t="s">
        <v>70</v>
      </c>
      <c r="D34" s="148"/>
      <c r="E34" s="149"/>
    </row>
    <row r="35" spans="1:7" ht="16.5" customHeight="1">
      <c r="A35" s="38"/>
      <c r="B35" s="46" t="s">
        <v>21</v>
      </c>
      <c r="C35" s="147" t="s">
        <v>71</v>
      </c>
      <c r="D35" s="148"/>
      <c r="E35" s="149"/>
    </row>
    <row r="36" spans="1:7" ht="16.5" customHeight="1">
      <c r="A36" s="38"/>
      <c r="B36" s="173" t="s">
        <v>49</v>
      </c>
      <c r="C36" s="174"/>
      <c r="D36" s="174"/>
      <c r="E36" s="175"/>
    </row>
    <row r="37" spans="1:7" ht="16.5" customHeight="1">
      <c r="A37" s="38"/>
      <c r="B37" s="46" t="s">
        <v>30</v>
      </c>
      <c r="C37" s="147" t="s">
        <v>72</v>
      </c>
      <c r="D37" s="148"/>
      <c r="E37" s="149"/>
    </row>
    <row r="38" spans="1:7" ht="16.5" customHeight="1">
      <c r="A38" s="38"/>
      <c r="B38" s="46" t="s">
        <v>36</v>
      </c>
      <c r="C38" s="147" t="s">
        <v>83</v>
      </c>
      <c r="D38" s="148"/>
      <c r="E38" s="149"/>
    </row>
    <row r="39" spans="1:7" ht="17.25" customHeight="1">
      <c r="A39" s="38"/>
      <c r="B39" s="46" t="s">
        <v>99</v>
      </c>
      <c r="C39" s="147" t="s">
        <v>100</v>
      </c>
      <c r="D39" s="148"/>
      <c r="E39" s="149"/>
    </row>
    <row r="40" spans="1:7" ht="16.5" customHeight="1">
      <c r="A40" s="38"/>
      <c r="B40" s="46" t="s">
        <v>144</v>
      </c>
      <c r="C40" s="147" t="s">
        <v>145</v>
      </c>
      <c r="D40" s="148"/>
      <c r="E40" s="149"/>
    </row>
    <row r="41" spans="1:7" ht="16.5" customHeight="1">
      <c r="A41" s="38"/>
      <c r="B41" s="46" t="s">
        <v>0</v>
      </c>
      <c r="C41" s="147" t="s">
        <v>102</v>
      </c>
      <c r="D41" s="148"/>
      <c r="E41" s="149"/>
    </row>
    <row r="42" spans="1:7" ht="16.5" customHeight="1">
      <c r="A42" s="38"/>
      <c r="B42" s="46" t="s">
        <v>4</v>
      </c>
      <c r="C42" s="147" t="s">
        <v>101</v>
      </c>
      <c r="D42" s="148"/>
      <c r="E42" s="149"/>
    </row>
    <row r="43" spans="1:7" ht="16.5" customHeight="1">
      <c r="A43" s="38"/>
      <c r="B43" s="49" t="s">
        <v>55</v>
      </c>
      <c r="C43" s="147" t="s">
        <v>75</v>
      </c>
      <c r="D43" s="148"/>
      <c r="E43" s="149"/>
    </row>
    <row r="44" spans="1:7" ht="16.5" customHeight="1">
      <c r="A44" s="38"/>
      <c r="B44" s="49" t="s">
        <v>56</v>
      </c>
      <c r="C44" s="147" t="s">
        <v>76</v>
      </c>
      <c r="D44" s="148"/>
      <c r="E44" s="149"/>
    </row>
    <row r="45" spans="1:7" ht="16.5" customHeight="1">
      <c r="A45" s="38"/>
      <c r="B45" s="46" t="s">
        <v>13</v>
      </c>
      <c r="C45" s="147" t="s">
        <v>73</v>
      </c>
      <c r="D45" s="148"/>
      <c r="E45" s="149"/>
    </row>
    <row r="46" spans="1:7" ht="16.5" customHeight="1">
      <c r="A46" s="38"/>
      <c r="B46" s="49" t="s">
        <v>57</v>
      </c>
      <c r="C46" s="147" t="s">
        <v>78</v>
      </c>
      <c r="D46" s="148"/>
      <c r="E46" s="149"/>
    </row>
    <row r="47" spans="1:7" ht="16.5" customHeight="1">
      <c r="A47" s="38"/>
      <c r="B47" s="49" t="s">
        <v>58</v>
      </c>
      <c r="C47" s="147" t="s">
        <v>79</v>
      </c>
      <c r="D47" s="148"/>
      <c r="E47" s="149"/>
    </row>
    <row r="48" spans="1:7" ht="16.5" customHeight="1">
      <c r="A48" s="38"/>
      <c r="B48" s="46" t="s">
        <v>14</v>
      </c>
      <c r="C48" s="147" t="s">
        <v>77</v>
      </c>
      <c r="D48" s="148"/>
      <c r="E48" s="149"/>
    </row>
    <row r="49" spans="1:13" ht="16.5" customHeight="1">
      <c r="A49" s="38"/>
      <c r="B49" s="46" t="s">
        <v>146</v>
      </c>
      <c r="C49" s="147" t="s">
        <v>74</v>
      </c>
      <c r="D49" s="148"/>
      <c r="E49" s="149"/>
    </row>
    <row r="50" spans="1:13" ht="16.5" customHeight="1">
      <c r="A50" s="58"/>
      <c r="B50" s="89"/>
      <c r="C50" s="61"/>
      <c r="D50" s="61"/>
      <c r="E50" s="61"/>
      <c r="F50" s="58"/>
      <c r="G50" s="58"/>
      <c r="H50" s="58"/>
      <c r="I50" s="58"/>
      <c r="J50" s="58"/>
      <c r="K50" s="58"/>
      <c r="L50" s="58"/>
      <c r="M50" s="58"/>
    </row>
    <row r="51" spans="1:13" s="58" customFormat="1" ht="16.5" customHeight="1">
      <c r="A51" s="38"/>
      <c r="B51" s="5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s="58" customFormat="1" ht="16.5" customHeight="1">
      <c r="B52" s="153" t="s">
        <v>52</v>
      </c>
      <c r="C52" s="154"/>
      <c r="D52" s="154"/>
      <c r="E52" s="155"/>
    </row>
    <row r="53" spans="1:13" ht="16.5" customHeight="1">
      <c r="A53" s="58"/>
      <c r="B53" s="141" t="s">
        <v>45</v>
      </c>
      <c r="C53" s="156" t="s">
        <v>6</v>
      </c>
      <c r="D53" s="157"/>
      <c r="E53" s="158"/>
      <c r="F53" s="58"/>
      <c r="G53" s="58"/>
      <c r="H53" s="58"/>
      <c r="I53" s="58"/>
      <c r="J53" s="58"/>
      <c r="K53" s="58"/>
      <c r="L53" s="58"/>
      <c r="M53" s="58"/>
    </row>
    <row r="54" spans="1:13" ht="16.5" customHeight="1">
      <c r="A54" s="38"/>
      <c r="B54" s="46" t="s">
        <v>147</v>
      </c>
      <c r="C54" s="147" t="s">
        <v>72</v>
      </c>
      <c r="D54" s="148"/>
      <c r="E54" s="149"/>
    </row>
    <row r="55" spans="1:13" ht="16.5" customHeight="1">
      <c r="A55" s="38"/>
      <c r="B55" s="46" t="s">
        <v>120</v>
      </c>
      <c r="C55" s="147" t="s">
        <v>84</v>
      </c>
      <c r="D55" s="148"/>
      <c r="E55" s="149"/>
    </row>
    <row r="56" spans="1:13" ht="16.5" customHeight="1">
      <c r="A56" s="38"/>
      <c r="B56" s="46" t="s">
        <v>82</v>
      </c>
      <c r="C56" s="147" t="s">
        <v>85</v>
      </c>
      <c r="D56" s="148"/>
      <c r="E56" s="149"/>
    </row>
    <row r="57" spans="1:13" ht="16.5" customHeight="1">
      <c r="A57" s="38"/>
      <c r="B57" s="46" t="s">
        <v>109</v>
      </c>
      <c r="C57" s="147" t="s">
        <v>103</v>
      </c>
      <c r="D57" s="151"/>
      <c r="E57" s="152"/>
    </row>
    <row r="58" spans="1:13" ht="16.5" customHeight="1">
      <c r="A58" s="38"/>
      <c r="B58" s="46" t="s">
        <v>22</v>
      </c>
      <c r="C58" s="147" t="s">
        <v>89</v>
      </c>
      <c r="D58" s="151"/>
      <c r="E58" s="152"/>
    </row>
    <row r="59" spans="1:13" ht="16.5" customHeight="1">
      <c r="A59" s="38"/>
      <c r="B59" s="46" t="s">
        <v>86</v>
      </c>
      <c r="C59" s="147" t="s">
        <v>80</v>
      </c>
      <c r="D59" s="151"/>
      <c r="E59" s="152"/>
    </row>
    <row r="60" spans="1:13" ht="54" customHeight="1">
      <c r="A60" s="38"/>
      <c r="B60" s="46" t="s">
        <v>33</v>
      </c>
      <c r="C60" s="147" t="s">
        <v>104</v>
      </c>
      <c r="D60" s="151"/>
      <c r="E60" s="152"/>
    </row>
    <row r="61" spans="1:13" ht="16.5" customHeight="1">
      <c r="A61" s="38"/>
      <c r="B61" s="46" t="s">
        <v>53</v>
      </c>
      <c r="C61" s="150" t="s">
        <v>88</v>
      </c>
      <c r="D61" s="151"/>
      <c r="E61" s="152"/>
    </row>
    <row r="62" spans="1:13" ht="30" customHeight="1">
      <c r="A62" s="38"/>
      <c r="B62" s="46" t="s">
        <v>26</v>
      </c>
      <c r="C62" s="147" t="s">
        <v>54</v>
      </c>
      <c r="D62" s="151"/>
      <c r="E62" s="152"/>
    </row>
    <row r="63" spans="1:13" ht="16.5" customHeight="1">
      <c r="A63" s="38"/>
      <c r="B63" s="46" t="s">
        <v>27</v>
      </c>
      <c r="C63" s="150" t="s">
        <v>59</v>
      </c>
      <c r="D63" s="151"/>
      <c r="E63" s="152"/>
    </row>
    <row r="64" spans="1:13" ht="16.5" customHeight="1">
      <c r="A64" s="38"/>
      <c r="B64" s="46" t="s">
        <v>28</v>
      </c>
      <c r="C64" s="150" t="s">
        <v>81</v>
      </c>
      <c r="D64" s="151"/>
      <c r="E64" s="152"/>
    </row>
    <row r="65" spans="1:8" ht="16.5" customHeight="1">
      <c r="A65" s="38"/>
      <c r="B65" s="46" t="s">
        <v>96</v>
      </c>
      <c r="C65" s="147" t="s">
        <v>74</v>
      </c>
      <c r="D65" s="148"/>
      <c r="E65" s="149"/>
    </row>
    <row r="66" spans="1:8" ht="16.5" customHeight="1">
      <c r="A66" s="38"/>
      <c r="B66" s="47"/>
      <c r="C66" s="55"/>
      <c r="D66" s="56"/>
      <c r="E66" s="56"/>
    </row>
    <row r="67" spans="1:8" ht="16.5" customHeight="1">
      <c r="A67" s="38"/>
      <c r="B67" s="177"/>
      <c r="C67" s="177"/>
      <c r="D67" s="177"/>
      <c r="E67" s="177"/>
      <c r="F67" s="57"/>
      <c r="G67" s="57"/>
      <c r="H67" s="57"/>
    </row>
    <row r="68" spans="1:8" ht="16.5" customHeight="1">
      <c r="A68" s="38"/>
      <c r="B68" s="176"/>
      <c r="C68" s="176"/>
      <c r="D68" s="176"/>
      <c r="E68" s="176"/>
      <c r="F68" s="57"/>
      <c r="G68" s="57"/>
      <c r="H68" s="57"/>
    </row>
    <row r="69" spans="1:8" ht="16.5" customHeight="1">
      <c r="A69" s="38"/>
      <c r="B69" s="176"/>
      <c r="C69" s="176"/>
      <c r="D69" s="176"/>
      <c r="E69" s="176"/>
      <c r="F69" s="57"/>
      <c r="G69" s="57"/>
      <c r="H69" s="57"/>
    </row>
    <row r="70" spans="1:8" ht="16.5" customHeight="1">
      <c r="A70" s="38"/>
      <c r="B70" s="176"/>
      <c r="C70" s="176"/>
      <c r="D70" s="176"/>
      <c r="E70" s="176"/>
      <c r="F70" s="57"/>
      <c r="G70" s="57"/>
      <c r="H70" s="57"/>
    </row>
    <row r="71" spans="1:8" ht="16.5" customHeight="1">
      <c r="A71" s="38"/>
      <c r="B71" s="176"/>
      <c r="C71" s="176"/>
      <c r="D71" s="176"/>
      <c r="E71" s="176"/>
      <c r="F71" s="57"/>
      <c r="G71" s="57"/>
      <c r="H71" s="57"/>
    </row>
    <row r="72" spans="1:8" ht="16.5" customHeight="1">
      <c r="A72" s="38"/>
      <c r="B72" s="176"/>
      <c r="C72" s="176"/>
      <c r="D72" s="176"/>
      <c r="E72" s="176"/>
      <c r="F72" s="57"/>
      <c r="G72" s="57"/>
      <c r="H72" s="57"/>
    </row>
    <row r="73" spans="1:8" ht="16.5" customHeight="1">
      <c r="A73" s="43"/>
      <c r="B73" s="176"/>
      <c r="C73" s="176"/>
      <c r="D73" s="176"/>
      <c r="E73" s="176"/>
      <c r="F73" s="57"/>
      <c r="G73" s="57"/>
      <c r="H73" s="57"/>
    </row>
    <row r="74" spans="1:8" ht="16.5" customHeight="1">
      <c r="A74" s="38"/>
      <c r="B74" s="176"/>
      <c r="C74" s="176"/>
      <c r="D74" s="176"/>
      <c r="E74" s="176"/>
      <c r="F74" s="57"/>
      <c r="G74" s="57"/>
      <c r="H74" s="57"/>
    </row>
    <row r="75" spans="1:8" ht="16.5" customHeight="1">
      <c r="A75" s="38"/>
      <c r="B75" s="176"/>
      <c r="C75" s="176"/>
      <c r="D75" s="176"/>
      <c r="E75" s="176"/>
      <c r="F75" s="57"/>
      <c r="G75" s="57"/>
      <c r="H75" s="57"/>
    </row>
    <row r="76" spans="1:8" ht="16.5" customHeight="1">
      <c r="A76" s="38"/>
      <c r="B76" s="176"/>
      <c r="C76" s="176"/>
      <c r="D76" s="176"/>
      <c r="E76" s="176"/>
      <c r="F76" s="57"/>
      <c r="G76" s="57"/>
      <c r="H76" s="57"/>
    </row>
    <row r="77" spans="1:8" ht="16.5" customHeight="1">
      <c r="A77" s="38"/>
      <c r="B77" s="176"/>
      <c r="C77" s="176"/>
      <c r="D77" s="176"/>
      <c r="E77" s="176"/>
      <c r="F77" s="57"/>
      <c r="G77" s="57"/>
      <c r="H77" s="57"/>
    </row>
    <row r="78" spans="1:8" ht="16.5" customHeight="1">
      <c r="A78" s="38"/>
      <c r="B78" s="176"/>
      <c r="C78" s="176"/>
      <c r="D78" s="176"/>
      <c r="E78" s="176"/>
      <c r="F78" s="57"/>
      <c r="G78" s="57"/>
      <c r="H78" s="57"/>
    </row>
    <row r="79" spans="1:8" ht="16.5" customHeight="1">
      <c r="A79" s="43"/>
      <c r="B79" s="176"/>
      <c r="C79" s="176"/>
      <c r="D79" s="176"/>
      <c r="E79" s="176"/>
      <c r="F79" s="57"/>
      <c r="G79" s="57"/>
      <c r="H79" s="57"/>
    </row>
    <row r="80" spans="1:8" ht="16.5" customHeight="1">
      <c r="A80" s="43"/>
      <c r="B80" s="176"/>
      <c r="C80" s="176"/>
      <c r="D80" s="176"/>
      <c r="E80" s="176"/>
      <c r="F80" s="57"/>
      <c r="G80" s="57"/>
      <c r="H80" s="57"/>
    </row>
    <row r="81" spans="1:8" ht="16.5" customHeight="1">
      <c r="A81" s="43"/>
      <c r="B81" s="176"/>
      <c r="C81" s="176"/>
      <c r="D81" s="176"/>
      <c r="E81" s="176"/>
      <c r="F81" s="57"/>
      <c r="G81" s="57"/>
      <c r="H81" s="57"/>
    </row>
    <row r="82" spans="1:8" ht="16.5" customHeight="1">
      <c r="A82" s="43"/>
      <c r="B82" s="176"/>
      <c r="C82" s="176"/>
      <c r="D82" s="176"/>
      <c r="E82" s="176"/>
      <c r="F82" s="57"/>
      <c r="G82" s="57"/>
      <c r="H82" s="57"/>
    </row>
    <row r="83" spans="1:8" ht="16.5" customHeight="1">
      <c r="A83" s="43"/>
      <c r="B83" s="176"/>
      <c r="C83" s="176"/>
      <c r="D83" s="176"/>
      <c r="E83" s="176"/>
      <c r="F83" s="57"/>
      <c r="G83" s="57"/>
      <c r="H83" s="57"/>
    </row>
    <row r="84" spans="1:8" ht="16.5" customHeight="1">
      <c r="A84" s="43"/>
      <c r="B84" s="176"/>
      <c r="C84" s="176"/>
      <c r="D84" s="176"/>
      <c r="E84" s="176"/>
      <c r="F84" s="57"/>
      <c r="G84" s="57"/>
      <c r="H84" s="57"/>
    </row>
    <row r="85" spans="1:8" ht="16.5" customHeight="1">
      <c r="A85" s="43"/>
      <c r="B85" s="176"/>
      <c r="C85" s="176"/>
      <c r="D85" s="176"/>
      <c r="E85" s="176"/>
      <c r="F85" s="57"/>
      <c r="G85" s="57"/>
      <c r="H85" s="57"/>
    </row>
    <row r="86" spans="1:8" ht="16.5" customHeight="1">
      <c r="A86" s="43"/>
      <c r="B86" s="176"/>
      <c r="C86" s="176"/>
      <c r="D86" s="176"/>
      <c r="E86" s="176"/>
      <c r="F86" s="57"/>
      <c r="G86" s="57"/>
      <c r="H86" s="57"/>
    </row>
    <row r="87" spans="1:8" ht="16.5" customHeight="1">
      <c r="A87" s="43"/>
      <c r="F87" s="57"/>
      <c r="G87" s="57"/>
      <c r="H87" s="57"/>
    </row>
  </sheetData>
  <mergeCells count="67"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  <mergeCell ref="B70:E70"/>
    <mergeCell ref="C65:E65"/>
    <mergeCell ref="B71:E71"/>
    <mergeCell ref="B72:E72"/>
    <mergeCell ref="B67:E67"/>
    <mergeCell ref="B68:E68"/>
    <mergeCell ref="B69:E69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38:E38"/>
    <mergeCell ref="C40:E40"/>
    <mergeCell ref="C41:E41"/>
    <mergeCell ref="C45:E45"/>
    <mergeCell ref="C46:E46"/>
    <mergeCell ref="C42:E42"/>
    <mergeCell ref="C43:E43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52"/>
  <sheetViews>
    <sheetView showGridLines="0" topLeftCell="A37" zoomScale="85" zoomScaleNormal="85" workbookViewId="0">
      <selection activeCell="E58" sqref="E58"/>
    </sheetView>
  </sheetViews>
  <sheetFormatPr baseColWidth="10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1.42578125" style="3" customWidth="1"/>
    <col min="6" max="7" width="16.5703125" style="3" customWidth="1"/>
    <col min="8" max="8" width="11.140625" style="3" bestFit="1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183" t="s">
        <v>39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2:25" ht="11.25" customHeight="1">
      <c r="B4" s="4"/>
    </row>
    <row r="5" spans="2:25" ht="15" customHeight="1"/>
    <row r="6" spans="2:25" s="5" customFormat="1" ht="15" customHeight="1">
      <c r="B6" s="178" t="s">
        <v>169</v>
      </c>
      <c r="C6" s="179"/>
      <c r="D6" s="180" t="s">
        <v>173</v>
      </c>
      <c r="E6" s="181"/>
      <c r="F6" s="182"/>
      <c r="G6" s="184"/>
      <c r="H6" s="184"/>
      <c r="Y6" s="3"/>
    </row>
    <row r="7" spans="2:25" s="5" customFormat="1" ht="15" customHeight="1">
      <c r="B7" s="178" t="s">
        <v>170</v>
      </c>
      <c r="C7" s="179"/>
      <c r="D7" s="180" t="s">
        <v>167</v>
      </c>
      <c r="E7" s="181"/>
      <c r="F7" s="182"/>
      <c r="Y7" s="3"/>
    </row>
    <row r="8" spans="2:25" s="5" customFormat="1" ht="15" customHeight="1">
      <c r="B8" s="178" t="s">
        <v>183</v>
      </c>
      <c r="C8" s="179"/>
      <c r="D8" s="180" t="s">
        <v>182</v>
      </c>
      <c r="E8" s="181"/>
      <c r="F8" s="182"/>
      <c r="Y8" s="3"/>
    </row>
    <row r="9" spans="2:25" s="5" customFormat="1" ht="16.5" customHeight="1">
      <c r="B9" s="178" t="s">
        <v>20</v>
      </c>
      <c r="C9" s="179"/>
      <c r="D9" s="107">
        <v>42907</v>
      </c>
      <c r="E9" s="108" t="s">
        <v>21</v>
      </c>
      <c r="F9" s="127">
        <v>42909</v>
      </c>
      <c r="Y9" s="3"/>
    </row>
    <row r="10" spans="2:25" s="5" customFormat="1" ht="15" customHeight="1">
      <c r="B10" s="178" t="s">
        <v>1</v>
      </c>
      <c r="C10" s="179"/>
      <c r="D10" s="180" t="s">
        <v>181</v>
      </c>
      <c r="E10" s="181"/>
      <c r="F10" s="182"/>
      <c r="Y10" s="3"/>
    </row>
    <row r="11" spans="2:25" s="20" customFormat="1" ht="15" customHeight="1">
      <c r="B11" s="21"/>
      <c r="C11" s="21"/>
      <c r="D11" s="22" t="s">
        <v>180</v>
      </c>
      <c r="E11" s="22"/>
      <c r="Y11" s="23"/>
    </row>
    <row r="12" spans="2:25" ht="38.25">
      <c r="B12" s="6" t="s">
        <v>30</v>
      </c>
      <c r="C12" s="37" t="s">
        <v>120</v>
      </c>
      <c r="D12" s="11" t="s">
        <v>184</v>
      </c>
      <c r="E12" s="36" t="s">
        <v>162</v>
      </c>
      <c r="F12" s="11" t="s">
        <v>159</v>
      </c>
      <c r="G12" s="11" t="s">
        <v>22</v>
      </c>
      <c r="H12" s="7" t="s">
        <v>9</v>
      </c>
      <c r="I12" s="7" t="s">
        <v>10</v>
      </c>
      <c r="J12" s="7" t="s">
        <v>13</v>
      </c>
      <c r="K12" s="7" t="s">
        <v>11</v>
      </c>
      <c r="L12" s="7" t="s">
        <v>12</v>
      </c>
      <c r="M12" s="7" t="s">
        <v>14</v>
      </c>
      <c r="N12" s="7" t="s">
        <v>146</v>
      </c>
    </row>
    <row r="13" spans="2:25" ht="24">
      <c r="B13" s="37">
        <v>1</v>
      </c>
      <c r="C13" s="101" t="s">
        <v>172</v>
      </c>
      <c r="D13" s="101" t="s">
        <v>185</v>
      </c>
      <c r="E13" s="102" t="s">
        <v>186</v>
      </c>
      <c r="F13" s="102" t="s">
        <v>167</v>
      </c>
      <c r="G13" s="102" t="s">
        <v>167</v>
      </c>
      <c r="H13" s="107">
        <v>42907</v>
      </c>
      <c r="I13" s="107">
        <v>42909</v>
      </c>
      <c r="J13" s="129">
        <v>1</v>
      </c>
      <c r="K13" s="107">
        <v>42907</v>
      </c>
      <c r="L13" s="107">
        <v>42908</v>
      </c>
      <c r="M13" s="104">
        <v>2</v>
      </c>
      <c r="N13" s="104"/>
    </row>
    <row r="14" spans="2:25" ht="24">
      <c r="B14" s="37">
        <v>2</v>
      </c>
      <c r="C14" s="101" t="s">
        <v>172</v>
      </c>
      <c r="D14" s="101" t="s">
        <v>185</v>
      </c>
      <c r="E14" s="102" t="s">
        <v>188</v>
      </c>
      <c r="F14" s="102" t="s">
        <v>167</v>
      </c>
      <c r="G14" s="102" t="s">
        <v>167</v>
      </c>
      <c r="H14" s="107">
        <v>42907</v>
      </c>
      <c r="I14" s="107">
        <v>42909</v>
      </c>
      <c r="J14" s="129">
        <v>2</v>
      </c>
      <c r="K14" s="107">
        <v>42907</v>
      </c>
      <c r="L14" s="107">
        <v>42908</v>
      </c>
      <c r="M14" s="104">
        <v>2</v>
      </c>
      <c r="N14" s="104"/>
    </row>
    <row r="15" spans="2:25" ht="24">
      <c r="B15" s="37">
        <v>3</v>
      </c>
      <c r="C15" s="101" t="s">
        <v>172</v>
      </c>
      <c r="D15" s="101" t="s">
        <v>185</v>
      </c>
      <c r="E15" s="102" t="s">
        <v>207</v>
      </c>
      <c r="F15" s="102" t="s">
        <v>167</v>
      </c>
      <c r="G15" s="102" t="s">
        <v>167</v>
      </c>
      <c r="H15" s="107">
        <v>42907</v>
      </c>
      <c r="I15" s="107">
        <v>42909</v>
      </c>
      <c r="J15" s="129">
        <v>2</v>
      </c>
      <c r="K15" s="107">
        <v>42907</v>
      </c>
      <c r="L15" s="107">
        <v>42908</v>
      </c>
      <c r="M15" s="104">
        <v>2</v>
      </c>
      <c r="N15" s="104"/>
    </row>
    <row r="16" spans="2:25" ht="24">
      <c r="B16" s="37">
        <v>4</v>
      </c>
      <c r="C16" s="101" t="s">
        <v>172</v>
      </c>
      <c r="D16" s="101" t="s">
        <v>185</v>
      </c>
      <c r="E16" s="102" t="s">
        <v>187</v>
      </c>
      <c r="F16" s="102" t="s">
        <v>167</v>
      </c>
      <c r="G16" s="102" t="s">
        <v>167</v>
      </c>
      <c r="H16" s="107">
        <v>42907</v>
      </c>
      <c r="I16" s="107">
        <v>42909</v>
      </c>
      <c r="J16" s="129">
        <v>2</v>
      </c>
      <c r="K16" s="107">
        <v>42907</v>
      </c>
      <c r="L16" s="107">
        <v>42908</v>
      </c>
      <c r="M16" s="104">
        <v>2</v>
      </c>
      <c r="N16" s="104"/>
    </row>
    <row r="17" spans="2:14" ht="24">
      <c r="B17" s="37">
        <v>5</v>
      </c>
      <c r="C17" s="101" t="s">
        <v>172</v>
      </c>
      <c r="D17" s="101" t="s">
        <v>185</v>
      </c>
      <c r="E17" s="102" t="s">
        <v>191</v>
      </c>
      <c r="F17" s="102" t="s">
        <v>167</v>
      </c>
      <c r="G17" s="102" t="s">
        <v>167</v>
      </c>
      <c r="H17" s="107">
        <v>42907</v>
      </c>
      <c r="I17" s="107">
        <v>42909</v>
      </c>
      <c r="J17" s="129">
        <v>1</v>
      </c>
      <c r="K17" s="107">
        <v>42907</v>
      </c>
      <c r="L17" s="107">
        <v>42908</v>
      </c>
      <c r="M17" s="104">
        <v>2</v>
      </c>
      <c r="N17" s="104"/>
    </row>
    <row r="18" spans="2:14" ht="24">
      <c r="B18" s="37">
        <v>6</v>
      </c>
      <c r="C18" s="101" t="s">
        <v>172</v>
      </c>
      <c r="D18" s="101" t="s">
        <v>185</v>
      </c>
      <c r="E18" s="102" t="s">
        <v>189</v>
      </c>
      <c r="F18" s="102" t="s">
        <v>167</v>
      </c>
      <c r="G18" s="102" t="s">
        <v>167</v>
      </c>
      <c r="H18" s="107">
        <v>42907</v>
      </c>
      <c r="I18" s="107">
        <v>42909</v>
      </c>
      <c r="J18" s="129">
        <v>1</v>
      </c>
      <c r="K18" s="107">
        <v>42907</v>
      </c>
      <c r="L18" s="107">
        <v>42908</v>
      </c>
      <c r="M18" s="129">
        <v>1</v>
      </c>
      <c r="N18" s="104"/>
    </row>
    <row r="19" spans="2:14" ht="24">
      <c r="B19" s="37">
        <v>7</v>
      </c>
      <c r="C19" s="101" t="s">
        <v>172</v>
      </c>
      <c r="D19" s="101" t="s">
        <v>185</v>
      </c>
      <c r="E19" s="102" t="s">
        <v>190</v>
      </c>
      <c r="F19" s="102" t="s">
        <v>167</v>
      </c>
      <c r="G19" s="102" t="s">
        <v>167</v>
      </c>
      <c r="H19" s="107">
        <v>42907</v>
      </c>
      <c r="I19" s="107">
        <v>42909</v>
      </c>
      <c r="J19" s="129">
        <v>2</v>
      </c>
      <c r="K19" s="107">
        <v>42907</v>
      </c>
      <c r="L19" s="107">
        <v>42908</v>
      </c>
      <c r="M19" s="129">
        <v>1</v>
      </c>
      <c r="N19" s="104"/>
    </row>
    <row r="20" spans="2:14" ht="24">
      <c r="B20" s="37">
        <v>8</v>
      </c>
      <c r="C20" s="101" t="s">
        <v>172</v>
      </c>
      <c r="D20" s="101" t="s">
        <v>192</v>
      </c>
      <c r="E20" s="102" t="s">
        <v>206</v>
      </c>
      <c r="F20" s="102" t="s">
        <v>167</v>
      </c>
      <c r="G20" s="102" t="s">
        <v>167</v>
      </c>
      <c r="H20" s="107">
        <v>42908</v>
      </c>
      <c r="I20" s="107">
        <v>42909</v>
      </c>
      <c r="J20" s="129">
        <v>1</v>
      </c>
      <c r="K20" s="107">
        <v>42908</v>
      </c>
      <c r="L20" s="107">
        <v>42908</v>
      </c>
      <c r="M20" s="104">
        <v>1</v>
      </c>
      <c r="N20" s="104"/>
    </row>
    <row r="21" spans="2:14" ht="24">
      <c r="B21" s="37">
        <v>9</v>
      </c>
      <c r="C21" s="101" t="s">
        <v>172</v>
      </c>
      <c r="D21" s="101" t="s">
        <v>192</v>
      </c>
      <c r="E21" s="102" t="s">
        <v>193</v>
      </c>
      <c r="F21" s="102" t="s">
        <v>167</v>
      </c>
      <c r="G21" s="102" t="s">
        <v>167</v>
      </c>
      <c r="H21" s="107">
        <v>42908</v>
      </c>
      <c r="I21" s="107">
        <v>42909</v>
      </c>
      <c r="J21" s="129">
        <v>2</v>
      </c>
      <c r="K21" s="107">
        <v>42908</v>
      </c>
      <c r="L21" s="107">
        <v>42908</v>
      </c>
      <c r="M21" s="104">
        <v>2</v>
      </c>
      <c r="N21" s="104"/>
    </row>
    <row r="22" spans="2:14" ht="24">
      <c r="B22" s="37">
        <v>10</v>
      </c>
      <c r="C22" s="101" t="s">
        <v>172</v>
      </c>
      <c r="D22" s="101" t="s">
        <v>192</v>
      </c>
      <c r="E22" s="102" t="s">
        <v>194</v>
      </c>
      <c r="F22" s="102" t="s">
        <v>167</v>
      </c>
      <c r="G22" s="102" t="s">
        <v>167</v>
      </c>
      <c r="H22" s="107">
        <v>42908</v>
      </c>
      <c r="I22" s="107">
        <v>42909</v>
      </c>
      <c r="J22" s="129">
        <v>1</v>
      </c>
      <c r="K22" s="107">
        <v>42908</v>
      </c>
      <c r="L22" s="107">
        <v>42908</v>
      </c>
      <c r="M22" s="104">
        <v>1</v>
      </c>
      <c r="N22" s="104"/>
    </row>
    <row r="23" spans="2:14" ht="24">
      <c r="B23" s="37">
        <v>11</v>
      </c>
      <c r="C23" s="101" t="s">
        <v>172</v>
      </c>
      <c r="D23" s="101" t="s">
        <v>192</v>
      </c>
      <c r="E23" s="102" t="s">
        <v>195</v>
      </c>
      <c r="F23" s="102" t="s">
        <v>167</v>
      </c>
      <c r="G23" s="102" t="s">
        <v>167</v>
      </c>
      <c r="H23" s="107">
        <v>42908</v>
      </c>
      <c r="I23" s="107">
        <v>42909</v>
      </c>
      <c r="J23" s="129">
        <v>1</v>
      </c>
      <c r="K23" s="107">
        <v>42908</v>
      </c>
      <c r="L23" s="107">
        <v>42908</v>
      </c>
      <c r="M23" s="104">
        <v>1</v>
      </c>
      <c r="N23" s="104"/>
    </row>
    <row r="24" spans="2:14" ht="24">
      <c r="B24" s="37">
        <v>12</v>
      </c>
      <c r="C24" s="101" t="s">
        <v>172</v>
      </c>
      <c r="D24" s="101" t="s">
        <v>192</v>
      </c>
      <c r="E24" s="102" t="s">
        <v>196</v>
      </c>
      <c r="F24" s="102" t="s">
        <v>167</v>
      </c>
      <c r="G24" s="102" t="s">
        <v>167</v>
      </c>
      <c r="H24" s="107">
        <v>42908</v>
      </c>
      <c r="I24" s="107">
        <v>42909</v>
      </c>
      <c r="J24" s="129">
        <v>2</v>
      </c>
      <c r="K24" s="107">
        <v>42908</v>
      </c>
      <c r="L24" s="107">
        <v>42908</v>
      </c>
      <c r="M24" s="104">
        <v>1</v>
      </c>
      <c r="N24" s="104"/>
    </row>
    <row r="25" spans="2:14" ht="24">
      <c r="B25" s="37">
        <v>13</v>
      </c>
      <c r="C25" s="101" t="s">
        <v>172</v>
      </c>
      <c r="D25" s="101" t="s">
        <v>192</v>
      </c>
      <c r="E25" s="102" t="s">
        <v>197</v>
      </c>
      <c r="F25" s="102" t="s">
        <v>167</v>
      </c>
      <c r="G25" s="102" t="s">
        <v>167</v>
      </c>
      <c r="H25" s="107">
        <v>42908</v>
      </c>
      <c r="I25" s="107">
        <v>42909</v>
      </c>
      <c r="J25" s="129">
        <v>1</v>
      </c>
      <c r="K25" s="107">
        <v>42908</v>
      </c>
      <c r="L25" s="107">
        <v>42908</v>
      </c>
      <c r="M25" s="104">
        <v>1</v>
      </c>
      <c r="N25" s="104"/>
    </row>
    <row r="26" spans="2:14" ht="24">
      <c r="B26" s="37">
        <v>14</v>
      </c>
      <c r="C26" s="101" t="s">
        <v>172</v>
      </c>
      <c r="D26" s="101" t="s">
        <v>198</v>
      </c>
      <c r="E26" s="102" t="s">
        <v>199</v>
      </c>
      <c r="F26" s="102" t="s">
        <v>167</v>
      </c>
      <c r="G26" s="102" t="s">
        <v>167</v>
      </c>
      <c r="H26" s="107">
        <v>42907</v>
      </c>
      <c r="I26" s="107">
        <v>42909</v>
      </c>
      <c r="J26" s="129">
        <v>1</v>
      </c>
      <c r="K26" s="107">
        <v>42907</v>
      </c>
      <c r="L26" s="107">
        <v>42907</v>
      </c>
      <c r="M26" s="104">
        <v>1</v>
      </c>
      <c r="N26" s="104"/>
    </row>
    <row r="27" spans="2:14" ht="24">
      <c r="B27" s="37">
        <v>15</v>
      </c>
      <c r="C27" s="101" t="s">
        <v>172</v>
      </c>
      <c r="D27" s="101" t="s">
        <v>198</v>
      </c>
      <c r="E27" s="102" t="s">
        <v>200</v>
      </c>
      <c r="F27" s="102" t="s">
        <v>167</v>
      </c>
      <c r="G27" s="102" t="s">
        <v>167</v>
      </c>
      <c r="H27" s="107">
        <v>42907</v>
      </c>
      <c r="I27" s="107">
        <v>42909</v>
      </c>
      <c r="J27" s="129">
        <v>0.5</v>
      </c>
      <c r="K27" s="107">
        <v>42907</v>
      </c>
      <c r="L27" s="107">
        <v>42907</v>
      </c>
      <c r="M27" s="129">
        <v>0.5</v>
      </c>
      <c r="N27" s="104"/>
    </row>
    <row r="28" spans="2:14" ht="24">
      <c r="B28" s="37">
        <v>16</v>
      </c>
      <c r="C28" s="101" t="s">
        <v>172</v>
      </c>
      <c r="D28" s="101" t="s">
        <v>198</v>
      </c>
      <c r="E28" s="102" t="s">
        <v>201</v>
      </c>
      <c r="F28" s="102" t="s">
        <v>167</v>
      </c>
      <c r="G28" s="102" t="s">
        <v>167</v>
      </c>
      <c r="H28" s="107">
        <v>42907</v>
      </c>
      <c r="I28" s="107">
        <v>42909</v>
      </c>
      <c r="J28" s="129">
        <v>0.5</v>
      </c>
      <c r="K28" s="107">
        <v>42907</v>
      </c>
      <c r="L28" s="107">
        <v>42907</v>
      </c>
      <c r="M28" s="129">
        <v>0.5</v>
      </c>
      <c r="N28" s="104"/>
    </row>
    <row r="29" spans="2:14" ht="36">
      <c r="B29" s="37">
        <v>17</v>
      </c>
      <c r="C29" s="101" t="s">
        <v>172</v>
      </c>
      <c r="D29" s="101" t="s">
        <v>198</v>
      </c>
      <c r="E29" s="102" t="s">
        <v>202</v>
      </c>
      <c r="F29" s="102" t="s">
        <v>167</v>
      </c>
      <c r="G29" s="102" t="s">
        <v>167</v>
      </c>
      <c r="H29" s="107">
        <v>42907</v>
      </c>
      <c r="I29" s="107">
        <v>42909</v>
      </c>
      <c r="J29" s="129">
        <v>0.5</v>
      </c>
      <c r="K29" s="107">
        <v>42907</v>
      </c>
      <c r="L29" s="107">
        <v>42907</v>
      </c>
      <c r="M29" s="129">
        <v>0.5</v>
      </c>
      <c r="N29" s="104"/>
    </row>
    <row r="30" spans="2:14" ht="36">
      <c r="B30" s="37">
        <v>18</v>
      </c>
      <c r="C30" s="101" t="s">
        <v>172</v>
      </c>
      <c r="D30" s="101" t="s">
        <v>198</v>
      </c>
      <c r="E30" s="102" t="s">
        <v>203</v>
      </c>
      <c r="F30" s="102" t="s">
        <v>167</v>
      </c>
      <c r="G30" s="102" t="s">
        <v>167</v>
      </c>
      <c r="H30" s="107">
        <v>42907</v>
      </c>
      <c r="I30" s="107">
        <v>42909</v>
      </c>
      <c r="J30" s="129">
        <v>0.5</v>
      </c>
      <c r="K30" s="107">
        <v>42907</v>
      </c>
      <c r="L30" s="107">
        <v>42907</v>
      </c>
      <c r="M30" s="129">
        <v>0.5</v>
      </c>
      <c r="N30" s="104"/>
    </row>
    <row r="31" spans="2:14" ht="24">
      <c r="B31" s="37">
        <v>19</v>
      </c>
      <c r="C31" s="101" t="s">
        <v>172</v>
      </c>
      <c r="D31" s="101" t="s">
        <v>204</v>
      </c>
      <c r="E31" s="102" t="s">
        <v>205</v>
      </c>
      <c r="F31" s="102" t="s">
        <v>173</v>
      </c>
      <c r="G31" s="102" t="s">
        <v>173</v>
      </c>
      <c r="H31" s="107">
        <v>42908</v>
      </c>
      <c r="I31" s="107">
        <v>42909</v>
      </c>
      <c r="J31" s="129">
        <v>1</v>
      </c>
      <c r="K31" s="107">
        <v>42909</v>
      </c>
      <c r="L31" s="107">
        <v>42909</v>
      </c>
      <c r="M31" s="104">
        <v>1</v>
      </c>
      <c r="N31" s="104"/>
    </row>
    <row r="32" spans="2:14" ht="24">
      <c r="B32" s="37">
        <v>20</v>
      </c>
      <c r="C32" s="101" t="s">
        <v>172</v>
      </c>
      <c r="D32" s="101" t="s">
        <v>204</v>
      </c>
      <c r="E32" s="102" t="s">
        <v>214</v>
      </c>
      <c r="F32" s="102" t="s">
        <v>173</v>
      </c>
      <c r="G32" s="102" t="s">
        <v>173</v>
      </c>
      <c r="H32" s="107">
        <v>42908</v>
      </c>
      <c r="I32" s="107">
        <v>42909</v>
      </c>
      <c r="J32" s="129">
        <v>2</v>
      </c>
      <c r="K32" s="107">
        <v>42909</v>
      </c>
      <c r="L32" s="107">
        <v>42909</v>
      </c>
      <c r="M32" s="104">
        <v>1</v>
      </c>
      <c r="N32" s="104"/>
    </row>
    <row r="33" spans="1:14" ht="24">
      <c r="B33" s="37">
        <v>21</v>
      </c>
      <c r="C33" s="101" t="s">
        <v>172</v>
      </c>
      <c r="D33" s="101" t="s">
        <v>204</v>
      </c>
      <c r="E33" s="102" t="s">
        <v>208</v>
      </c>
      <c r="F33" s="102" t="s">
        <v>173</v>
      </c>
      <c r="G33" s="102" t="s">
        <v>173</v>
      </c>
      <c r="H33" s="107">
        <v>42908</v>
      </c>
      <c r="I33" s="107">
        <v>42909</v>
      </c>
      <c r="J33" s="129">
        <v>1</v>
      </c>
      <c r="K33" s="107">
        <v>42909</v>
      </c>
      <c r="L33" s="107">
        <v>42909</v>
      </c>
      <c r="M33" s="104">
        <v>1</v>
      </c>
      <c r="N33" s="104"/>
    </row>
    <row r="34" spans="1:14" ht="24">
      <c r="A34" s="10"/>
      <c r="B34" s="37">
        <v>22</v>
      </c>
      <c r="C34" s="101" t="s">
        <v>172</v>
      </c>
      <c r="D34" s="101" t="s">
        <v>204</v>
      </c>
      <c r="E34" s="102" t="s">
        <v>209</v>
      </c>
      <c r="F34" s="102" t="s">
        <v>173</v>
      </c>
      <c r="G34" s="102" t="s">
        <v>173</v>
      </c>
      <c r="H34" s="107">
        <v>42908</v>
      </c>
      <c r="I34" s="107">
        <v>42909</v>
      </c>
      <c r="J34" s="129">
        <v>2</v>
      </c>
      <c r="K34" s="107">
        <v>42909</v>
      </c>
      <c r="L34" s="107">
        <v>42909</v>
      </c>
      <c r="M34" s="104">
        <v>1</v>
      </c>
      <c r="N34" s="104"/>
    </row>
    <row r="35" spans="1:14" ht="24">
      <c r="A35" s="10"/>
      <c r="B35" s="37">
        <v>23</v>
      </c>
      <c r="C35" s="101" t="s">
        <v>172</v>
      </c>
      <c r="D35" s="101" t="s">
        <v>210</v>
      </c>
      <c r="E35" s="102" t="s">
        <v>211</v>
      </c>
      <c r="F35" s="102" t="s">
        <v>167</v>
      </c>
      <c r="G35" s="102" t="s">
        <v>167</v>
      </c>
      <c r="H35" s="107">
        <v>42908</v>
      </c>
      <c r="I35" s="107">
        <v>42909</v>
      </c>
      <c r="J35" s="129">
        <v>1</v>
      </c>
      <c r="K35" s="107">
        <v>42909</v>
      </c>
      <c r="L35" s="107">
        <v>42909</v>
      </c>
      <c r="M35" s="104">
        <v>1</v>
      </c>
      <c r="N35" s="104"/>
    </row>
    <row r="36" spans="1:14" ht="24">
      <c r="B36" s="37">
        <v>24</v>
      </c>
      <c r="C36" s="101" t="s">
        <v>172</v>
      </c>
      <c r="D36" s="101" t="s">
        <v>210</v>
      </c>
      <c r="E36" s="102" t="s">
        <v>212</v>
      </c>
      <c r="F36" s="102" t="s">
        <v>167</v>
      </c>
      <c r="G36" s="102" t="s">
        <v>167</v>
      </c>
      <c r="H36" s="107">
        <v>42908</v>
      </c>
      <c r="I36" s="107">
        <v>42909</v>
      </c>
      <c r="J36" s="129">
        <v>1</v>
      </c>
      <c r="K36" s="107">
        <v>42909</v>
      </c>
      <c r="L36" s="107">
        <v>42909</v>
      </c>
      <c r="M36" s="104">
        <v>1</v>
      </c>
      <c r="N36" s="104"/>
    </row>
    <row r="37" spans="1:14" ht="24">
      <c r="B37" s="37">
        <v>25</v>
      </c>
      <c r="C37" s="101" t="s">
        <v>172</v>
      </c>
      <c r="D37" s="101" t="s">
        <v>210</v>
      </c>
      <c r="E37" s="102" t="s">
        <v>213</v>
      </c>
      <c r="F37" s="102" t="s">
        <v>167</v>
      </c>
      <c r="G37" s="102" t="s">
        <v>167</v>
      </c>
      <c r="H37" s="107">
        <v>42908</v>
      </c>
      <c r="I37" s="107">
        <v>42909</v>
      </c>
      <c r="J37" s="129">
        <v>1</v>
      </c>
      <c r="K37" s="107">
        <v>42909</v>
      </c>
      <c r="L37" s="107">
        <v>42909</v>
      </c>
      <c r="M37" s="104">
        <v>1</v>
      </c>
      <c r="N37" s="104"/>
    </row>
    <row r="38" spans="1:14" ht="23.25" customHeight="1">
      <c r="B38" s="37">
        <v>26</v>
      </c>
      <c r="C38" s="101" t="s">
        <v>172</v>
      </c>
      <c r="D38" s="101" t="s">
        <v>230</v>
      </c>
      <c r="E38" s="102" t="s">
        <v>231</v>
      </c>
      <c r="F38" s="102" t="s">
        <v>173</v>
      </c>
      <c r="G38" s="102" t="s">
        <v>173</v>
      </c>
      <c r="H38" s="103">
        <v>42930</v>
      </c>
      <c r="I38" s="103">
        <v>42931</v>
      </c>
      <c r="J38" s="129">
        <v>1</v>
      </c>
      <c r="K38" s="103">
        <v>42930</v>
      </c>
      <c r="L38" s="103">
        <v>42931</v>
      </c>
      <c r="M38" s="129">
        <v>1</v>
      </c>
      <c r="N38" s="104"/>
    </row>
    <row r="39" spans="1:14" ht="23.25" customHeight="1">
      <c r="B39" s="37">
        <v>27</v>
      </c>
      <c r="C39" s="101" t="s">
        <v>172</v>
      </c>
      <c r="D39" s="101" t="s">
        <v>230</v>
      </c>
      <c r="E39" s="102" t="s">
        <v>232</v>
      </c>
      <c r="F39" s="102" t="s">
        <v>173</v>
      </c>
      <c r="G39" s="102" t="s">
        <v>173</v>
      </c>
      <c r="H39" s="103">
        <v>42930</v>
      </c>
      <c r="I39" s="103">
        <v>42931</v>
      </c>
      <c r="J39" s="129">
        <v>1</v>
      </c>
      <c r="K39" s="103">
        <v>42930</v>
      </c>
      <c r="L39" s="103">
        <v>42931</v>
      </c>
      <c r="M39" s="129">
        <v>1</v>
      </c>
      <c r="N39" s="104"/>
    </row>
    <row r="40" spans="1:14" ht="32.25" customHeight="1">
      <c r="B40" s="37">
        <v>28</v>
      </c>
      <c r="C40" s="101" t="s">
        <v>172</v>
      </c>
      <c r="D40" s="101" t="s">
        <v>230</v>
      </c>
      <c r="E40" s="102" t="s">
        <v>233</v>
      </c>
      <c r="F40" s="102" t="s">
        <v>167</v>
      </c>
      <c r="G40" s="102" t="s">
        <v>167</v>
      </c>
      <c r="H40" s="103">
        <v>42930</v>
      </c>
      <c r="I40" s="103">
        <v>42931</v>
      </c>
      <c r="J40" s="129">
        <v>0.5</v>
      </c>
      <c r="K40" s="103">
        <v>42930</v>
      </c>
      <c r="L40" s="103">
        <v>42931</v>
      </c>
      <c r="M40" s="129">
        <v>0.5</v>
      </c>
      <c r="N40" s="104"/>
    </row>
    <row r="41" spans="1:14" ht="24">
      <c r="B41" s="37">
        <v>29</v>
      </c>
      <c r="C41" s="101" t="s">
        <v>172</v>
      </c>
      <c r="D41" s="101" t="s">
        <v>230</v>
      </c>
      <c r="E41" s="102" t="s">
        <v>234</v>
      </c>
      <c r="F41" s="102" t="s">
        <v>167</v>
      </c>
      <c r="G41" s="102" t="s">
        <v>167</v>
      </c>
      <c r="H41" s="103">
        <v>42930</v>
      </c>
      <c r="I41" s="103">
        <v>42931</v>
      </c>
      <c r="J41" s="129">
        <v>0.5</v>
      </c>
      <c r="K41" s="103">
        <v>42930</v>
      </c>
      <c r="L41" s="103">
        <v>42931</v>
      </c>
      <c r="M41" s="129">
        <v>0.5</v>
      </c>
      <c r="N41" s="104"/>
    </row>
    <row r="42" spans="1:14" ht="24">
      <c r="B42" s="37">
        <v>30</v>
      </c>
      <c r="C42" s="101" t="s">
        <v>172</v>
      </c>
      <c r="D42" s="101" t="s">
        <v>230</v>
      </c>
      <c r="E42" s="102" t="s">
        <v>235</v>
      </c>
      <c r="F42" s="102" t="s">
        <v>167</v>
      </c>
      <c r="G42" s="102" t="s">
        <v>167</v>
      </c>
      <c r="H42" s="103">
        <v>42930</v>
      </c>
      <c r="I42" s="103">
        <v>42931</v>
      </c>
      <c r="J42" s="129">
        <v>0.5</v>
      </c>
      <c r="K42" s="103">
        <v>42930</v>
      </c>
      <c r="L42" s="103">
        <v>42931</v>
      </c>
      <c r="M42" s="129">
        <v>0.5</v>
      </c>
      <c r="N42" s="104"/>
    </row>
    <row r="43" spans="1:14" ht="24">
      <c r="B43" s="37">
        <v>31</v>
      </c>
      <c r="C43" s="101" t="s">
        <v>172</v>
      </c>
      <c r="D43" s="101" t="s">
        <v>230</v>
      </c>
      <c r="E43" s="102" t="s">
        <v>236</v>
      </c>
      <c r="F43" s="102" t="s">
        <v>167</v>
      </c>
      <c r="G43" s="102" t="s">
        <v>167</v>
      </c>
      <c r="H43" s="103">
        <v>42930</v>
      </c>
      <c r="I43" s="103">
        <v>42931</v>
      </c>
      <c r="J43" s="129">
        <v>0.5</v>
      </c>
      <c r="K43" s="103">
        <v>42930</v>
      </c>
      <c r="L43" s="103">
        <v>42931</v>
      </c>
      <c r="M43" s="129">
        <v>0.5</v>
      </c>
      <c r="N43" s="104"/>
    </row>
    <row r="44" spans="1:14" ht="24">
      <c r="B44" s="37">
        <v>32</v>
      </c>
      <c r="C44" s="101" t="s">
        <v>172</v>
      </c>
      <c r="D44" s="101" t="s">
        <v>230</v>
      </c>
      <c r="E44" s="102" t="s">
        <v>237</v>
      </c>
      <c r="F44" s="102" t="s">
        <v>167</v>
      </c>
      <c r="G44" s="102" t="s">
        <v>167</v>
      </c>
      <c r="H44" s="103">
        <v>42930</v>
      </c>
      <c r="I44" s="103">
        <v>42931</v>
      </c>
      <c r="J44" s="129">
        <v>1</v>
      </c>
      <c r="K44" s="103">
        <v>42930</v>
      </c>
      <c r="L44" s="103">
        <v>42931</v>
      </c>
      <c r="M44" s="129">
        <v>1</v>
      </c>
      <c r="N44" s="104"/>
    </row>
    <row r="45" spans="1:14" ht="24">
      <c r="B45" s="37">
        <v>33</v>
      </c>
      <c r="C45" s="101" t="s">
        <v>172</v>
      </c>
      <c r="D45" s="101" t="s">
        <v>230</v>
      </c>
      <c r="E45" s="102" t="s">
        <v>238</v>
      </c>
      <c r="F45" s="102" t="s">
        <v>167</v>
      </c>
      <c r="G45" s="102" t="s">
        <v>167</v>
      </c>
      <c r="H45" s="103">
        <v>42930</v>
      </c>
      <c r="I45" s="103">
        <v>42931</v>
      </c>
      <c r="J45" s="129">
        <v>1</v>
      </c>
      <c r="K45" s="103">
        <v>42930</v>
      </c>
      <c r="L45" s="103">
        <v>42931</v>
      </c>
      <c r="M45" s="129">
        <v>1</v>
      </c>
      <c r="N45" s="104"/>
    </row>
    <row r="46" spans="1:14" ht="24">
      <c r="B46" s="37">
        <v>34</v>
      </c>
      <c r="C46" s="101" t="s">
        <v>172</v>
      </c>
      <c r="D46" s="101" t="s">
        <v>230</v>
      </c>
      <c r="E46" s="102" t="s">
        <v>239</v>
      </c>
      <c r="F46" s="102" t="s">
        <v>167</v>
      </c>
      <c r="G46" s="102" t="s">
        <v>167</v>
      </c>
      <c r="H46" s="103">
        <v>42930</v>
      </c>
      <c r="I46" s="103">
        <v>42931</v>
      </c>
      <c r="J46" s="129">
        <v>1</v>
      </c>
      <c r="K46" s="103">
        <v>42930</v>
      </c>
      <c r="L46" s="103">
        <v>42931</v>
      </c>
      <c r="M46" s="129">
        <v>1</v>
      </c>
      <c r="N46" s="104"/>
    </row>
    <row r="47" spans="1:14" ht="24">
      <c r="B47" s="37">
        <v>35</v>
      </c>
      <c r="C47" s="101" t="s">
        <v>172</v>
      </c>
      <c r="D47" s="101" t="s">
        <v>230</v>
      </c>
      <c r="E47" s="102" t="s">
        <v>244</v>
      </c>
      <c r="F47" s="102" t="s">
        <v>167</v>
      </c>
      <c r="G47" s="102" t="s">
        <v>167</v>
      </c>
      <c r="H47" s="103">
        <v>42930</v>
      </c>
      <c r="I47" s="103">
        <v>42931</v>
      </c>
      <c r="J47" s="129">
        <v>1</v>
      </c>
      <c r="K47" s="103">
        <v>42930</v>
      </c>
      <c r="L47" s="103">
        <v>42931</v>
      </c>
      <c r="M47" s="129">
        <v>1</v>
      </c>
      <c r="N47" s="104"/>
    </row>
    <row r="48" spans="1:14" ht="33.75" customHeight="1">
      <c r="B48" s="37">
        <v>36</v>
      </c>
      <c r="C48" s="101" t="s">
        <v>172</v>
      </c>
      <c r="D48" s="101" t="s">
        <v>230</v>
      </c>
      <c r="E48" s="102" t="s">
        <v>240</v>
      </c>
      <c r="F48" s="102" t="s">
        <v>167</v>
      </c>
      <c r="G48" s="102" t="s">
        <v>167</v>
      </c>
      <c r="H48" s="103">
        <v>42930</v>
      </c>
      <c r="I48" s="103">
        <v>42931</v>
      </c>
      <c r="J48" s="129">
        <v>1</v>
      </c>
      <c r="K48" s="103">
        <v>42930</v>
      </c>
      <c r="L48" s="103">
        <v>42931</v>
      </c>
      <c r="M48" s="129">
        <v>1</v>
      </c>
      <c r="N48" s="104"/>
    </row>
    <row r="49" spans="1:14">
      <c r="A49" s="10"/>
      <c r="B49" s="37">
        <v>37</v>
      </c>
      <c r="C49" s="101"/>
      <c r="D49" s="101"/>
      <c r="E49" s="145"/>
      <c r="F49" s="102"/>
      <c r="G49" s="102"/>
      <c r="H49" s="103"/>
      <c r="I49" s="103"/>
      <c r="J49" s="129"/>
      <c r="K49" s="103"/>
      <c r="L49" s="103"/>
      <c r="M49" s="104"/>
      <c r="N49" s="104"/>
    </row>
    <row r="50" spans="1:14">
      <c r="A50" s="10"/>
      <c r="B50" s="37">
        <v>38</v>
      </c>
      <c r="C50" s="101"/>
      <c r="D50" s="101"/>
      <c r="E50" s="144"/>
      <c r="F50" s="102"/>
      <c r="G50" s="102"/>
      <c r="H50" s="103"/>
      <c r="I50" s="103"/>
      <c r="J50" s="129"/>
      <c r="K50" s="103"/>
      <c r="L50" s="103"/>
      <c r="M50" s="104"/>
      <c r="N50" s="104"/>
    </row>
    <row r="51" spans="1:14" ht="12.75" customHeight="1">
      <c r="B51" s="8"/>
      <c r="J51" s="105">
        <f>SUM(J13:J50)</f>
        <v>40</v>
      </c>
      <c r="L51" s="106" t="s">
        <v>15</v>
      </c>
      <c r="M51" s="105">
        <f>SUM(M13:M50)</f>
        <v>38</v>
      </c>
    </row>
    <row r="52" spans="1:14">
      <c r="B52" s="8"/>
      <c r="D52" s="9"/>
    </row>
  </sheetData>
  <mergeCells count="11">
    <mergeCell ref="D7:F7"/>
    <mergeCell ref="B3:N3"/>
    <mergeCell ref="G6:H6"/>
    <mergeCell ref="B6:C6"/>
    <mergeCell ref="B7:C7"/>
    <mergeCell ref="D6:F6"/>
    <mergeCell ref="B10:C10"/>
    <mergeCell ref="B8:C8"/>
    <mergeCell ref="B9:C9"/>
    <mergeCell ref="D8:F8"/>
    <mergeCell ref="D10:F10"/>
  </mergeCells>
  <phoneticPr fontId="3" type="noConversion"/>
  <dataValidations count="4">
    <dataValidation type="list" allowBlank="1" showInputMessage="1" showErrorMessage="1" sqref="D13:D19">
      <formula1>f_depar</formula1>
    </dataValidation>
    <dataValidation type="list" allowBlank="1" showInputMessage="1" showErrorMessage="1" sqref="E19">
      <formula1>IF(C20="Fast Track",e_fast,IF(C20="Configuraciones Tipo o Nuevas",e_tipo,IF(C20="Desarrollos Departamentales",e_depar,IF(C20="Desarrollos Adicionales ATIS",e_atis,IF(C20="Definición de Requerimientos",e_req,e_inci)))))</formula1>
    </dataValidation>
    <dataValidation type="list" allowBlank="1" showInputMessage="1" showErrorMessage="1" sqref="D20:D50">
      <formula1>IF(C20="Fast Track",f_fast,IF(C20="Configuraciones Tipo o Nuevas",f_tipo,IF(C20="Desarrollos Departamentales",f_depar,IF(C20="Desarrollos Adicionales ATIS",f_atis,IF(C20="Definición de Requerimientos",f_req,f_inci)))))</formula1>
    </dataValidation>
    <dataValidation type="list" allowBlank="1" showInputMessage="1" showErrorMessage="1" sqref="C13:C50">
      <formula1>TipoProy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40"/>
  <sheetViews>
    <sheetView showGridLines="0" tabSelected="1" zoomScale="85" zoomScaleNormal="85" workbookViewId="0">
      <pane xSplit="5" ySplit="4" topLeftCell="I32" activePane="bottomRight" state="frozen"/>
      <selection pane="topRight" activeCell="F1" sqref="F1"/>
      <selection pane="bottomLeft" activeCell="A5" sqref="A5"/>
      <selection pane="bottomRight" activeCell="O39" sqref="O39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27.7109375" style="19" customWidth="1"/>
    <col min="5" max="5" width="13.140625" style="19" bestFit="1" customWidth="1"/>
    <col min="6" max="6" width="13" style="18" customWidth="1"/>
    <col min="7" max="7" width="52.7109375" style="18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46.5" customHeight="1" thickBot="1">
      <c r="A1" s="185" t="s">
        <v>3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7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2.75" customHeight="1">
      <c r="A3" s="32"/>
      <c r="B3" s="35"/>
      <c r="C3" s="32"/>
      <c r="M3" s="32"/>
    </row>
    <row r="4" spans="1:15" s="28" customFormat="1" ht="60" customHeight="1">
      <c r="A4" s="27" t="s">
        <v>24</v>
      </c>
      <c r="B4" s="27" t="s">
        <v>87</v>
      </c>
      <c r="C4" s="90" t="s">
        <v>120</v>
      </c>
      <c r="D4" s="90" t="s">
        <v>161</v>
      </c>
      <c r="E4" s="27" t="s">
        <v>108</v>
      </c>
      <c r="F4" s="27" t="s">
        <v>22</v>
      </c>
      <c r="G4" s="27" t="s">
        <v>25</v>
      </c>
      <c r="H4" s="90" t="s">
        <v>33</v>
      </c>
      <c r="I4" s="27" t="s">
        <v>31</v>
      </c>
      <c r="J4" s="27" t="s">
        <v>160</v>
      </c>
      <c r="K4" s="27" t="s">
        <v>32</v>
      </c>
      <c r="L4" s="27" t="s">
        <v>26</v>
      </c>
      <c r="M4" s="27" t="s">
        <v>27</v>
      </c>
      <c r="N4" s="27" t="s">
        <v>28</v>
      </c>
      <c r="O4" s="27" t="s">
        <v>96</v>
      </c>
    </row>
    <row r="5" spans="1:15" ht="30.75" customHeight="1">
      <c r="A5" s="109">
        <v>1</v>
      </c>
      <c r="B5" s="110">
        <v>1</v>
      </c>
      <c r="C5" s="111" t="str">
        <f>VLOOKUP(B5,Planificación!$B$13:$E$97,2,FALSE)</f>
        <v>Software Matricula.TE</v>
      </c>
      <c r="D5" s="112" t="str">
        <f>VLOOKUP(B5,Planificación!$B$13:$E$97,4,FALSE)</f>
        <v>Plan de Proyecto (PPBR)</v>
      </c>
      <c r="E5" s="111" t="str">
        <f>VLOOKUP(B5,Planificación!$B$13:$G$97,5,FALSE)</f>
        <v>Farix Salinas</v>
      </c>
      <c r="F5" s="111" t="str">
        <f>VLOOKUP(B5,Planificación!$B$13:$G$97,6,FALSE)</f>
        <v>Farix Salinas</v>
      </c>
      <c r="G5" s="114" t="s">
        <v>215</v>
      </c>
      <c r="H5" s="113" t="s">
        <v>149</v>
      </c>
      <c r="I5" s="113" t="s">
        <v>92</v>
      </c>
      <c r="J5" s="143" t="s">
        <v>167</v>
      </c>
      <c r="K5" s="115"/>
      <c r="L5" s="116">
        <v>42909</v>
      </c>
      <c r="M5" s="116">
        <v>42909</v>
      </c>
      <c r="N5" s="117">
        <f t="shared" ref="N5:N11" si="0">IF(M5&gt;0,1,0)</f>
        <v>1</v>
      </c>
      <c r="O5" s="132"/>
    </row>
    <row r="6" spans="1:15" ht="30.75" customHeight="1">
      <c r="A6" s="109">
        <v>2</v>
      </c>
      <c r="B6" s="110">
        <v>2</v>
      </c>
      <c r="C6" s="111" t="str">
        <f>VLOOKUP(B6,Planificación!$B$13:$E$97,2,FALSE)</f>
        <v>Software Matricula.TE</v>
      </c>
      <c r="D6" s="112" t="str">
        <f>VLOOKUP(B6,Planificación!$B$13:$E$97,4,FALSE)</f>
        <v>Cronograma (CPROY)</v>
      </c>
      <c r="E6" s="111" t="str">
        <f>VLOOKUP(B6,Planificación!$B$13:$F$97,5,FALSE)</f>
        <v>Farix Salinas</v>
      </c>
      <c r="F6" s="111" t="str">
        <f>VLOOKUP(B6,Planificación!$B$13:$G$97,6,FALSE)</f>
        <v>Farix Salinas</v>
      </c>
      <c r="G6" s="114" t="s">
        <v>217</v>
      </c>
      <c r="H6" s="113" t="s">
        <v>149</v>
      </c>
      <c r="I6" s="113" t="s">
        <v>92</v>
      </c>
      <c r="J6" s="143" t="s">
        <v>167</v>
      </c>
      <c r="K6" s="115"/>
      <c r="L6" s="116">
        <v>42909</v>
      </c>
      <c r="M6" s="116">
        <v>42909</v>
      </c>
      <c r="N6" s="117">
        <f t="shared" si="0"/>
        <v>1</v>
      </c>
      <c r="O6" s="132"/>
    </row>
    <row r="7" spans="1:15" ht="33" customHeight="1">
      <c r="A7" s="109">
        <v>3</v>
      </c>
      <c r="B7" s="110">
        <v>3</v>
      </c>
      <c r="C7" s="111" t="str">
        <f>VLOOKUP(B7,Planificación!$B$13:$E$97,2,FALSE)</f>
        <v>Software Matricula.TE</v>
      </c>
      <c r="D7" s="112" t="str">
        <f>VLOOKUP(B7,Planificación!$B$13:$E$97,4,FALSE)</f>
        <v>Proceso de Gestion de Proyecto (PGBR)</v>
      </c>
      <c r="E7" s="111" t="str">
        <f>VLOOKUP(B7,Planificación!$B$13:$F$97,5,FALSE)</f>
        <v>Farix Salinas</v>
      </c>
      <c r="F7" s="111" t="str">
        <f>VLOOKUP(B7,Planificación!$B$13:$G$97,6,FALSE)</f>
        <v>Farix Salinas</v>
      </c>
      <c r="G7" s="114" t="s">
        <v>216</v>
      </c>
      <c r="H7" s="113"/>
      <c r="I7" s="113"/>
      <c r="J7" s="143"/>
      <c r="K7" s="115"/>
      <c r="L7" s="116"/>
      <c r="M7" s="116"/>
      <c r="N7" s="117">
        <f t="shared" si="0"/>
        <v>0</v>
      </c>
      <c r="O7" s="132"/>
    </row>
    <row r="8" spans="1:15" ht="27.75" customHeight="1">
      <c r="A8" s="109">
        <v>4</v>
      </c>
      <c r="B8" s="110">
        <v>4</v>
      </c>
      <c r="C8" s="111" t="str">
        <f>VLOOKUP(B8,Planificación!$B$13:$E$97,2,FALSE)</f>
        <v>Software Matricula.TE</v>
      </c>
      <c r="D8" s="112" t="str">
        <f>VLOOKUP(B8,Planificación!$B$13:$E$97,4,FALSE)</f>
        <v>Registro de Riesgos (REGRI)</v>
      </c>
      <c r="E8" s="111" t="str">
        <f>VLOOKUP(B8,Planificación!$B$13:$F$97,5,FALSE)</f>
        <v>Farix Salinas</v>
      </c>
      <c r="F8" s="111" t="str">
        <f>VLOOKUP(B8,Planificación!$B$13:$G$97,6,FALSE)</f>
        <v>Farix Salinas</v>
      </c>
      <c r="G8" s="114" t="s">
        <v>164</v>
      </c>
      <c r="H8" s="113" t="s">
        <v>149</v>
      </c>
      <c r="I8" s="113" t="s">
        <v>92</v>
      </c>
      <c r="J8" s="143" t="s">
        <v>167</v>
      </c>
      <c r="K8" s="115"/>
      <c r="L8" s="116">
        <v>42909</v>
      </c>
      <c r="M8" s="116">
        <v>42909</v>
      </c>
      <c r="N8" s="117">
        <f t="shared" si="0"/>
        <v>1</v>
      </c>
      <c r="O8" s="132"/>
    </row>
    <row r="9" spans="1:15" ht="30" customHeight="1">
      <c r="A9" s="109">
        <v>5</v>
      </c>
      <c r="B9" s="110">
        <v>5</v>
      </c>
      <c r="C9" s="111" t="str">
        <f>VLOOKUP(B9,Planificación!$B$13:$E$97,2,FALSE)</f>
        <v>Software Matricula.TE</v>
      </c>
      <c r="D9" s="112" t="str">
        <f>VLOOKUP(B9,Planificación!$B$13:$E$97,4,FALSE)</f>
        <v>Informe de Avance Quincenal (IAVQUI)</v>
      </c>
      <c r="E9" s="111" t="str">
        <f>VLOOKUP(B9,Planificación!$B$13:$F$97,5,FALSE)</f>
        <v>Farix Salinas</v>
      </c>
      <c r="F9" s="111" t="str">
        <f>VLOOKUP(B9,Planificación!$B$13:$G$97,6,FALSE)</f>
        <v>Farix Salinas</v>
      </c>
      <c r="G9" s="114" t="s">
        <v>174</v>
      </c>
      <c r="H9" s="113" t="s">
        <v>149</v>
      </c>
      <c r="I9" s="113" t="s">
        <v>92</v>
      </c>
      <c r="J9" s="143" t="s">
        <v>167</v>
      </c>
      <c r="K9" s="115"/>
      <c r="L9" s="116">
        <v>42909</v>
      </c>
      <c r="M9" s="116">
        <v>42909</v>
      </c>
      <c r="N9" s="117">
        <f t="shared" si="0"/>
        <v>1</v>
      </c>
      <c r="O9" s="132"/>
    </row>
    <row r="10" spans="1:15" ht="35.25" customHeight="1">
      <c r="A10" s="109">
        <v>6</v>
      </c>
      <c r="B10" s="110">
        <v>6</v>
      </c>
      <c r="C10" s="111" t="str">
        <f>VLOOKUP(B10,Planificación!$B$13:$E$97,2,FALSE)</f>
        <v>Software Matricula.TE</v>
      </c>
      <c r="D10" s="112" t="str">
        <f>VLOOKUP(B10,Planificación!$B$13:$E$97,4,FALSE)</f>
        <v>Actas de Reuniones (AREXTBR-ARINTB-AREBR)</v>
      </c>
      <c r="E10" s="111" t="str">
        <f>VLOOKUP(B10,Planificación!$B$13:$G$97,5,FALSE)</f>
        <v>Farix Salinas</v>
      </c>
      <c r="F10" s="111" t="str">
        <f>VLOOKUP(B10,Planificación!$B$13:$G$97,6,FALSE)</f>
        <v>Farix Salinas</v>
      </c>
      <c r="G10" s="114" t="s">
        <v>216</v>
      </c>
      <c r="H10" s="113"/>
      <c r="I10" s="113"/>
      <c r="J10" s="113"/>
      <c r="K10" s="115"/>
      <c r="L10" s="116"/>
      <c r="M10" s="116"/>
      <c r="N10" s="117">
        <f t="shared" si="0"/>
        <v>0</v>
      </c>
      <c r="O10" s="132"/>
    </row>
    <row r="11" spans="1:15" ht="30" customHeight="1">
      <c r="A11" s="109">
        <v>7</v>
      </c>
      <c r="B11" s="110">
        <v>7</v>
      </c>
      <c r="C11" s="111" t="str">
        <f>VLOOKUP(B11,Planificación!$B$13:$E$97,2,FALSE)</f>
        <v>Software Matricula.TE</v>
      </c>
      <c r="D11" s="112" t="str">
        <f>VLOOKUP(B11,Planificación!$B$13:$E$97,4,FALSE)</f>
        <v>Aceptacion de entregables (ACENT)</v>
      </c>
      <c r="E11" s="111" t="str">
        <f>VLOOKUP(B11,Planificación!$B$13:$F$97,5,FALSE)</f>
        <v>Farix Salinas</v>
      </c>
      <c r="F11" s="111" t="str">
        <f>VLOOKUP(B11,Planificación!$B$13:$G$97,6,FALSE)</f>
        <v>Farix Salinas</v>
      </c>
      <c r="G11" s="114" t="s">
        <v>216</v>
      </c>
      <c r="H11" s="113"/>
      <c r="I11" s="113"/>
      <c r="J11" s="113"/>
      <c r="K11" s="115"/>
      <c r="L11" s="116"/>
      <c r="M11" s="116"/>
      <c r="N11" s="117">
        <f t="shared" si="0"/>
        <v>0</v>
      </c>
      <c r="O11" s="132"/>
    </row>
    <row r="12" spans="1:15" ht="39.75" customHeight="1">
      <c r="A12" s="109">
        <v>8</v>
      </c>
      <c r="B12" s="110">
        <v>8</v>
      </c>
      <c r="C12" s="111" t="str">
        <f>VLOOKUP(B12,Planificación!$B$13:$E$97,2,FALSE)</f>
        <v>Software Matricula.TE</v>
      </c>
      <c r="D12" s="112" t="str">
        <f>VLOOKUP(B12,Planificación!$B$13:$E$97,4,FALSE)</f>
        <v>Proceso de Gestion de Requerimientos (PGREQM)</v>
      </c>
      <c r="E12" s="111" t="str">
        <f>VLOOKUP(B12,Planificación!$B$13:$F$97,5,FALSE)</f>
        <v>Farix Salinas</v>
      </c>
      <c r="F12" s="111" t="str">
        <f>VLOOKUP(B12,Planificación!$B$13:$G$97,6,FALSE)</f>
        <v>Farix Salinas</v>
      </c>
      <c r="G12" s="114" t="s">
        <v>218</v>
      </c>
      <c r="H12" s="113" t="s">
        <v>149</v>
      </c>
      <c r="I12" s="113" t="s">
        <v>92</v>
      </c>
      <c r="J12" s="143" t="s">
        <v>167</v>
      </c>
      <c r="K12" s="115"/>
      <c r="L12" s="116">
        <v>42909</v>
      </c>
      <c r="M12" s="116">
        <v>42909</v>
      </c>
      <c r="N12" s="117">
        <f t="shared" ref="N12:N17" si="1">IF(M12&gt;0,1,0)</f>
        <v>1</v>
      </c>
      <c r="O12" s="132"/>
    </row>
    <row r="13" spans="1:15" ht="33" customHeight="1">
      <c r="A13" s="109">
        <v>9</v>
      </c>
      <c r="B13" s="110">
        <v>9</v>
      </c>
      <c r="C13" s="111" t="str">
        <f>VLOOKUP(B13,Planificación!$B$13:$E$97,2,FALSE)</f>
        <v>Software Matricula.TE</v>
      </c>
      <c r="D13" s="112" t="str">
        <f>VLOOKUP(B13,Planificación!$B$13:$E$97,4,FALSE)</f>
        <v>Lista Maestra de Requerimientos (LMREQM)</v>
      </c>
      <c r="E13" s="111" t="str">
        <f>VLOOKUP(B13,Planificación!$B$13:$F$97,5,FALSE)</f>
        <v>Farix Salinas</v>
      </c>
      <c r="F13" s="111" t="str">
        <f>VLOOKUP(B13,Planificación!$B$13:$G$97,6,FALSE)</f>
        <v>Farix Salinas</v>
      </c>
      <c r="G13" s="114" t="s">
        <v>219</v>
      </c>
      <c r="H13" s="113" t="s">
        <v>149</v>
      </c>
      <c r="I13" s="113" t="s">
        <v>92</v>
      </c>
      <c r="J13" s="143" t="s">
        <v>167</v>
      </c>
      <c r="K13" s="115"/>
      <c r="L13" s="116">
        <v>42909</v>
      </c>
      <c r="M13" s="116">
        <v>42909</v>
      </c>
      <c r="N13" s="117">
        <f t="shared" si="1"/>
        <v>1</v>
      </c>
      <c r="O13" s="132"/>
    </row>
    <row r="14" spans="1:15" ht="29.25" customHeight="1">
      <c r="A14" s="109">
        <v>10</v>
      </c>
      <c r="B14" s="110">
        <v>10</v>
      </c>
      <c r="C14" s="111" t="str">
        <f>VLOOKUP(B14,Planificación!$B$13:$E$97,2,FALSE)</f>
        <v>Software Matricula.TE</v>
      </c>
      <c r="D14" s="112" t="str">
        <f>VLOOKUP(B14,Planificación!$B$13:$E$97,4,FALSE)</f>
        <v>Matriz de Trazabilidad (MTREQM)</v>
      </c>
      <c r="E14" s="111" t="str">
        <f>VLOOKUP(B14,Planificación!$B$13:$F$97,5,FALSE)</f>
        <v>Farix Salinas</v>
      </c>
      <c r="F14" s="111" t="str">
        <f>VLOOKUP(B14,Planificación!$B$13:$G$97,6,FALSE)</f>
        <v>Farix Salinas</v>
      </c>
      <c r="G14" s="114" t="s">
        <v>220</v>
      </c>
      <c r="H14" s="113" t="s">
        <v>35</v>
      </c>
      <c r="I14" s="113" t="s">
        <v>92</v>
      </c>
      <c r="J14" s="143" t="s">
        <v>167</v>
      </c>
      <c r="K14" s="115"/>
      <c r="L14" s="116">
        <v>42909</v>
      </c>
      <c r="M14" s="116">
        <v>42909</v>
      </c>
      <c r="N14" s="117">
        <f t="shared" si="1"/>
        <v>1</v>
      </c>
      <c r="O14" s="132"/>
    </row>
    <row r="15" spans="1:15" ht="34.5" customHeight="1">
      <c r="A15" s="109">
        <v>11</v>
      </c>
      <c r="B15" s="110">
        <v>11</v>
      </c>
      <c r="C15" s="111" t="str">
        <f>VLOOKUP(B15,Planificación!$B$13:$E$97,2,FALSE)</f>
        <v>Software Matricula.TE</v>
      </c>
      <c r="D15" s="112" t="str">
        <f>VLOOKUP(B15,Planificación!$B$13:$E$97,4,FALSE)</f>
        <v>Registro de Cambio de Requerimientos (RCREQM)</v>
      </c>
      <c r="E15" s="111" t="str">
        <f>VLOOKUP(B15,Planificación!$B$13:$G$97,5,FALSE)</f>
        <v>Farix Salinas</v>
      </c>
      <c r="F15" s="111" t="str">
        <f>VLOOKUP(B15,Planificación!$B$13:$G$97,6,FALSE)</f>
        <v>Farix Salinas</v>
      </c>
      <c r="G15" s="114" t="s">
        <v>221</v>
      </c>
      <c r="H15" s="113" t="s">
        <v>151</v>
      </c>
      <c r="I15" s="113" t="s">
        <v>92</v>
      </c>
      <c r="J15" s="143" t="s">
        <v>167</v>
      </c>
      <c r="K15" s="115"/>
      <c r="L15" s="116">
        <v>42909</v>
      </c>
      <c r="M15" s="116">
        <v>42909</v>
      </c>
      <c r="N15" s="117">
        <f t="shared" si="1"/>
        <v>1</v>
      </c>
      <c r="O15" s="132"/>
    </row>
    <row r="16" spans="1:15" ht="32.25" customHeight="1">
      <c r="A16" s="109">
        <v>12</v>
      </c>
      <c r="B16" s="110">
        <v>12</v>
      </c>
      <c r="C16" s="111" t="str">
        <f>VLOOKUP(B16,Planificación!$B$13:$E$97,2,FALSE)</f>
        <v>Software Matricula.TE</v>
      </c>
      <c r="D16" s="112" t="str">
        <f>VLOOKUP(B16,Planificación!$B$13:$E$97,4,FALSE)</f>
        <v>Solicitud de Cambio de Requerimientos (SOLCREQ)</v>
      </c>
      <c r="E16" s="111" t="str">
        <f>VLOOKUP(B16,Planificación!$B$13:$F$97,5,FALSE)</f>
        <v>Farix Salinas</v>
      </c>
      <c r="F16" s="111" t="str">
        <f>VLOOKUP(B16,Planificación!$B$13:$G$97,6,FALSE)</f>
        <v>Farix Salinas</v>
      </c>
      <c r="G16" s="114" t="s">
        <v>216</v>
      </c>
      <c r="H16" s="113"/>
      <c r="I16" s="113"/>
      <c r="J16" s="113"/>
      <c r="K16" s="115"/>
      <c r="L16" s="116"/>
      <c r="M16" s="116"/>
      <c r="N16" s="117">
        <f t="shared" si="1"/>
        <v>0</v>
      </c>
      <c r="O16" s="132"/>
    </row>
    <row r="17" spans="1:15" ht="24.75" customHeight="1">
      <c r="A17" s="109">
        <v>13</v>
      </c>
      <c r="B17" s="110">
        <v>13</v>
      </c>
      <c r="C17" s="111" t="str">
        <f>VLOOKUP(B17,Planificación!$B$13:$E$97,2,FALSE)</f>
        <v>Software Matricula.TE</v>
      </c>
      <c r="D17" s="112" t="str">
        <f>VLOOKUP(B17,Planificación!$B$13:$E$97,4,FALSE)</f>
        <v>Acta de Solicitud de Cambios de Requerimientos (ASCR)</v>
      </c>
      <c r="E17" s="111" t="str">
        <f>VLOOKUP(B17,Planificación!$B$13:$F$97,5,FALSE)</f>
        <v>Farix Salinas</v>
      </c>
      <c r="F17" s="111" t="str">
        <f>VLOOKUP(B17,Planificación!$B$13:$G$97,6,FALSE)</f>
        <v>Farix Salinas</v>
      </c>
      <c r="G17" s="114" t="s">
        <v>216</v>
      </c>
      <c r="H17" s="113"/>
      <c r="I17" s="113"/>
      <c r="J17" s="113"/>
      <c r="K17" s="115"/>
      <c r="L17" s="116"/>
      <c r="M17" s="116"/>
      <c r="N17" s="117">
        <f t="shared" si="1"/>
        <v>0</v>
      </c>
      <c r="O17" s="132"/>
    </row>
    <row r="18" spans="1:15" ht="31.5" customHeight="1">
      <c r="A18" s="109">
        <v>14</v>
      </c>
      <c r="B18" s="110">
        <v>14</v>
      </c>
      <c r="C18" s="111" t="str">
        <f>VLOOKUP(B18,Planificación!$B$13:$E$97,2,FALSE)</f>
        <v>Software Matricula.TE</v>
      </c>
      <c r="D18" s="112" t="str">
        <f>VLOOKUP(B18,Planificación!$B$13:$E$97,4,FALSE)</f>
        <v>Tablero de Control (TMETR)</v>
      </c>
      <c r="E18" s="111" t="str">
        <f>VLOOKUP(B18,Planificación!$B$13:$F$97,5,FALSE)</f>
        <v>Farix Salinas</v>
      </c>
      <c r="F18" s="111" t="str">
        <f>VLOOKUP(B18,Planificación!$B$13:$G$97,6,FALSE)</f>
        <v>Farix Salinas</v>
      </c>
      <c r="G18" s="114" t="s">
        <v>222</v>
      </c>
      <c r="H18" s="113" t="s">
        <v>35</v>
      </c>
      <c r="I18" s="113" t="s">
        <v>92</v>
      </c>
      <c r="J18" s="143" t="s">
        <v>167</v>
      </c>
      <c r="K18" s="115"/>
      <c r="L18" s="116">
        <v>42909</v>
      </c>
      <c r="M18" s="116">
        <v>42909</v>
      </c>
      <c r="N18" s="117">
        <f t="shared" ref="N18:N23" si="2">IF(M18&gt;0,1,0)</f>
        <v>1</v>
      </c>
      <c r="O18" s="132"/>
    </row>
    <row r="19" spans="1:15" ht="33.75" customHeight="1">
      <c r="A19" s="109">
        <v>15</v>
      </c>
      <c r="B19" s="110">
        <v>15</v>
      </c>
      <c r="C19" s="111" t="str">
        <f>VLOOKUP(B19,Planificación!$B$13:$E$97,2,FALSE)</f>
        <v>Software Matricula.TE</v>
      </c>
      <c r="D19" s="112" t="str">
        <f>VLOOKUP(B19,Planificación!$B$13:$E$97,4,FALSE)</f>
        <v>Ficha de metricas de Exposicion al riesgo (FMEXRI)</v>
      </c>
      <c r="E19" s="111" t="str">
        <f>VLOOKUP(B19,Planificación!$B$13:$F$97,5,FALSE)</f>
        <v>Farix Salinas</v>
      </c>
      <c r="F19" s="111" t="str">
        <f>VLOOKUP(B19,Planificación!$B$13:$G$97,6,FALSE)</f>
        <v>Farix Salinas</v>
      </c>
      <c r="G19" s="114" t="s">
        <v>223</v>
      </c>
      <c r="H19" s="113" t="s">
        <v>149</v>
      </c>
      <c r="I19" s="113" t="s">
        <v>92</v>
      </c>
      <c r="J19" s="143" t="s">
        <v>167</v>
      </c>
      <c r="K19" s="115"/>
      <c r="L19" s="116">
        <v>42909</v>
      </c>
      <c r="M19" s="116">
        <v>42909</v>
      </c>
      <c r="N19" s="117">
        <f t="shared" si="2"/>
        <v>1</v>
      </c>
      <c r="O19" s="132"/>
    </row>
    <row r="20" spans="1:15" ht="32.25" customHeight="1">
      <c r="A20" s="109">
        <v>16</v>
      </c>
      <c r="B20" s="110">
        <v>16</v>
      </c>
      <c r="C20" s="111" t="str">
        <f>VLOOKUP(B20,Planificación!$B$13:$E$97,2,FALSE)</f>
        <v>Software Matricula.TE</v>
      </c>
      <c r="D20" s="112" t="str">
        <f>VLOOKUP(B20,Planificación!$B$13:$E$97,4,FALSE)</f>
        <v>Ficha de metricas de Volatilidad de Requerimientos (FMVREQ)</v>
      </c>
      <c r="E20" s="111" t="str">
        <f>VLOOKUP(B20,Planificación!$B$13:$G$97,5,FALSE)</f>
        <v>Farix Salinas</v>
      </c>
      <c r="F20" s="111" t="str">
        <f>VLOOKUP(B20,Planificación!$B$13:$G$97,6,FALSE)</f>
        <v>Farix Salinas</v>
      </c>
      <c r="G20" s="114" t="s">
        <v>216</v>
      </c>
      <c r="H20" s="113"/>
      <c r="I20" s="113"/>
      <c r="J20" s="113"/>
      <c r="K20" s="115"/>
      <c r="L20" s="116"/>
      <c r="M20" s="116"/>
      <c r="N20" s="117">
        <f t="shared" si="2"/>
        <v>0</v>
      </c>
      <c r="O20" s="132"/>
    </row>
    <row r="21" spans="1:15" ht="38.25" customHeight="1">
      <c r="A21" s="109">
        <v>17</v>
      </c>
      <c r="B21" s="110">
        <v>17</v>
      </c>
      <c r="C21" s="111" t="str">
        <f>VLOOKUP(B21,Planificación!$B$13:$E$97,2,FALSE)</f>
        <v>Software Matricula.TE</v>
      </c>
      <c r="D21" s="112" t="str">
        <f>VLOOKUP(B21,Planificación!$B$13:$E$97,4,FALSE)</f>
        <v>Ficha de metricas de Numero de N conformidades QA del Producto (FMNCNPRO)</v>
      </c>
      <c r="E21" s="111" t="str">
        <f>VLOOKUP(B21,Planificación!$B$13:$F$97,5,FALSE)</f>
        <v>Farix Salinas</v>
      </c>
      <c r="F21" s="111" t="str">
        <f>VLOOKUP(B21,Planificación!$B$13:$G$97,6,FALSE)</f>
        <v>Farix Salinas</v>
      </c>
      <c r="G21" s="114" t="s">
        <v>216</v>
      </c>
      <c r="H21" s="113"/>
      <c r="I21" s="113"/>
      <c r="J21" s="113"/>
      <c r="K21" s="115"/>
      <c r="L21" s="116"/>
      <c r="M21" s="116"/>
      <c r="N21" s="117">
        <f t="shared" si="2"/>
        <v>0</v>
      </c>
      <c r="O21" s="132"/>
    </row>
    <row r="22" spans="1:15" ht="32.25" customHeight="1">
      <c r="A22" s="109">
        <v>18</v>
      </c>
      <c r="B22" s="110">
        <v>18</v>
      </c>
      <c r="C22" s="111" t="str">
        <f>VLOOKUP(B22,Planificación!$B$13:$E$97,2,FALSE)</f>
        <v>Software Matricula.TE</v>
      </c>
      <c r="D22" s="112" t="str">
        <f>VLOOKUP(B22,Planificación!$B$13:$E$97,4,FALSE)</f>
        <v>Ficha de metricas de Indice de Cambios en Items de Configuracion (FMICIC)</v>
      </c>
      <c r="E22" s="111" t="str">
        <f>VLOOKUP(B22,Planificación!$B$13:$F$97,5,FALSE)</f>
        <v>Farix Salinas</v>
      </c>
      <c r="F22" s="111" t="str">
        <f>VLOOKUP(B22,Planificación!$B$13:$G$97,6,FALSE)</f>
        <v>Farix Salinas</v>
      </c>
      <c r="G22" s="114" t="s">
        <v>224</v>
      </c>
      <c r="H22" s="113" t="s">
        <v>149</v>
      </c>
      <c r="I22" s="113" t="s">
        <v>92</v>
      </c>
      <c r="J22" s="143" t="s">
        <v>167</v>
      </c>
      <c r="K22" s="115"/>
      <c r="L22" s="116">
        <v>42909</v>
      </c>
      <c r="M22" s="116">
        <v>42909</v>
      </c>
      <c r="N22" s="117">
        <f t="shared" si="2"/>
        <v>1</v>
      </c>
      <c r="O22" s="132"/>
    </row>
    <row r="23" spans="1:15" ht="30" customHeight="1">
      <c r="A23" s="109">
        <v>19</v>
      </c>
      <c r="B23" s="110">
        <v>19</v>
      </c>
      <c r="C23" s="111" t="str">
        <f>VLOOKUP(B23,Planificación!$B$13:$E$97,2,FALSE)</f>
        <v>Software Matricula.TE</v>
      </c>
      <c r="D23" s="112" t="str">
        <f>VLOOKUP(B23,Planificación!$B$13:$E$97,4,FALSE)</f>
        <v>CheckList de Aseguramiento de Calidad (CHKQA)</v>
      </c>
      <c r="E23" s="111" t="str">
        <f>VLOOKUP(B23,Planificación!$B$13:$F$97,5,FALSE)</f>
        <v>Ernesto Chira</v>
      </c>
      <c r="F23" s="111" t="str">
        <f>VLOOKUP(B23,Planificación!$B$13:$G$97,6,FALSE)</f>
        <v>Ernesto Chira</v>
      </c>
      <c r="G23" s="114" t="s">
        <v>225</v>
      </c>
      <c r="H23" s="113" t="s">
        <v>149</v>
      </c>
      <c r="I23" s="113" t="s">
        <v>92</v>
      </c>
      <c r="J23" s="143" t="s">
        <v>167</v>
      </c>
      <c r="K23" s="115"/>
      <c r="L23" s="116">
        <v>42909</v>
      </c>
      <c r="M23" s="116">
        <v>42909</v>
      </c>
      <c r="N23" s="117">
        <f t="shared" si="2"/>
        <v>1</v>
      </c>
      <c r="O23" s="132"/>
    </row>
    <row r="24" spans="1:15" ht="39.75" customHeight="1">
      <c r="A24" s="109">
        <v>20</v>
      </c>
      <c r="B24" s="110">
        <v>20</v>
      </c>
      <c r="C24" s="111" t="str">
        <f>VLOOKUP(B24,Planificación!$B$13:$E$97,2,FALSE)</f>
        <v>Software Matricula.TE</v>
      </c>
      <c r="D24" s="112" t="str">
        <f>VLOOKUP(B24,Planificación!$B$13:$E$97,4,FALSE)</f>
        <v>Herramienta Gestion de Aseguramiento de Calidad (HGQA)</v>
      </c>
      <c r="E24" s="111" t="str">
        <f>VLOOKUP(B24,Planificación!$B$13:$F$97,5,FALSE)</f>
        <v>Ernesto Chira</v>
      </c>
      <c r="F24" s="111" t="str">
        <f>VLOOKUP(B24,Planificación!$B$13:$G$97,6,FALSE)</f>
        <v>Ernesto Chira</v>
      </c>
      <c r="G24" s="114" t="s">
        <v>226</v>
      </c>
      <c r="H24" s="113" t="s">
        <v>149</v>
      </c>
      <c r="I24" s="113" t="s">
        <v>92</v>
      </c>
      <c r="J24" s="143" t="s">
        <v>167</v>
      </c>
      <c r="K24" s="115"/>
      <c r="L24" s="116">
        <v>42909</v>
      </c>
      <c r="M24" s="116">
        <v>42909</v>
      </c>
      <c r="N24" s="117">
        <f t="shared" ref="N24:N29" si="3">IF(M24&gt;0,1,0)</f>
        <v>1</v>
      </c>
      <c r="O24" s="132"/>
    </row>
    <row r="25" spans="1:15" ht="42" customHeight="1">
      <c r="A25" s="109">
        <v>21</v>
      </c>
      <c r="B25" s="110">
        <v>21</v>
      </c>
      <c r="C25" s="111" t="str">
        <f>VLOOKUP(B25,Planificación!$B$13:$E$97,2,FALSE)</f>
        <v>Software Matricula.TE</v>
      </c>
      <c r="D25" s="112" t="str">
        <f>VLOOKUP(B25,Planificación!$B$13:$E$97,4,FALSE)</f>
        <v>Proceso de Aseguramiento de Calidad (PQA)</v>
      </c>
      <c r="E25" s="111" t="str">
        <f>VLOOKUP(B25,Planificación!$B$13:$G$97,5,FALSE)</f>
        <v>Ernesto Chira</v>
      </c>
      <c r="F25" s="111" t="str">
        <f>VLOOKUP(B25,Planificación!$B$13:$G$97,6,FALSE)</f>
        <v>Ernesto Chira</v>
      </c>
      <c r="G25" s="114" t="s">
        <v>216</v>
      </c>
      <c r="H25" s="113"/>
      <c r="I25" s="113"/>
      <c r="J25" s="143"/>
      <c r="K25" s="115"/>
      <c r="L25" s="116"/>
      <c r="M25" s="116"/>
      <c r="N25" s="117">
        <f t="shared" si="3"/>
        <v>0</v>
      </c>
      <c r="O25" s="132"/>
    </row>
    <row r="26" spans="1:15" ht="33.75" customHeight="1">
      <c r="A26" s="109">
        <v>22</v>
      </c>
      <c r="B26" s="110">
        <v>22</v>
      </c>
      <c r="C26" s="111" t="str">
        <f>VLOOKUP(B26,Planificación!$B$13:$E$97,2,FALSE)</f>
        <v>Software Matricula.TE</v>
      </c>
      <c r="D26" s="112" t="str">
        <f>VLOOKUP(B26,Planificación!$B$13:$E$97,4,FALSE)</f>
        <v>Matriz de Seguimiento del Proyecto (MSPQA)</v>
      </c>
      <c r="E26" s="111" t="str">
        <f>VLOOKUP(B26,Planificación!$B$13:$F$97,5,FALSE)</f>
        <v>Ernesto Chira</v>
      </c>
      <c r="F26" s="111" t="str">
        <f>VLOOKUP(B26,Planificación!$B$13:$G$97,6,FALSE)</f>
        <v>Ernesto Chira</v>
      </c>
      <c r="G26" s="114" t="s">
        <v>227</v>
      </c>
      <c r="H26" s="113" t="s">
        <v>149</v>
      </c>
      <c r="I26" s="113" t="s">
        <v>92</v>
      </c>
      <c r="J26" s="111" t="s">
        <v>173</v>
      </c>
      <c r="K26" s="115"/>
      <c r="L26" s="116">
        <v>42909</v>
      </c>
      <c r="M26" s="116">
        <v>42909</v>
      </c>
      <c r="N26" s="117">
        <f t="shared" si="3"/>
        <v>1</v>
      </c>
      <c r="O26" s="132"/>
    </row>
    <row r="27" spans="1:15" ht="42.75" customHeight="1">
      <c r="A27" s="109">
        <v>23</v>
      </c>
      <c r="B27" s="110">
        <v>23</v>
      </c>
      <c r="C27" s="111" t="str">
        <f>VLOOKUP(B27,Planificación!$B$13:$E$97,2,FALSE)</f>
        <v>Software Matricula.TE</v>
      </c>
      <c r="D27" s="112" t="str">
        <f>VLOOKUP(B27,Planificación!$B$13:$E$97,4,FALSE)</f>
        <v>Proceso de Gestion de la Configuracion (PGC)</v>
      </c>
      <c r="E27" s="111" t="str">
        <f>VLOOKUP(B27,Planificación!$B$13:$F$97,5,FALSE)</f>
        <v>Farix Salinas</v>
      </c>
      <c r="F27" s="111" t="str">
        <f>VLOOKUP(B27,Planificación!$B$13:$G$97,6,FALSE)</f>
        <v>Farix Salinas</v>
      </c>
      <c r="G27" s="114" t="s">
        <v>228</v>
      </c>
      <c r="H27" s="113" t="s">
        <v>149</v>
      </c>
      <c r="I27" s="113" t="s">
        <v>92</v>
      </c>
      <c r="J27" s="143" t="s">
        <v>167</v>
      </c>
      <c r="K27" s="115"/>
      <c r="L27" s="116">
        <v>42909</v>
      </c>
      <c r="M27" s="116">
        <v>42909</v>
      </c>
      <c r="N27" s="117">
        <f t="shared" si="3"/>
        <v>1</v>
      </c>
      <c r="O27" s="132"/>
    </row>
    <row r="28" spans="1:15" ht="35.25" customHeight="1">
      <c r="A28" s="109">
        <v>24</v>
      </c>
      <c r="B28" s="110">
        <v>24</v>
      </c>
      <c r="C28" s="111" t="str">
        <f>VLOOKUP(B28,Planificación!$B$13:$E$97,2,FALSE)</f>
        <v>Software Matricula.TE</v>
      </c>
      <c r="D28" s="112" t="str">
        <f>VLOOKUP(B28,Planificación!$B$13:$E$97,4,FALSE)</f>
        <v>Registro de Items de Configuracion (REGITCON)</v>
      </c>
      <c r="E28" s="111" t="str">
        <f>VLOOKUP(B28,Planificación!$B$13:$F$97,5,FALSE)</f>
        <v>Farix Salinas</v>
      </c>
      <c r="F28" s="111" t="str">
        <f>VLOOKUP(B28,Planificación!$B$13:$G$97,6,FALSE)</f>
        <v>Farix Salinas</v>
      </c>
      <c r="G28" s="114" t="s">
        <v>229</v>
      </c>
      <c r="H28" s="113" t="s">
        <v>149</v>
      </c>
      <c r="I28" s="113" t="s">
        <v>92</v>
      </c>
      <c r="J28" s="143" t="s">
        <v>167</v>
      </c>
      <c r="K28" s="115"/>
      <c r="L28" s="116">
        <v>42909</v>
      </c>
      <c r="M28" s="116">
        <v>42909</v>
      </c>
      <c r="N28" s="117">
        <f t="shared" si="3"/>
        <v>1</v>
      </c>
      <c r="O28" s="132"/>
    </row>
    <row r="29" spans="1:15" ht="29.25" customHeight="1">
      <c r="A29" s="109">
        <v>25</v>
      </c>
      <c r="B29" s="110">
        <v>25</v>
      </c>
      <c r="C29" s="111" t="str">
        <f>VLOOKUP(B29,Planificación!$B$13:$E$97,2,FALSE)</f>
        <v>Software Matricula.TE</v>
      </c>
      <c r="D29" s="112" t="str">
        <f>VLOOKUP(B29,Planificación!$B$13:$E$97,4,FALSE)</f>
        <v>Solicitud de Acceso (SOLACC)</v>
      </c>
      <c r="E29" s="111" t="str">
        <f>VLOOKUP(B29,Planificación!$B$13:$F$97,5,FALSE)</f>
        <v>Farix Salinas</v>
      </c>
      <c r="F29" s="111" t="str">
        <f>VLOOKUP(B29,Planificación!$B$13:$G$97,6,FALSE)</f>
        <v>Farix Salinas</v>
      </c>
      <c r="G29" s="114" t="s">
        <v>216</v>
      </c>
      <c r="H29" s="113"/>
      <c r="I29" s="113"/>
      <c r="J29" s="113"/>
      <c r="K29" s="115"/>
      <c r="L29" s="116"/>
      <c r="M29" s="116"/>
      <c r="N29" s="117">
        <f t="shared" si="3"/>
        <v>0</v>
      </c>
      <c r="O29" s="132"/>
    </row>
    <row r="30" spans="1:15" ht="29.25" customHeight="1">
      <c r="A30" s="109">
        <v>26</v>
      </c>
      <c r="B30" s="110">
        <v>26</v>
      </c>
      <c r="C30" s="111" t="str">
        <f>VLOOKUP(B30,Planificación!$B$13:$E$97,2,FALSE)</f>
        <v>Software Matricula.TE</v>
      </c>
      <c r="D30" s="112" t="str">
        <f>VLOOKUP(B30,Planificación!$B$13:$E$97,4,FALSE)</f>
        <v>Documento de Analisis (DANA)</v>
      </c>
      <c r="E30" s="111" t="str">
        <f>VLOOKUP(B30,Planificación!$B$13:$F$97,5,FALSE)</f>
        <v>Ernesto Chira</v>
      </c>
      <c r="F30" s="111" t="str">
        <f>VLOOKUP(B30,Planificación!$B$13:$G$97,6,FALSE)</f>
        <v>Ernesto Chira</v>
      </c>
      <c r="G30" s="114" t="s">
        <v>241</v>
      </c>
      <c r="H30" s="113" t="s">
        <v>149</v>
      </c>
      <c r="I30" s="113" t="s">
        <v>92</v>
      </c>
      <c r="J30" s="111" t="s">
        <v>173</v>
      </c>
      <c r="K30" s="115"/>
      <c r="L30" s="116">
        <v>42931</v>
      </c>
      <c r="M30" s="116">
        <v>42931</v>
      </c>
      <c r="N30" s="117">
        <f t="shared" ref="N30:N38" si="4">IF(M30&gt;0,1,0)</f>
        <v>1</v>
      </c>
      <c r="O30" s="132"/>
    </row>
    <row r="31" spans="1:15" ht="29.25" customHeight="1">
      <c r="A31" s="109">
        <v>27</v>
      </c>
      <c r="B31" s="110">
        <v>27</v>
      </c>
      <c r="C31" s="111" t="str">
        <f>VLOOKUP(B31,Planificación!$B$13:$E$97,2,FALSE)</f>
        <v>Software Matricula.TE</v>
      </c>
      <c r="D31" s="112" t="str">
        <f>VLOOKUP(B31,Planificación!$B$13:$E$97,4,FALSE)</f>
        <v>Documento de Diseño (DDIS)</v>
      </c>
      <c r="E31" s="111" t="str">
        <f>VLOOKUP(B31,Planificación!$B$13:$F$97,5,FALSE)</f>
        <v>Ernesto Chira</v>
      </c>
      <c r="F31" s="111" t="str">
        <f>VLOOKUP(B31,Planificación!$B$13:$G$97,6,FALSE)</f>
        <v>Ernesto Chira</v>
      </c>
      <c r="G31" s="114" t="s">
        <v>216</v>
      </c>
      <c r="H31" s="113"/>
      <c r="I31" s="113"/>
      <c r="J31" s="113"/>
      <c r="K31" s="115"/>
      <c r="L31" s="116"/>
      <c r="M31" s="116"/>
      <c r="N31" s="117">
        <f t="shared" si="4"/>
        <v>0</v>
      </c>
      <c r="O31" s="132"/>
    </row>
    <row r="32" spans="1:15" ht="29.25" customHeight="1">
      <c r="A32" s="109">
        <v>28</v>
      </c>
      <c r="B32" s="110">
        <v>28</v>
      </c>
      <c r="C32" s="111" t="str">
        <f>VLOOKUP(B32,Planificación!$B$13:$E$97,2,FALSE)</f>
        <v>Software Matricula.TE</v>
      </c>
      <c r="D32" s="112" t="str">
        <f>VLOOKUP(B32,Planificación!$B$13:$E$97,4,FALSE)</f>
        <v>Documento de Pruebas Funcionales (DPFUN)</v>
      </c>
      <c r="E32" s="111" t="str">
        <f>VLOOKUP(B32,Planificación!$B$13:$F$97,5,FALSE)</f>
        <v>Farix Salinas</v>
      </c>
      <c r="F32" s="111" t="str">
        <f>VLOOKUP(B32,Planificación!$B$13:$G$97,6,FALSE)</f>
        <v>Farix Salinas</v>
      </c>
      <c r="G32" s="114" t="s">
        <v>216</v>
      </c>
      <c r="H32" s="113"/>
      <c r="I32" s="113"/>
      <c r="J32" s="113"/>
      <c r="K32" s="115"/>
      <c r="L32" s="116"/>
      <c r="M32" s="116"/>
      <c r="N32" s="117">
        <f t="shared" si="4"/>
        <v>0</v>
      </c>
      <c r="O32" s="132"/>
    </row>
    <row r="33" spans="1:15" ht="29.25" customHeight="1">
      <c r="A33" s="109">
        <v>29</v>
      </c>
      <c r="B33" s="110">
        <v>29</v>
      </c>
      <c r="C33" s="111" t="str">
        <f>VLOOKUP(B33,Planificación!$B$13:$E$97,2,FALSE)</f>
        <v>Software Matricula.TE</v>
      </c>
      <c r="D33" s="112" t="str">
        <f>VLOOKUP(B33,Planificación!$B$13:$E$97,4,FALSE)</f>
        <v>Informe de Pruebas Funcionales (INPRUF)</v>
      </c>
      <c r="E33" s="111" t="str">
        <f>VLOOKUP(B33,Planificación!$B$13:$F$97,5,FALSE)</f>
        <v>Farix Salinas</v>
      </c>
      <c r="F33" s="111" t="str">
        <f>VLOOKUP(B33,Planificación!$B$13:$G$97,6,FALSE)</f>
        <v>Farix Salinas</v>
      </c>
      <c r="G33" s="114" t="s">
        <v>216</v>
      </c>
      <c r="H33" s="113"/>
      <c r="I33" s="113"/>
      <c r="J33" s="113"/>
      <c r="K33" s="115"/>
      <c r="L33" s="116"/>
      <c r="M33" s="116"/>
      <c r="N33" s="117">
        <f t="shared" si="4"/>
        <v>0</v>
      </c>
      <c r="O33" s="132"/>
    </row>
    <row r="34" spans="1:15" ht="29.25" customHeight="1">
      <c r="A34" s="109">
        <v>30</v>
      </c>
      <c r="B34" s="110">
        <v>30</v>
      </c>
      <c r="C34" s="111" t="str">
        <f>VLOOKUP(B34,Planificación!$B$13:$E$97,2,FALSE)</f>
        <v>Software Matricula.TE</v>
      </c>
      <c r="D34" s="112" t="str">
        <f>VLOOKUP(B34,Planificación!$B$13:$E$97,4,FALSE)</f>
        <v>Documento de Prueba de Sistema (DPSIS)</v>
      </c>
      <c r="E34" s="111" t="str">
        <f>VLOOKUP(B34,Planificación!$B$13:$F$97,5,FALSE)</f>
        <v>Farix Salinas</v>
      </c>
      <c r="F34" s="111" t="str">
        <f>VLOOKUP(B34,Planificación!$B$13:$G$97,6,FALSE)</f>
        <v>Farix Salinas</v>
      </c>
      <c r="G34" s="114" t="s">
        <v>216</v>
      </c>
      <c r="H34" s="113"/>
      <c r="I34" s="113"/>
      <c r="J34" s="113"/>
      <c r="K34" s="115"/>
      <c r="L34" s="116"/>
      <c r="M34" s="116"/>
      <c r="N34" s="117">
        <f t="shared" si="4"/>
        <v>0</v>
      </c>
      <c r="O34" s="132"/>
    </row>
    <row r="35" spans="1:15" ht="29.25" customHeight="1">
      <c r="A35" s="109">
        <v>31</v>
      </c>
      <c r="B35" s="110">
        <v>31</v>
      </c>
      <c r="C35" s="111" t="str">
        <f>VLOOKUP(B35,Planificación!$B$13:$E$97,2,FALSE)</f>
        <v>Software Matricula.TE</v>
      </c>
      <c r="D35" s="112" t="str">
        <f>VLOOKUP(B35,Planificación!$B$13:$E$97,4,FALSE)</f>
        <v>Informe de Prueba de Sistema (INPRUS)</v>
      </c>
      <c r="E35" s="111" t="str">
        <f>VLOOKUP(B35,Planificación!$B$13:$F$97,5,FALSE)</f>
        <v>Farix Salinas</v>
      </c>
      <c r="F35" s="111" t="str">
        <f>VLOOKUP(B35,Planificación!$B$13:$G$97,6,FALSE)</f>
        <v>Farix Salinas</v>
      </c>
      <c r="G35" s="114" t="s">
        <v>216</v>
      </c>
      <c r="H35" s="113"/>
      <c r="I35" s="113"/>
      <c r="J35" s="113"/>
      <c r="K35" s="115"/>
      <c r="L35" s="116"/>
      <c r="M35" s="116"/>
      <c r="N35" s="117">
        <f t="shared" si="4"/>
        <v>0</v>
      </c>
      <c r="O35" s="132"/>
    </row>
    <row r="36" spans="1:15" ht="29.25" customHeight="1">
      <c r="A36" s="109">
        <v>32</v>
      </c>
      <c r="B36" s="110">
        <v>32</v>
      </c>
      <c r="C36" s="111" t="str">
        <f>VLOOKUP(B36,Planificación!$B$13:$E$97,2,FALSE)</f>
        <v>Software Matricula.TE</v>
      </c>
      <c r="D36" s="112" t="str">
        <f>VLOOKUP(B36,Planificación!$B$13:$E$97,4,FALSE)</f>
        <v>Manual de Sistema (MANSIS)</v>
      </c>
      <c r="E36" s="111" t="str">
        <f>VLOOKUP(B36,Planificación!$B$13:$F$97,5,FALSE)</f>
        <v>Farix Salinas</v>
      </c>
      <c r="F36" s="111" t="str">
        <f>VLOOKUP(B36,Planificación!$B$13:$G$97,6,FALSE)</f>
        <v>Farix Salinas</v>
      </c>
      <c r="G36" s="114" t="s">
        <v>242</v>
      </c>
      <c r="H36" s="113" t="s">
        <v>149</v>
      </c>
      <c r="I36" s="113" t="s">
        <v>92</v>
      </c>
      <c r="J36" s="113" t="s">
        <v>167</v>
      </c>
      <c r="K36" s="115"/>
      <c r="L36" s="116">
        <v>42931</v>
      </c>
      <c r="M36" s="116">
        <v>42931</v>
      </c>
      <c r="N36" s="117">
        <f t="shared" si="4"/>
        <v>1</v>
      </c>
      <c r="O36" s="132"/>
    </row>
    <row r="37" spans="1:15" ht="29.25" customHeight="1">
      <c r="A37" s="109">
        <v>33</v>
      </c>
      <c r="B37" s="110">
        <v>33</v>
      </c>
      <c r="C37" s="111" t="str">
        <f>VLOOKUP(B37,Planificación!$B$13:$E$97,2,FALSE)</f>
        <v>Software Matricula.TE</v>
      </c>
      <c r="D37" s="112" t="str">
        <f>VLOOKUP(B37,Planificación!$B$13:$E$97,4,FALSE)</f>
        <v>Guia de Instalacion (GUINSTALL)</v>
      </c>
      <c r="E37" s="111" t="str">
        <f>VLOOKUP(B37,Planificación!$B$13:$F$97,5,FALSE)</f>
        <v>Farix Salinas</v>
      </c>
      <c r="F37" s="111" t="str">
        <f>VLOOKUP(B37,Planificación!$B$13:$G$97,6,FALSE)</f>
        <v>Farix Salinas</v>
      </c>
      <c r="G37" s="114" t="s">
        <v>216</v>
      </c>
      <c r="H37" s="113"/>
      <c r="I37" s="113"/>
      <c r="J37" s="113"/>
      <c r="K37" s="115"/>
      <c r="L37" s="116"/>
      <c r="M37" s="116"/>
      <c r="N37" s="117">
        <f t="shared" si="4"/>
        <v>0</v>
      </c>
      <c r="O37" s="132"/>
    </row>
    <row r="38" spans="1:15" ht="29.25" customHeight="1">
      <c r="A38" s="109">
        <v>34</v>
      </c>
      <c r="B38" s="110">
        <v>34</v>
      </c>
      <c r="C38" s="111" t="str">
        <f>VLOOKUP(B38,Planificación!$B$13:$E$97,2,FALSE)</f>
        <v>Software Matricula.TE</v>
      </c>
      <c r="D38" s="112" t="str">
        <f>VLOOKUP(B38,Planificación!$B$13:$E$97,4,FALSE)</f>
        <v>Manual de Usuario (MANUSER)</v>
      </c>
      <c r="E38" s="111" t="str">
        <f>VLOOKUP(B38,Planificación!$B$13:$F$97,5,FALSE)</f>
        <v>Farix Salinas</v>
      </c>
      <c r="F38" s="111" t="str">
        <f>VLOOKUP(B38,Planificación!$B$13:$G$97,6,FALSE)</f>
        <v>Farix Salinas</v>
      </c>
      <c r="G38" s="114" t="s">
        <v>216</v>
      </c>
      <c r="H38" s="113"/>
      <c r="I38" s="113"/>
      <c r="J38" s="113"/>
      <c r="K38" s="115"/>
      <c r="L38" s="116"/>
      <c r="M38" s="116"/>
      <c r="N38" s="117">
        <f t="shared" si="4"/>
        <v>0</v>
      </c>
      <c r="O38" s="132"/>
    </row>
    <row r="39" spans="1:15" ht="29.25" customHeight="1">
      <c r="A39" s="109">
        <v>35</v>
      </c>
      <c r="B39" s="110">
        <v>35</v>
      </c>
      <c r="C39" s="111" t="str">
        <f>VLOOKUP(B39,Planificación!$B$13:$E$97,2,FALSE)</f>
        <v>Software Matricula.TE</v>
      </c>
      <c r="D39" s="112" t="str">
        <f>VLOOKUP(B39,Planificación!$B$13:$E$97,4,FALSE)</f>
        <v>Documento de pase QA-Produccion (DPQAP)</v>
      </c>
      <c r="E39" s="111" t="str">
        <f>VLOOKUP(B39,Planificación!$B$13:$F$97,5,FALSE)</f>
        <v>Farix Salinas</v>
      </c>
      <c r="F39" s="111" t="str">
        <f>VLOOKUP(B39,Planificación!$B$13:$G$97,6,FALSE)</f>
        <v>Farix Salinas</v>
      </c>
      <c r="G39" s="114" t="s">
        <v>243</v>
      </c>
      <c r="H39" s="113" t="s">
        <v>35</v>
      </c>
      <c r="I39" s="113" t="s">
        <v>92</v>
      </c>
      <c r="J39" s="113" t="s">
        <v>167</v>
      </c>
      <c r="K39" s="115"/>
      <c r="L39" s="116">
        <v>42931</v>
      </c>
      <c r="M39" s="116">
        <v>42931</v>
      </c>
      <c r="N39" s="117">
        <f t="shared" ref="N39" si="5">IF(M39&gt;0,1,0)</f>
        <v>1</v>
      </c>
      <c r="O39" s="132"/>
    </row>
    <row r="40" spans="1:15" ht="29.25" customHeight="1">
      <c r="A40" s="109">
        <v>36</v>
      </c>
      <c r="B40" s="110">
        <v>36</v>
      </c>
      <c r="C40" s="111" t="str">
        <f>VLOOKUP(B40,Planificación!$B$13:$E$97,2,FALSE)</f>
        <v>Software Matricula.TE</v>
      </c>
      <c r="D40" s="112" t="str">
        <f>VLOOKUP(B40,Planificación!$B$13:$E$97,4,FALSE)</f>
        <v>Matriz de trazabilidad final  (MTREQM)</v>
      </c>
      <c r="E40" s="111" t="str">
        <f>VLOOKUP(B40,Planificación!$B$13:$F$97,5,FALSE)</f>
        <v>Farix Salinas</v>
      </c>
      <c r="F40" s="111" t="str">
        <f>VLOOKUP(B40,Planificación!$B$13:$G$97,6,FALSE)</f>
        <v>Farix Salinas</v>
      </c>
      <c r="G40" s="114" t="s">
        <v>216</v>
      </c>
      <c r="H40" s="113"/>
      <c r="I40" s="113"/>
      <c r="J40" s="113"/>
      <c r="K40" s="115"/>
      <c r="L40" s="116"/>
      <c r="M40" s="116"/>
      <c r="N40" s="117">
        <f t="shared" ref="N40" si="6">IF(M40&gt;0,1,0)</f>
        <v>0</v>
      </c>
      <c r="O40" s="132"/>
    </row>
  </sheetData>
  <mergeCells count="1">
    <mergeCell ref="A1:N1"/>
  </mergeCells>
  <phoneticPr fontId="3" type="noConversion"/>
  <dataValidations count="2">
    <dataValidation type="list" allowBlank="1" showInputMessage="1" showErrorMessage="1" sqref="H5:H40">
      <formula1>TiposNC</formula1>
    </dataValidation>
    <dataValidation type="list" allowBlank="1" showInputMessage="1" showErrorMessage="1" sqref="I5:I40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ignoredErrors>
    <ignoredError sqref="E10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1"/>
  <sheetViews>
    <sheetView showGridLines="0" topLeftCell="A52" workbookViewId="0">
      <selection activeCell="E20" sqref="E20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3.5" customHeight="1">
      <c r="A2" s="13"/>
      <c r="C2" s="201" t="s">
        <v>2</v>
      </c>
      <c r="D2" s="201"/>
      <c r="E2" s="201"/>
      <c r="F2" s="201"/>
      <c r="G2" s="201"/>
      <c r="H2" s="201"/>
      <c r="I2" s="201"/>
      <c r="J2" s="201"/>
      <c r="K2" s="201"/>
    </row>
    <row r="3" spans="1:11" s="2" customFormat="1" ht="16.5" customHeight="1">
      <c r="A3" s="14"/>
    </row>
    <row r="4" spans="1:11" s="2" customFormat="1">
      <c r="A4" s="14"/>
      <c r="C4" s="202" t="s">
        <v>110</v>
      </c>
      <c r="D4" s="202"/>
      <c r="E4" s="191" t="str">
        <f>IF(Planificación!D6&lt;&gt;"",Planificación!D6,"")</f>
        <v>Ernesto Chira</v>
      </c>
      <c r="F4" s="192"/>
      <c r="G4" s="192"/>
      <c r="H4" s="192"/>
      <c r="I4" s="193"/>
    </row>
    <row r="5" spans="1:11" s="2" customFormat="1">
      <c r="A5" s="14"/>
      <c r="C5" s="203" t="str">
        <f>Planificación!B7</f>
        <v>Analista de Calidad</v>
      </c>
      <c r="D5" s="204"/>
      <c r="E5" s="191" t="str">
        <f>IF(Planificación!D7&lt;&gt;"",Planificación!D7,"")</f>
        <v>Farix Salinas</v>
      </c>
      <c r="F5" s="192"/>
      <c r="G5" s="192"/>
      <c r="H5" s="192"/>
      <c r="I5" s="193"/>
    </row>
    <row r="6" spans="1:11" s="2" customFormat="1">
      <c r="A6" s="14"/>
      <c r="C6" s="189" t="s">
        <v>183</v>
      </c>
      <c r="D6" s="190"/>
      <c r="E6" s="191" t="str">
        <f>IF(Planificación!D8&lt;&gt;"",Planificación!D8,"")</f>
        <v>Farix Salinas- Ernesto Chira</v>
      </c>
      <c r="F6" s="192"/>
      <c r="G6" s="192"/>
      <c r="H6" s="192"/>
      <c r="I6" s="193"/>
    </row>
    <row r="7" spans="1:11" s="2" customFormat="1" ht="24" customHeight="1">
      <c r="A7" s="14"/>
      <c r="C7" s="195" t="s">
        <v>20</v>
      </c>
      <c r="D7" s="195"/>
      <c r="E7" s="196">
        <f>IF(Planificación!D9&lt;&gt;"",Planificación!D9,"")</f>
        <v>42907</v>
      </c>
      <c r="F7" s="197"/>
      <c r="G7" s="198" t="s">
        <v>21</v>
      </c>
      <c r="H7" s="199"/>
      <c r="I7" s="118">
        <f>IF(Planificación!F9&lt;&gt;"",Planificación!F9,"")</f>
        <v>42909</v>
      </c>
    </row>
    <row r="8" spans="1:11" s="2" customFormat="1">
      <c r="A8" s="14"/>
      <c r="C8" s="195" t="s">
        <v>1</v>
      </c>
      <c r="D8" s="200"/>
      <c r="E8" s="191" t="str">
        <f>IF(Planificación!D10&lt;&gt;"",Planificación!D10,"")</f>
        <v>Mayo-Junio</v>
      </c>
      <c r="F8" s="192"/>
      <c r="G8" s="192"/>
      <c r="H8" s="192"/>
      <c r="I8" s="193"/>
    </row>
    <row r="13" spans="1:11" ht="15">
      <c r="C13" s="194" t="s">
        <v>29</v>
      </c>
      <c r="D13" s="194"/>
      <c r="E13" s="15"/>
      <c r="F13" s="15"/>
      <c r="G13" s="15"/>
      <c r="H13" s="15"/>
      <c r="I13" s="15"/>
      <c r="J13" s="12"/>
    </row>
    <row r="14" spans="1:11">
      <c r="C14" s="121" t="s">
        <v>176</v>
      </c>
      <c r="D14" s="119">
        <f>COUNTA(Planificación!C13:C50)</f>
        <v>36</v>
      </c>
    </row>
    <row r="15" spans="1:11" ht="14.25" customHeight="1">
      <c r="C15" s="121" t="s">
        <v>23</v>
      </c>
      <c r="D15" s="119">
        <f>D14-D16</f>
        <v>0</v>
      </c>
    </row>
    <row r="16" spans="1:11">
      <c r="C16" s="121" t="s">
        <v>38</v>
      </c>
      <c r="D16" s="119">
        <f>COUNT(Planificación!L13:L50)</f>
        <v>36</v>
      </c>
    </row>
    <row r="17" spans="3:5">
      <c r="C17" s="121" t="s">
        <v>18</v>
      </c>
      <c r="D17" s="120">
        <f>(D16/(IF(D14=0,1,D14)))</f>
        <v>1</v>
      </c>
    </row>
    <row r="18" spans="3:5">
      <c r="C18" s="121" t="s">
        <v>19</v>
      </c>
      <c r="D18" s="120">
        <f>1-D17</f>
        <v>0</v>
      </c>
    </row>
    <row r="19" spans="3:5">
      <c r="C19" s="25"/>
      <c r="D19" s="26"/>
      <c r="E19" s="12"/>
    </row>
    <row r="20" spans="3:5">
      <c r="C20" s="134"/>
      <c r="D20" s="26"/>
      <c r="E20" s="12"/>
    </row>
    <row r="21" spans="3:5">
      <c r="C21" s="134"/>
      <c r="D21" s="26"/>
      <c r="E21" s="12"/>
    </row>
    <row r="22" spans="3:5">
      <c r="C22" s="134"/>
      <c r="D22" s="26"/>
      <c r="E22" s="12"/>
    </row>
    <row r="23" spans="3:5">
      <c r="C23" s="134"/>
      <c r="D23" s="26"/>
      <c r="E23" s="12"/>
    </row>
    <row r="24" spans="3:5">
      <c r="C24" s="134"/>
      <c r="D24" s="26"/>
      <c r="E24" s="12"/>
    </row>
    <row r="26" spans="3:5" ht="15" customHeight="1">
      <c r="C26" s="188" t="s">
        <v>37</v>
      </c>
      <c r="D26" s="188"/>
    </row>
    <row r="27" spans="3:5">
      <c r="C27" s="34" t="s">
        <v>33</v>
      </c>
      <c r="D27" s="33" t="s">
        <v>15</v>
      </c>
    </row>
    <row r="28" spans="3:5">
      <c r="C28" s="123" t="s">
        <v>149</v>
      </c>
      <c r="D28" s="122">
        <f>COUNTIF('Seguimiento de NC'!$H$5:$H$144,C28)</f>
        <v>15</v>
      </c>
    </row>
    <row r="29" spans="3:5">
      <c r="C29" s="123" t="s">
        <v>150</v>
      </c>
      <c r="D29" s="122">
        <f>COUNTIF('Seguimiento de NC'!$H$5:$H$144,C29)</f>
        <v>0</v>
      </c>
    </row>
    <row r="30" spans="3:5">
      <c r="C30" s="123" t="s">
        <v>151</v>
      </c>
      <c r="D30" s="122">
        <f>COUNTIF('Seguimiento de NC'!$H$5:$H$144,C30)</f>
        <v>1</v>
      </c>
    </row>
    <row r="31" spans="3:5">
      <c r="C31" s="123" t="s">
        <v>35</v>
      </c>
      <c r="D31" s="122">
        <f>COUNTIF('Seguimiento de NC'!$H$5:$H$144,C31)</f>
        <v>3</v>
      </c>
    </row>
    <row r="32" spans="3:5">
      <c r="C32" s="123" t="s">
        <v>34</v>
      </c>
      <c r="D32" s="122">
        <f>COUNTIF('Seguimiento de NC'!$H$5:$H$144,C32)</f>
        <v>0</v>
      </c>
    </row>
    <row r="33" spans="3:4">
      <c r="C33" s="124" t="s">
        <v>15</v>
      </c>
      <c r="D33" s="125">
        <f>SUM(D28:D32)</f>
        <v>19</v>
      </c>
    </row>
    <row r="39" spans="3:4" ht="15">
      <c r="C39" s="188" t="s">
        <v>105</v>
      </c>
      <c r="D39" s="188"/>
    </row>
    <row r="40" spans="3:4">
      <c r="C40" s="124" t="s">
        <v>106</v>
      </c>
      <c r="D40" s="122">
        <f>Planificación!J51</f>
        <v>40</v>
      </c>
    </row>
    <row r="41" spans="3:4">
      <c r="C41" s="124" t="s">
        <v>107</v>
      </c>
      <c r="D41" s="122">
        <f>Planificación!M51</f>
        <v>38</v>
      </c>
    </row>
    <row r="42" spans="3:4">
      <c r="C42" s="124" t="s">
        <v>15</v>
      </c>
      <c r="D42" s="122">
        <f>D40-D41</f>
        <v>2</v>
      </c>
    </row>
    <row r="56" spans="3:4" ht="15">
      <c r="C56" s="188" t="s">
        <v>148</v>
      </c>
      <c r="D56" s="188"/>
    </row>
    <row r="57" spans="3:4">
      <c r="C57" s="34" t="s">
        <v>33</v>
      </c>
      <c r="D57" s="33" t="s">
        <v>15</v>
      </c>
    </row>
    <row r="58" spans="3:4">
      <c r="C58" s="128" t="s">
        <v>92</v>
      </c>
      <c r="D58" s="122">
        <f>COUNTIF('Seguimiento de NC'!$I$5:$I$144,C58)</f>
        <v>19</v>
      </c>
    </row>
    <row r="59" spans="3:4">
      <c r="C59" s="128" t="s">
        <v>94</v>
      </c>
      <c r="D59" s="122">
        <f>COUNTIF('Seguimiento de NC'!$I$5:$I$144,C59)</f>
        <v>0</v>
      </c>
    </row>
    <row r="60" spans="3:4">
      <c r="C60" s="128" t="s">
        <v>95</v>
      </c>
      <c r="D60" s="122">
        <f>COUNTIF('Seguimiento de NC'!$I$5:$I$144,C60)</f>
        <v>0</v>
      </c>
    </row>
    <row r="61" spans="3:4">
      <c r="C61" s="124" t="s">
        <v>15</v>
      </c>
      <c r="D61" s="125">
        <f>SUM(D58:D60)</f>
        <v>19</v>
      </c>
    </row>
  </sheetData>
  <mergeCells count="16">
    <mergeCell ref="C2:K2"/>
    <mergeCell ref="C4:D4"/>
    <mergeCell ref="E4:I4"/>
    <mergeCell ref="C5:D5"/>
    <mergeCell ref="E5:I5"/>
    <mergeCell ref="C56:D56"/>
    <mergeCell ref="C6:D6"/>
    <mergeCell ref="E6:I6"/>
    <mergeCell ref="E8:I8"/>
    <mergeCell ref="C13:D13"/>
    <mergeCell ref="C39:D39"/>
    <mergeCell ref="C7:D7"/>
    <mergeCell ref="E7:F7"/>
    <mergeCell ref="G7:H7"/>
    <mergeCell ref="C8:D8"/>
    <mergeCell ref="C26:D26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40:D42 D14:D18 D31:D32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F4" sqref="F4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6" t="s">
        <v>120</v>
      </c>
      <c r="B2" s="126" t="s">
        <v>121</v>
      </c>
      <c r="D2" s="126" t="s">
        <v>31</v>
      </c>
      <c r="F2" s="126" t="s">
        <v>93</v>
      </c>
      <c r="H2" s="126" t="s">
        <v>119</v>
      </c>
      <c r="J2" s="126" t="s">
        <v>120</v>
      </c>
      <c r="K2" s="126" t="s">
        <v>123</v>
      </c>
    </row>
    <row r="3" spans="1:11" ht="13.5" thickBot="1">
      <c r="A3" s="136"/>
      <c r="B3" s="136"/>
      <c r="D3" s="128" t="s">
        <v>92</v>
      </c>
      <c r="F3" s="128" t="s">
        <v>163</v>
      </c>
      <c r="H3" s="128" t="s">
        <v>113</v>
      </c>
      <c r="J3" s="205" t="s">
        <v>113</v>
      </c>
      <c r="K3" s="140" t="s">
        <v>124</v>
      </c>
    </row>
    <row r="4" spans="1:11">
      <c r="A4" s="206" t="s">
        <v>158</v>
      </c>
      <c r="B4" s="137" t="s">
        <v>152</v>
      </c>
      <c r="D4" s="128" t="s">
        <v>94</v>
      </c>
      <c r="F4" s="128" t="s">
        <v>149</v>
      </c>
      <c r="H4" s="128" t="s">
        <v>114</v>
      </c>
      <c r="J4" s="205"/>
      <c r="K4" s="140" t="s">
        <v>125</v>
      </c>
    </row>
    <row r="5" spans="1:11">
      <c r="A5" s="207"/>
      <c r="B5" s="138" t="s">
        <v>153</v>
      </c>
      <c r="D5" s="128" t="s">
        <v>95</v>
      </c>
      <c r="F5" s="128" t="s">
        <v>150</v>
      </c>
      <c r="H5" s="128" t="s">
        <v>158</v>
      </c>
      <c r="J5" s="205"/>
      <c r="K5" s="140" t="s">
        <v>126</v>
      </c>
    </row>
    <row r="6" spans="1:11">
      <c r="A6" s="207"/>
      <c r="B6" s="138" t="s">
        <v>154</v>
      </c>
      <c r="F6" s="128" t="s">
        <v>151</v>
      </c>
      <c r="H6" s="128"/>
      <c r="J6" s="205"/>
      <c r="K6" s="140" t="s">
        <v>127</v>
      </c>
    </row>
    <row r="7" spans="1:11">
      <c r="A7" s="207"/>
      <c r="B7" s="138" t="s">
        <v>155</v>
      </c>
      <c r="F7" s="128" t="s">
        <v>35</v>
      </c>
      <c r="H7" s="128"/>
      <c r="J7" s="205" t="s">
        <v>122</v>
      </c>
      <c r="K7" s="140" t="s">
        <v>128</v>
      </c>
    </row>
    <row r="8" spans="1:11">
      <c r="A8" s="207"/>
      <c r="B8" s="138" t="s">
        <v>156</v>
      </c>
      <c r="F8" s="128" t="s">
        <v>34</v>
      </c>
      <c r="H8" s="128"/>
      <c r="J8" s="205"/>
      <c r="K8" s="140" t="s">
        <v>124</v>
      </c>
    </row>
    <row r="9" spans="1:11">
      <c r="A9" s="207"/>
      <c r="B9" s="138" t="s">
        <v>157</v>
      </c>
      <c r="J9" s="205"/>
      <c r="K9" s="140" t="s">
        <v>125</v>
      </c>
    </row>
    <row r="10" spans="1:11">
      <c r="A10" s="207"/>
      <c r="B10" s="138"/>
      <c r="F10" s="133"/>
      <c r="J10" s="205"/>
      <c r="K10" s="140" t="s">
        <v>129</v>
      </c>
    </row>
    <row r="11" spans="1:11">
      <c r="A11" s="207"/>
      <c r="B11" s="138"/>
      <c r="F11" s="133"/>
      <c r="J11" s="205"/>
      <c r="K11" s="140" t="s">
        <v>130</v>
      </c>
    </row>
    <row r="12" spans="1:11" ht="12.75" customHeight="1" thickBot="1">
      <c r="A12" s="208"/>
      <c r="B12" s="139"/>
      <c r="F12" s="133"/>
      <c r="J12" s="205"/>
      <c r="K12" s="140" t="s">
        <v>126</v>
      </c>
    </row>
    <row r="13" spans="1:11">
      <c r="J13" s="205"/>
      <c r="K13" s="140" t="s">
        <v>127</v>
      </c>
    </row>
    <row r="14" spans="1:11">
      <c r="J14" s="205" t="s">
        <v>115</v>
      </c>
      <c r="K14" s="140" t="s">
        <v>131</v>
      </c>
    </row>
    <row r="15" spans="1:11">
      <c r="J15" s="205"/>
      <c r="K15" s="140" t="s">
        <v>132</v>
      </c>
    </row>
    <row r="16" spans="1:11">
      <c r="J16" s="205"/>
      <c r="K16" s="140" t="s">
        <v>133</v>
      </c>
    </row>
    <row r="17" spans="10:11">
      <c r="J17" s="205"/>
      <c r="K17" s="140" t="s">
        <v>134</v>
      </c>
    </row>
    <row r="18" spans="10:11">
      <c r="J18" s="205"/>
      <c r="K18" s="140" t="s">
        <v>135</v>
      </c>
    </row>
    <row r="19" spans="10:11">
      <c r="J19" s="205"/>
      <c r="K19" s="140" t="s">
        <v>136</v>
      </c>
    </row>
    <row r="20" spans="10:11">
      <c r="J20" s="205"/>
      <c r="K20" s="140" t="s">
        <v>129</v>
      </c>
    </row>
    <row r="21" spans="10:11">
      <c r="J21" s="205"/>
      <c r="K21" s="140" t="s">
        <v>130</v>
      </c>
    </row>
    <row r="22" spans="10:11">
      <c r="J22" s="205"/>
      <c r="K22" s="140" t="s">
        <v>137</v>
      </c>
    </row>
    <row r="23" spans="10:11">
      <c r="J23" s="205"/>
      <c r="K23" s="140" t="s">
        <v>138</v>
      </c>
    </row>
    <row r="24" spans="10:11">
      <c r="J24" s="205" t="s">
        <v>116</v>
      </c>
      <c r="K24" s="140" t="s">
        <v>139</v>
      </c>
    </row>
    <row r="25" spans="10:11">
      <c r="J25" s="205"/>
      <c r="K25" s="140" t="s">
        <v>128</v>
      </c>
    </row>
    <row r="26" spans="10:11">
      <c r="J26" s="205"/>
      <c r="K26" s="140" t="s">
        <v>135</v>
      </c>
    </row>
    <row r="27" spans="10:11">
      <c r="J27" s="205"/>
      <c r="K27" s="140" t="s">
        <v>136</v>
      </c>
    </row>
    <row r="28" spans="10:11">
      <c r="J28" s="205"/>
      <c r="K28" s="140" t="s">
        <v>129</v>
      </c>
    </row>
    <row r="29" spans="10:11">
      <c r="J29" s="205"/>
      <c r="K29" s="140" t="s">
        <v>130</v>
      </c>
    </row>
    <row r="30" spans="10:11">
      <c r="J30" s="205"/>
      <c r="K30" s="140" t="s">
        <v>137</v>
      </c>
    </row>
    <row r="31" spans="10:11">
      <c r="J31" s="205" t="s">
        <v>117</v>
      </c>
      <c r="K31" s="140" t="s">
        <v>140</v>
      </c>
    </row>
    <row r="32" spans="10:11">
      <c r="J32" s="205"/>
      <c r="K32" s="140" t="s">
        <v>141</v>
      </c>
    </row>
    <row r="33" spans="10:11">
      <c r="J33" s="205"/>
      <c r="K33" s="140" t="s">
        <v>139</v>
      </c>
    </row>
    <row r="34" spans="10:11">
      <c r="J34" s="205"/>
      <c r="K34" s="140" t="s">
        <v>142</v>
      </c>
    </row>
    <row r="35" spans="10:11">
      <c r="J35" s="205"/>
      <c r="K35" s="140" t="s">
        <v>143</v>
      </c>
    </row>
    <row r="36" spans="10:11">
      <c r="J36" s="205" t="s">
        <v>118</v>
      </c>
      <c r="K36" s="140" t="s">
        <v>124</v>
      </c>
    </row>
    <row r="37" spans="10:11">
      <c r="J37" s="205"/>
      <c r="K37" s="140" t="s">
        <v>125</v>
      </c>
    </row>
    <row r="38" spans="10:11">
      <c r="J38" s="205"/>
      <c r="K38" s="140" t="s">
        <v>135</v>
      </c>
    </row>
    <row r="39" spans="10:11">
      <c r="J39" s="205"/>
      <c r="K39" s="140" t="s">
        <v>136</v>
      </c>
    </row>
    <row r="40" spans="10:11">
      <c r="J40" s="205"/>
      <c r="K40" s="140" t="s">
        <v>129</v>
      </c>
    </row>
    <row r="41" spans="10:11">
      <c r="J41" s="205"/>
      <c r="K41" s="140" t="s">
        <v>126</v>
      </c>
    </row>
    <row r="42" spans="10:11">
      <c r="J42" s="205"/>
      <c r="K42" s="140" t="s">
        <v>127</v>
      </c>
    </row>
  </sheetData>
  <mergeCells count="7">
    <mergeCell ref="J36:J42"/>
    <mergeCell ref="A4:A12"/>
    <mergeCell ref="J3:J6"/>
    <mergeCell ref="J7:J13"/>
    <mergeCell ref="J14:J23"/>
    <mergeCell ref="J24:J30"/>
    <mergeCell ref="J31:J3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e_atis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Farix</cp:lastModifiedBy>
  <cp:lastPrinted>2008-05-09T02:48:55Z</cp:lastPrinted>
  <dcterms:created xsi:type="dcterms:W3CDTF">2007-02-12T17:08:23Z</dcterms:created>
  <dcterms:modified xsi:type="dcterms:W3CDTF">2017-07-19T06:05:14Z</dcterms:modified>
</cp:coreProperties>
</file>