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Ernes\OneDrive\Documents\Portafolio\VentasMotocicletas\"/>
    </mc:Choice>
  </mc:AlternateContent>
  <xr:revisionPtr revIDLastSave="0" documentId="13_ncr:1_{5819ABE7-269E-41F6-888B-CD38A418A874}" xr6:coauthVersionLast="47" xr6:coauthVersionMax="47" xr10:uidLastSave="{00000000-0000-0000-0000-000000000000}"/>
  <bookViews>
    <workbookView xWindow="-120" yWindow="-120" windowWidth="29040" windowHeight="15840" activeTab="1" xr2:uid="{2B5D2A42-2BA9-4069-83EE-C93E92CB6080}"/>
  </bookViews>
  <sheets>
    <sheet name="AnalisisModelo" sheetId="4" r:id="rId1"/>
    <sheet name="EN" sheetId="5" r:id="rId2"/>
    <sheet name="EstadisticasModelo" sheetId="2" r:id="rId3"/>
    <sheet name="BaseDato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5" l="1"/>
  <c r="C18" i="5"/>
  <c r="C17" i="5"/>
  <c r="C16" i="5"/>
  <c r="L3" i="2"/>
  <c r="L4" i="2"/>
  <c r="L5" i="2"/>
  <c r="L6" i="2"/>
  <c r="L7" i="2"/>
  <c r="L8" i="2"/>
  <c r="L9" i="2"/>
  <c r="L19" i="2" s="1"/>
  <c r="L10" i="2"/>
  <c r="L11" i="2"/>
  <c r="L12" i="2"/>
  <c r="L13" i="2"/>
  <c r="L14" i="2"/>
  <c r="L15" i="2"/>
  <c r="L16" i="2"/>
  <c r="L17" i="2"/>
  <c r="L18" i="2"/>
  <c r="H1" i="2"/>
  <c r="K3" i="2" s="1"/>
  <c r="C2" i="2"/>
  <c r="J3" i="2" s="1"/>
  <c r="C3" i="2"/>
  <c r="I4" i="2" s="1"/>
  <c r="C4" i="2"/>
  <c r="J5" i="2" s="1"/>
  <c r="C5" i="2"/>
  <c r="J6" i="2" s="1"/>
  <c r="C6" i="2"/>
  <c r="J7" i="2" s="1"/>
  <c r="C7" i="2"/>
  <c r="I8" i="2" s="1"/>
  <c r="C8" i="2"/>
  <c r="I9" i="2" s="1"/>
  <c r="C9" i="2"/>
  <c r="I10" i="2" s="1"/>
  <c r="C10" i="2"/>
  <c r="J11" i="2" s="1"/>
  <c r="C11" i="2"/>
  <c r="J12" i="2" s="1"/>
  <c r="C12" i="2"/>
  <c r="J13" i="2" s="1"/>
  <c r="C13" i="2"/>
  <c r="J14" i="2" s="1"/>
  <c r="C14" i="2"/>
  <c r="J15" i="2" s="1"/>
  <c r="C15" i="2"/>
  <c r="G16" i="2" s="1"/>
  <c r="C16" i="2"/>
  <c r="G17" i="2" s="1"/>
  <c r="C17" i="2"/>
  <c r="F18" i="2" s="1"/>
  <c r="N17" i="2" l="1"/>
  <c r="N10" i="2"/>
  <c r="N18" i="2"/>
  <c r="Q1" i="2"/>
  <c r="Q2" i="2"/>
  <c r="M17" i="2"/>
  <c r="N11" i="2"/>
  <c r="N3" i="2"/>
  <c r="N16" i="2"/>
  <c r="N8" i="2"/>
  <c r="N9" i="2"/>
  <c r="N15" i="2"/>
  <c r="N7" i="2"/>
  <c r="N14" i="2"/>
  <c r="N6" i="2"/>
  <c r="N13" i="2"/>
  <c r="N5" i="2"/>
  <c r="N12" i="2"/>
  <c r="N4" i="2"/>
  <c r="M16" i="2"/>
  <c r="K15" i="2"/>
  <c r="K7" i="2"/>
  <c r="K14" i="2"/>
  <c r="K6" i="2"/>
  <c r="F3" i="2"/>
  <c r="K13" i="2"/>
  <c r="K5" i="2"/>
  <c r="F17" i="2"/>
  <c r="K12" i="2"/>
  <c r="K11" i="2"/>
  <c r="G18" i="2"/>
  <c r="M18" i="2" s="1"/>
  <c r="J10" i="2"/>
  <c r="K10" i="2" s="1"/>
  <c r="I17" i="2"/>
  <c r="F16" i="2"/>
  <c r="G8" i="2"/>
  <c r="M8" i="2" s="1"/>
  <c r="I16" i="2"/>
  <c r="J8" i="2"/>
  <c r="K8" i="2" s="1"/>
  <c r="F15" i="2"/>
  <c r="F7" i="2"/>
  <c r="G15" i="2"/>
  <c r="M15" i="2" s="1"/>
  <c r="G7" i="2"/>
  <c r="M7" i="2" s="1"/>
  <c r="I15" i="2"/>
  <c r="I7" i="2"/>
  <c r="I18" i="2"/>
  <c r="F9" i="2"/>
  <c r="G9" i="2"/>
  <c r="M9" i="2" s="1"/>
  <c r="J17" i="2"/>
  <c r="K17" i="2" s="1"/>
  <c r="F8" i="2"/>
  <c r="J16" i="2"/>
  <c r="K16" i="2" s="1"/>
  <c r="F14" i="2"/>
  <c r="F6" i="2"/>
  <c r="G14" i="2"/>
  <c r="M14" i="2" s="1"/>
  <c r="G6" i="2"/>
  <c r="M6" i="2" s="1"/>
  <c r="I14" i="2"/>
  <c r="I6" i="2"/>
  <c r="G10" i="2"/>
  <c r="M10" i="2" s="1"/>
  <c r="J18" i="2"/>
  <c r="K18" i="2" s="1"/>
  <c r="J9" i="2"/>
  <c r="K9" i="2" s="1"/>
  <c r="F13" i="2"/>
  <c r="F5" i="2"/>
  <c r="G13" i="2"/>
  <c r="M13" i="2" s="1"/>
  <c r="G5" i="2"/>
  <c r="M5" i="2" s="1"/>
  <c r="I13" i="2"/>
  <c r="I5" i="2"/>
  <c r="F12" i="2"/>
  <c r="F4" i="2"/>
  <c r="G12" i="2"/>
  <c r="M12" i="2" s="1"/>
  <c r="G4" i="2"/>
  <c r="M4" i="2" s="1"/>
  <c r="I12" i="2"/>
  <c r="I3" i="2"/>
  <c r="J4" i="2"/>
  <c r="K4" i="2" s="1"/>
  <c r="F10" i="2"/>
  <c r="F11" i="2"/>
  <c r="G11" i="2"/>
  <c r="M11" i="2" s="1"/>
  <c r="G3" i="2"/>
  <c r="M3" i="2" s="1"/>
  <c r="I11" i="2"/>
  <c r="N19" i="2" l="1"/>
  <c r="H7" i="2"/>
  <c r="H15" i="2"/>
  <c r="H8" i="2"/>
  <c r="H16" i="2"/>
  <c r="H9" i="2"/>
  <c r="H17" i="2"/>
  <c r="H10" i="2"/>
  <c r="H18" i="2"/>
  <c r="H3" i="2"/>
  <c r="H11" i="2"/>
  <c r="H4" i="2"/>
  <c r="H12" i="2"/>
  <c r="R8" i="2"/>
  <c r="C15" i="4" s="1"/>
  <c r="H5" i="2"/>
  <c r="H13" i="2"/>
  <c r="H6" i="2"/>
  <c r="H14" i="2"/>
  <c r="F19" i="2"/>
  <c r="R3" i="2" s="1"/>
  <c r="C13" i="4" s="1"/>
  <c r="G19" i="2"/>
  <c r="K19" i="2"/>
  <c r="R6" i="2" s="1"/>
  <c r="I19" i="2"/>
  <c r="R5" i="2" s="1"/>
  <c r="J19" i="2"/>
  <c r="M19" i="2"/>
  <c r="R7" i="2" s="1"/>
  <c r="C16" i="4" s="1"/>
  <c r="H19" i="2" l="1"/>
  <c r="R4" i="2" s="1"/>
  <c r="C14" i="4" s="1"/>
</calcChain>
</file>

<file path=xl/sharedStrings.xml><?xml version="1.0" encoding="utf-8"?>
<sst xmlns="http://schemas.openxmlformats.org/spreadsheetml/2006/main" count="49" uniqueCount="40">
  <si>
    <t>Utilidad</t>
  </si>
  <si>
    <t>Fecha Orden</t>
  </si>
  <si>
    <t>forecastValue</t>
  </si>
  <si>
    <t>confidenceHighBound</t>
  </si>
  <si>
    <t>confidenceLowBound</t>
  </si>
  <si>
    <t>ValorReal</t>
  </si>
  <si>
    <t>ForecastValue</t>
  </si>
  <si>
    <t>residuos</t>
  </si>
  <si>
    <t>Metricas</t>
  </si>
  <si>
    <t>MAE</t>
  </si>
  <si>
    <t>RMSE</t>
  </si>
  <si>
    <t>residuo2</t>
  </si>
  <si>
    <t>absResiduo</t>
  </si>
  <si>
    <t>(Residuo/ValorReal)2</t>
  </si>
  <si>
    <t>ValorReal2</t>
  </si>
  <si>
    <t>AbsResiduo/ValorReal</t>
  </si>
  <si>
    <t>(100/n)(Residuo/ValorReal)2</t>
  </si>
  <si>
    <t xml:space="preserve">n </t>
  </si>
  <si>
    <t>Numerador U</t>
  </si>
  <si>
    <t>Denominador U</t>
  </si>
  <si>
    <t>1/n</t>
  </si>
  <si>
    <t>(1/n)residuo2</t>
  </si>
  <si>
    <t>MAPE</t>
  </si>
  <si>
    <t>100/n</t>
  </si>
  <si>
    <t>RMSPE</t>
  </si>
  <si>
    <t>U</t>
  </si>
  <si>
    <t>MBE</t>
  </si>
  <si>
    <t>Métrica</t>
  </si>
  <si>
    <t>Valor</t>
  </si>
  <si>
    <t>Interpretación</t>
  </si>
  <si>
    <t>Índice de Theil (U)</t>
  </si>
  <si>
    <t>Penaliza errores grandes. Se detectaron días con desviaciones significativas (ej. 19/12/2015 y 29/12/2015).</t>
  </si>
  <si>
    <t>Sesgo prácticamente nulo. El modelo no tiende a sobreestimar ni subestimar sistemáticamente.</t>
  </si>
  <si>
    <t>El modelo supera al pronóstico ingenuo (repetir el último valor), lo que valida su utilidad.</t>
  </si>
  <si>
    <r>
      <t xml:space="preserve">Error promedio diario. Equivale a aproximadamente </t>
    </r>
    <r>
      <rPr>
        <b/>
        <sz val="12"/>
        <color theme="1"/>
        <rFont val="Aptos Narrow"/>
        <family val="2"/>
        <scheme val="minor"/>
      </rPr>
      <t>una motocicleta por día</t>
    </r>
    <r>
      <rPr>
        <sz val="12"/>
        <color theme="1"/>
        <rFont val="Aptos Narrow"/>
        <family val="2"/>
        <scheme val="minor"/>
      </rPr>
      <t>, considerando que el precio promedio de venta es de $2,437.</t>
    </r>
  </si>
  <si>
    <t>Theil’s U Index</t>
  </si>
  <si>
    <t>Average daily error. Equivalent to approximately one motorcycle per day, considering the average sale price is $2,437.</t>
  </si>
  <si>
    <t>Penalizes larger errors. Significant deviations were observed on specific days (e.g., 12/19/2015 and 12/29/2015).</t>
  </si>
  <si>
    <t>Virtually no bias. The model does not consistently overestimate or underestimate.</t>
  </si>
  <si>
    <t>The model outperforms a naïve forecast (e.g., repeating the last value), confirming its usefulness.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</si>
</sst>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m/yyyy"/>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2"/>
      <color theme="1"/>
      <name val="Aptos Narrow"/>
      <family val="2"/>
      <scheme val="minor"/>
    </font>
    <font>
      <b/>
      <sz val="12"/>
      <color theme="1"/>
      <name val="Aptos Narrow"/>
      <family val="2"/>
      <scheme val="minor"/>
    </font>
    <font>
      <b/>
      <sz val="11"/>
      <color theme="7" tint="-0.499984740745262"/>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7"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33" borderId="10" xfId="0" applyFill="1" applyBorder="1"/>
    <xf numFmtId="0" fontId="0" fillId="33" borderId="11" xfId="0" applyFill="1" applyBorder="1"/>
    <xf numFmtId="0" fontId="0" fillId="0" borderId="10" xfId="0" applyBorder="1"/>
    <xf numFmtId="0" fontId="0" fillId="0" borderId="11" xfId="0" applyBorder="1"/>
    <xf numFmtId="0" fontId="0" fillId="0" borderId="0" xfId="0" quotePrefix="1"/>
    <xf numFmtId="0" fontId="0" fillId="34" borderId="0" xfId="0" applyFill="1"/>
    <xf numFmtId="0" fontId="0" fillId="0" borderId="13" xfId="0" applyBorder="1"/>
    <xf numFmtId="0" fontId="0" fillId="0" borderId="15" xfId="0" applyBorder="1"/>
    <xf numFmtId="0" fontId="0" fillId="0" borderId="17" xfId="0" applyBorder="1"/>
    <xf numFmtId="0" fontId="16" fillId="35" borderId="12" xfId="0" applyFont="1" applyFill="1" applyBorder="1"/>
    <xf numFmtId="0" fontId="16" fillId="35" borderId="14" xfId="0" applyFont="1" applyFill="1" applyBorder="1"/>
    <xf numFmtId="0" fontId="16" fillId="35" borderId="16" xfId="0" applyFont="1" applyFill="1" applyBorder="1"/>
    <xf numFmtId="164" fontId="0" fillId="0" borderId="0" xfId="0" applyNumberFormat="1"/>
    <xf numFmtId="2" fontId="20" fillId="0" borderId="0" xfId="0" applyNumberFormat="1" applyFont="1"/>
    <xf numFmtId="44" fontId="20" fillId="0" borderId="0" xfId="1" applyFont="1"/>
    <xf numFmtId="0" fontId="20" fillId="0" borderId="0" xfId="0" applyFont="1" applyAlignment="1">
      <alignment horizontal="center" vertical="center" wrapText="1"/>
    </xf>
    <xf numFmtId="0" fontId="21" fillId="0" borderId="0" xfId="0" applyFont="1"/>
    <xf numFmtId="0" fontId="19" fillId="0" borderId="0" xfId="0" applyFont="1" applyAlignment="1">
      <alignment wrapText="1"/>
    </xf>
    <xf numFmtId="0" fontId="19" fillId="0" borderId="0" xfId="0" applyFont="1" applyAlignment="1">
      <alignment vertic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8">
    <dxf>
      <font>
        <strike val="0"/>
        <outline val="0"/>
        <shadow val="0"/>
        <u val="none"/>
        <vertAlign val="baseline"/>
        <sz val="12"/>
        <color theme="1"/>
        <name val="Aptos Narrow"/>
        <family val="2"/>
        <scheme val="minor"/>
      </font>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numFmt numFmtId="2" formatCode="0.00"/>
    </dxf>
    <dxf>
      <font>
        <b/>
        <strike val="0"/>
        <outline val="0"/>
        <shadow val="0"/>
        <u val="none"/>
        <vertAlign val="baseline"/>
        <sz val="11"/>
        <color theme="7" tint="-0.499984740745262"/>
        <name val="Aptos Narrow"/>
        <family val="2"/>
        <scheme val="minor"/>
      </font>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
      <numFmt numFmtId="164"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strike val="0"/>
        <outline val="0"/>
        <shadow val="0"/>
        <u val="none"/>
        <vertAlign val="baseline"/>
        <sz val="12"/>
        <color theme="1"/>
        <name val="Aptos Narrow"/>
        <family val="2"/>
        <scheme val="minor"/>
      </font>
      <alignment horizontal="general" vertical="bottom" textRotation="0" wrapText="1" indent="0" justifyLastLine="0" shrinkToFit="0" readingOrder="0"/>
    </dxf>
    <dxf>
      <font>
        <b/>
        <strike val="0"/>
        <outline val="0"/>
        <shadow val="0"/>
        <u val="none"/>
        <vertAlign val="baseline"/>
        <sz val="12"/>
        <color theme="1"/>
        <name val="Aptos Narrow"/>
        <family val="2"/>
        <scheme val="minor"/>
      </font>
      <numFmt numFmtId="2" formatCode="0.00"/>
    </dxf>
    <dxf>
      <font>
        <b/>
        <strike val="0"/>
        <outline val="0"/>
        <shadow val="0"/>
        <u val="none"/>
        <vertAlign val="baseline"/>
        <sz val="11"/>
        <color theme="7" tint="-0.499984740745262"/>
        <name val="Aptos Narrow"/>
        <family val="2"/>
        <scheme val="minor"/>
      </font>
    </dxf>
    <dxf>
      <font>
        <b/>
        <i val="0"/>
        <strike val="0"/>
        <condense val="0"/>
        <extend val="0"/>
        <outline val="0"/>
        <shadow val="0"/>
        <u val="none"/>
        <vertAlign val="baseline"/>
        <sz val="12"/>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MX"/>
              <a:t>Valor Real vs. Pronóstico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lineChart>
        <c:grouping val="standard"/>
        <c:varyColors val="0"/>
        <c:ser>
          <c:idx val="0"/>
          <c:order val="0"/>
          <c:tx>
            <c:v>ValorReal</c:v>
          </c:tx>
          <c:spPr>
            <a:ln w="22225" cap="rnd" cmpd="sng" algn="ctr">
              <a:solidFill>
                <a:schemeClr val="accent1"/>
              </a:solidFill>
              <a:round/>
            </a:ln>
            <a:effectLst/>
          </c:spPr>
          <c:marker>
            <c:symbol val="none"/>
          </c:marker>
          <c:cat>
            <c:numRef>
              <c:f>BaseDatos!$B$351:$B$366</c:f>
              <c:numCache>
                <c:formatCode>d/m/yyyy</c:formatCode>
                <c:ptCount val="16"/>
                <c:pt idx="0">
                  <c:v>42354</c:v>
                </c:pt>
                <c:pt idx="1">
                  <c:v>42355</c:v>
                </c:pt>
                <c:pt idx="2">
                  <c:v>42356</c:v>
                </c:pt>
                <c:pt idx="3">
                  <c:v>42357</c:v>
                </c:pt>
                <c:pt idx="4">
                  <c:v>42358</c:v>
                </c:pt>
                <c:pt idx="5">
                  <c:v>42359</c:v>
                </c:pt>
                <c:pt idx="6">
                  <c:v>42360</c:v>
                </c:pt>
                <c:pt idx="7">
                  <c:v>42361</c:v>
                </c:pt>
                <c:pt idx="8">
                  <c:v>42362</c:v>
                </c:pt>
                <c:pt idx="9">
                  <c:v>42363</c:v>
                </c:pt>
                <c:pt idx="10">
                  <c:v>42364</c:v>
                </c:pt>
                <c:pt idx="11">
                  <c:v>42365</c:v>
                </c:pt>
                <c:pt idx="12">
                  <c:v>42366</c:v>
                </c:pt>
                <c:pt idx="13">
                  <c:v>42367</c:v>
                </c:pt>
                <c:pt idx="14">
                  <c:v>42368</c:v>
                </c:pt>
                <c:pt idx="15">
                  <c:v>42369</c:v>
                </c:pt>
              </c:numCache>
            </c:numRef>
          </c:cat>
          <c:val>
            <c:numRef>
              <c:f>EstadisticasModelo!$A$2:$A$17</c:f>
              <c:numCache>
                <c:formatCode>General</c:formatCode>
                <c:ptCount val="16"/>
                <c:pt idx="0">
                  <c:v>6376.1697999999997</c:v>
                </c:pt>
                <c:pt idx="1">
                  <c:v>7546.5744000000004</c:v>
                </c:pt>
                <c:pt idx="2">
                  <c:v>8760.6651000000002</c:v>
                </c:pt>
                <c:pt idx="3">
                  <c:v>12525.3688</c:v>
                </c:pt>
                <c:pt idx="4">
                  <c:v>10357.714400000001</c:v>
                </c:pt>
                <c:pt idx="5">
                  <c:v>2291.6401999999998</c:v>
                </c:pt>
                <c:pt idx="6">
                  <c:v>8545.8451999999997</c:v>
                </c:pt>
                <c:pt idx="7">
                  <c:v>8643.6592999999993</c:v>
                </c:pt>
                <c:pt idx="8">
                  <c:v>8635.9570000000003</c:v>
                </c:pt>
                <c:pt idx="9">
                  <c:v>4969.8141999999998</c:v>
                </c:pt>
                <c:pt idx="10">
                  <c:v>6818.6616999999997</c:v>
                </c:pt>
                <c:pt idx="11">
                  <c:v>6479.5801000000001</c:v>
                </c:pt>
                <c:pt idx="12">
                  <c:v>8764.5234</c:v>
                </c:pt>
                <c:pt idx="13">
                  <c:v>9040.4686000000002</c:v>
                </c:pt>
                <c:pt idx="14">
                  <c:v>6402.5756000000001</c:v>
                </c:pt>
                <c:pt idx="15">
                  <c:v>4648.9862999999996</c:v>
                </c:pt>
              </c:numCache>
            </c:numRef>
          </c:val>
          <c:smooth val="0"/>
          <c:extLst>
            <c:ext xmlns:c16="http://schemas.microsoft.com/office/drawing/2014/chart" uri="{C3380CC4-5D6E-409C-BE32-E72D297353CC}">
              <c16:uniqueId val="{00000000-1C01-4E9D-B072-199DD93958D6}"/>
            </c:ext>
          </c:extLst>
        </c:ser>
        <c:ser>
          <c:idx val="1"/>
          <c:order val="1"/>
          <c:tx>
            <c:v>ValorPronosticado</c:v>
          </c:tx>
          <c:spPr>
            <a:ln w="22225" cap="rnd" cmpd="sng" algn="ctr">
              <a:solidFill>
                <a:schemeClr val="accent2"/>
              </a:solidFill>
              <a:round/>
            </a:ln>
            <a:effectLst/>
          </c:spPr>
          <c:marker>
            <c:symbol val="none"/>
          </c:marker>
          <c:val>
            <c:numRef>
              <c:f>EstadisticasModelo!$B$2:$B$17</c:f>
              <c:numCache>
                <c:formatCode>General</c:formatCode>
                <c:ptCount val="16"/>
                <c:pt idx="0">
                  <c:v>6376.1697999999997</c:v>
                </c:pt>
                <c:pt idx="1">
                  <c:v>2691.7776779999999</c:v>
                </c:pt>
                <c:pt idx="2">
                  <c:v>5137.4091969999999</c:v>
                </c:pt>
                <c:pt idx="3">
                  <c:v>15335.76174</c:v>
                </c:pt>
                <c:pt idx="4">
                  <c:v>2650.8740630000002</c:v>
                </c:pt>
                <c:pt idx="5">
                  <c:v>6869.512127</c:v>
                </c:pt>
                <c:pt idx="6">
                  <c:v>6865.0853820000002</c:v>
                </c:pt>
                <c:pt idx="7">
                  <c:v>9453.2125599999999</c:v>
                </c:pt>
                <c:pt idx="8">
                  <c:v>9816.0148430000008</c:v>
                </c:pt>
                <c:pt idx="9">
                  <c:v>10769.96522</c:v>
                </c:pt>
                <c:pt idx="10">
                  <c:v>6637.5886659999996</c:v>
                </c:pt>
                <c:pt idx="11">
                  <c:v>9725.8582330000008</c:v>
                </c:pt>
                <c:pt idx="12">
                  <c:v>6554.1047399999998</c:v>
                </c:pt>
                <c:pt idx="13">
                  <c:v>13107.899069999999</c:v>
                </c:pt>
                <c:pt idx="14">
                  <c:v>2975.8478019999998</c:v>
                </c:pt>
                <c:pt idx="15">
                  <c:v>5227.1026270000002</c:v>
                </c:pt>
              </c:numCache>
            </c:numRef>
          </c:val>
          <c:smooth val="0"/>
          <c:extLst>
            <c:ext xmlns:c16="http://schemas.microsoft.com/office/drawing/2014/chart" uri="{C3380CC4-5D6E-409C-BE32-E72D297353CC}">
              <c16:uniqueId val="{00000001-1C01-4E9D-B072-199DD93958D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45696735"/>
        <c:axId val="845681375"/>
      </c:lineChart>
      <c:dateAx>
        <c:axId val="845696735"/>
        <c:scaling>
          <c:orientation val="minMax"/>
        </c:scaling>
        <c:delete val="0"/>
        <c:axPos val="b"/>
        <c:numFmt formatCode="d/m/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845681375"/>
        <c:crosses val="autoZero"/>
        <c:auto val="1"/>
        <c:lblOffset val="100"/>
        <c:baseTimeUnit val="days"/>
      </c:dateAx>
      <c:valAx>
        <c:axId val="84568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8456967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MX"/>
              <a:t>Real vs. Forecast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MX"/>
        </a:p>
      </c:txPr>
    </c:title>
    <c:autoTitleDeleted val="0"/>
    <c:plotArea>
      <c:layout/>
      <c:lineChart>
        <c:grouping val="standard"/>
        <c:varyColors val="0"/>
        <c:ser>
          <c:idx val="0"/>
          <c:order val="0"/>
          <c:tx>
            <c:v>ValorReal</c:v>
          </c:tx>
          <c:spPr>
            <a:ln w="22225" cap="rnd" cmpd="sng" algn="ctr">
              <a:solidFill>
                <a:schemeClr val="accent1"/>
              </a:solidFill>
              <a:round/>
            </a:ln>
            <a:effectLst/>
          </c:spPr>
          <c:marker>
            <c:symbol val="none"/>
          </c:marker>
          <c:cat>
            <c:numRef>
              <c:f>BaseDatos!$B$351:$B$366</c:f>
              <c:numCache>
                <c:formatCode>d/m/yyyy</c:formatCode>
                <c:ptCount val="16"/>
                <c:pt idx="0">
                  <c:v>42354</c:v>
                </c:pt>
                <c:pt idx="1">
                  <c:v>42355</c:v>
                </c:pt>
                <c:pt idx="2">
                  <c:v>42356</c:v>
                </c:pt>
                <c:pt idx="3">
                  <c:v>42357</c:v>
                </c:pt>
                <c:pt idx="4">
                  <c:v>42358</c:v>
                </c:pt>
                <c:pt idx="5">
                  <c:v>42359</c:v>
                </c:pt>
                <c:pt idx="6">
                  <c:v>42360</c:v>
                </c:pt>
                <c:pt idx="7">
                  <c:v>42361</c:v>
                </c:pt>
                <c:pt idx="8">
                  <c:v>42362</c:v>
                </c:pt>
                <c:pt idx="9">
                  <c:v>42363</c:v>
                </c:pt>
                <c:pt idx="10">
                  <c:v>42364</c:v>
                </c:pt>
                <c:pt idx="11">
                  <c:v>42365</c:v>
                </c:pt>
                <c:pt idx="12">
                  <c:v>42366</c:v>
                </c:pt>
                <c:pt idx="13">
                  <c:v>42367</c:v>
                </c:pt>
                <c:pt idx="14">
                  <c:v>42368</c:v>
                </c:pt>
                <c:pt idx="15">
                  <c:v>42369</c:v>
                </c:pt>
              </c:numCache>
            </c:numRef>
          </c:cat>
          <c:val>
            <c:numRef>
              <c:f>EstadisticasModelo!$A$2:$A$17</c:f>
              <c:numCache>
                <c:formatCode>General</c:formatCode>
                <c:ptCount val="16"/>
                <c:pt idx="0">
                  <c:v>6376.1697999999997</c:v>
                </c:pt>
                <c:pt idx="1">
                  <c:v>7546.5744000000004</c:v>
                </c:pt>
                <c:pt idx="2">
                  <c:v>8760.6651000000002</c:v>
                </c:pt>
                <c:pt idx="3">
                  <c:v>12525.3688</c:v>
                </c:pt>
                <c:pt idx="4">
                  <c:v>10357.714400000001</c:v>
                </c:pt>
                <c:pt idx="5">
                  <c:v>2291.6401999999998</c:v>
                </c:pt>
                <c:pt idx="6">
                  <c:v>8545.8451999999997</c:v>
                </c:pt>
                <c:pt idx="7">
                  <c:v>8643.6592999999993</c:v>
                </c:pt>
                <c:pt idx="8">
                  <c:v>8635.9570000000003</c:v>
                </c:pt>
                <c:pt idx="9">
                  <c:v>4969.8141999999998</c:v>
                </c:pt>
                <c:pt idx="10">
                  <c:v>6818.6616999999997</c:v>
                </c:pt>
                <c:pt idx="11">
                  <c:v>6479.5801000000001</c:v>
                </c:pt>
                <c:pt idx="12">
                  <c:v>8764.5234</c:v>
                </c:pt>
                <c:pt idx="13">
                  <c:v>9040.4686000000002</c:v>
                </c:pt>
                <c:pt idx="14">
                  <c:v>6402.5756000000001</c:v>
                </c:pt>
                <c:pt idx="15">
                  <c:v>4648.9862999999996</c:v>
                </c:pt>
              </c:numCache>
            </c:numRef>
          </c:val>
          <c:smooth val="0"/>
          <c:extLst>
            <c:ext xmlns:c16="http://schemas.microsoft.com/office/drawing/2014/chart" uri="{C3380CC4-5D6E-409C-BE32-E72D297353CC}">
              <c16:uniqueId val="{00000000-AD1C-4C0A-9ED1-56DADC41DB62}"/>
            </c:ext>
          </c:extLst>
        </c:ser>
        <c:ser>
          <c:idx val="1"/>
          <c:order val="1"/>
          <c:tx>
            <c:v>ValorPronosticado</c:v>
          </c:tx>
          <c:spPr>
            <a:ln w="22225" cap="rnd" cmpd="sng" algn="ctr">
              <a:solidFill>
                <a:schemeClr val="accent2"/>
              </a:solidFill>
              <a:round/>
            </a:ln>
            <a:effectLst/>
          </c:spPr>
          <c:marker>
            <c:symbol val="none"/>
          </c:marker>
          <c:val>
            <c:numRef>
              <c:f>EstadisticasModelo!$B$2:$B$17</c:f>
              <c:numCache>
                <c:formatCode>General</c:formatCode>
                <c:ptCount val="16"/>
                <c:pt idx="0">
                  <c:v>6376.1697999999997</c:v>
                </c:pt>
                <c:pt idx="1">
                  <c:v>2691.7776779999999</c:v>
                </c:pt>
                <c:pt idx="2">
                  <c:v>5137.4091969999999</c:v>
                </c:pt>
                <c:pt idx="3">
                  <c:v>15335.76174</c:v>
                </c:pt>
                <c:pt idx="4">
                  <c:v>2650.8740630000002</c:v>
                </c:pt>
                <c:pt idx="5">
                  <c:v>6869.512127</c:v>
                </c:pt>
                <c:pt idx="6">
                  <c:v>6865.0853820000002</c:v>
                </c:pt>
                <c:pt idx="7">
                  <c:v>9453.2125599999999</c:v>
                </c:pt>
                <c:pt idx="8">
                  <c:v>9816.0148430000008</c:v>
                </c:pt>
                <c:pt idx="9">
                  <c:v>10769.96522</c:v>
                </c:pt>
                <c:pt idx="10">
                  <c:v>6637.5886659999996</c:v>
                </c:pt>
                <c:pt idx="11">
                  <c:v>9725.8582330000008</c:v>
                </c:pt>
                <c:pt idx="12">
                  <c:v>6554.1047399999998</c:v>
                </c:pt>
                <c:pt idx="13">
                  <c:v>13107.899069999999</c:v>
                </c:pt>
                <c:pt idx="14">
                  <c:v>2975.8478019999998</c:v>
                </c:pt>
                <c:pt idx="15">
                  <c:v>5227.1026270000002</c:v>
                </c:pt>
              </c:numCache>
            </c:numRef>
          </c:val>
          <c:smooth val="0"/>
          <c:extLst>
            <c:ext xmlns:c16="http://schemas.microsoft.com/office/drawing/2014/chart" uri="{C3380CC4-5D6E-409C-BE32-E72D297353CC}">
              <c16:uniqueId val="{00000001-AD1C-4C0A-9ED1-56DADC41DB6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845696735"/>
        <c:axId val="845681375"/>
      </c:lineChart>
      <c:dateAx>
        <c:axId val="845696735"/>
        <c:scaling>
          <c:orientation val="minMax"/>
        </c:scaling>
        <c:delete val="0"/>
        <c:axPos val="b"/>
        <c:numFmt formatCode="d/m/yy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845681375"/>
        <c:crosses val="autoZero"/>
        <c:auto val="1"/>
        <c:lblOffset val="100"/>
        <c:baseTimeUnit val="days"/>
      </c:dateAx>
      <c:valAx>
        <c:axId val="84568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MX"/>
          </a:p>
        </c:txPr>
        <c:crossAx val="8456967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19050</xdr:rowOff>
    </xdr:from>
    <xdr:to>
      <xdr:col>11</xdr:col>
      <xdr:colOff>0</xdr:colOff>
      <xdr:row>4</xdr:row>
      <xdr:rowOff>76200</xdr:rowOff>
    </xdr:to>
    <xdr:sp macro="" textlink="">
      <xdr:nvSpPr>
        <xdr:cNvPr id="2" name="TextBox 1">
          <a:extLst>
            <a:ext uri="{FF2B5EF4-FFF2-40B4-BE49-F238E27FC236}">
              <a16:creationId xmlns:a16="http://schemas.microsoft.com/office/drawing/2014/main" id="{518F8087-99E0-AC0C-458E-112F19363AD7}"/>
            </a:ext>
          </a:extLst>
        </xdr:cNvPr>
        <xdr:cNvSpPr txBox="1"/>
      </xdr:nvSpPr>
      <xdr:spPr>
        <a:xfrm>
          <a:off x="161925" y="19050"/>
          <a:ext cx="9448800" cy="819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Análisis de modelo de pronóstico en Power BI</a:t>
          </a:r>
        </a:p>
        <a:p>
          <a:r>
            <a:rPr lang="es-MX" sz="1200"/>
            <a:t>Para evaluar la utilidad del modelo de forecasting implementado en Power BI, se realizó un análisis estadístico comparando los pronósticos con los datos reales de ventas diarias en una tienda de motocicletas. El objetivo fue determinar la confiabilidad del modelo y su aplicabilidad en la toma de decisiones.</a:t>
          </a:r>
        </a:p>
        <a:p>
          <a:endParaRPr lang="es-MX" sz="1100"/>
        </a:p>
      </xdr:txBody>
    </xdr:sp>
    <xdr:clientData/>
  </xdr:twoCellAnchor>
  <xdr:twoCellAnchor>
    <xdr:from>
      <xdr:col>1</xdr:col>
      <xdr:colOff>0</xdr:colOff>
      <xdr:row>4</xdr:row>
      <xdr:rowOff>85725</xdr:rowOff>
    </xdr:from>
    <xdr:to>
      <xdr:col>11</xdr:col>
      <xdr:colOff>28575</xdr:colOff>
      <xdr:row>10</xdr:row>
      <xdr:rowOff>76200</xdr:rowOff>
    </xdr:to>
    <xdr:sp macro="" textlink="">
      <xdr:nvSpPr>
        <xdr:cNvPr id="3" name="TextBox 2">
          <a:extLst>
            <a:ext uri="{FF2B5EF4-FFF2-40B4-BE49-F238E27FC236}">
              <a16:creationId xmlns:a16="http://schemas.microsoft.com/office/drawing/2014/main" id="{85110FD0-317D-C846-0F65-DBA656BA0E91}"/>
            </a:ext>
          </a:extLst>
        </xdr:cNvPr>
        <xdr:cNvSpPr txBox="1"/>
      </xdr:nvSpPr>
      <xdr:spPr>
        <a:xfrm>
          <a:off x="161925" y="847725"/>
          <a:ext cx="9477375" cy="1133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Alcance del pronóstico.</a:t>
          </a:r>
        </a:p>
        <a:p>
          <a:endParaRPr lang="es-MX" sz="1200" b="1"/>
        </a:p>
        <a:p>
          <a:r>
            <a:rPr lang="es-MX" sz="1200"/>
            <a:t>- El modelo genera predicciones para 15 días posteriores al último dato registrado.</a:t>
          </a:r>
        </a:p>
        <a:p>
          <a:endParaRPr lang="es-MX" sz="1200"/>
        </a:p>
        <a:p>
          <a:r>
            <a:rPr lang="es-MX" sz="1200"/>
            <a:t>- Además, pronostica los últimos 15 días históricos para validar su precisión frente a datos reales.</a:t>
          </a:r>
        </a:p>
        <a:p>
          <a:endParaRPr lang="es-MX" sz="1100"/>
        </a:p>
      </xdr:txBody>
    </xdr:sp>
    <xdr:clientData/>
  </xdr:twoCellAnchor>
  <xdr:twoCellAnchor>
    <xdr:from>
      <xdr:col>4</xdr:col>
      <xdr:colOff>228599</xdr:colOff>
      <xdr:row>10</xdr:row>
      <xdr:rowOff>142875</xdr:rowOff>
    </xdr:from>
    <xdr:to>
      <xdr:col>14</xdr:col>
      <xdr:colOff>47624</xdr:colOff>
      <xdr:row>18</xdr:row>
      <xdr:rowOff>171450</xdr:rowOff>
    </xdr:to>
    <xdr:graphicFrame macro="">
      <xdr:nvGraphicFramePr>
        <xdr:cNvPr id="4" name="Chart 3">
          <a:extLst>
            <a:ext uri="{FF2B5EF4-FFF2-40B4-BE49-F238E27FC236}">
              <a16:creationId xmlns:a16="http://schemas.microsoft.com/office/drawing/2014/main" id="{B6E5764E-2945-4D53-B314-774D8CD5E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28575</xdr:colOff>
      <xdr:row>20</xdr:row>
      <xdr:rowOff>47626</xdr:rowOff>
    </xdr:from>
    <xdr:to>
      <xdr:col>11</xdr:col>
      <xdr:colOff>28575</xdr:colOff>
      <xdr:row>32</xdr:row>
      <xdr:rowOff>180975</xdr:rowOff>
    </xdr:to>
    <xdr:sp macro="" textlink="">
      <xdr:nvSpPr>
        <xdr:cNvPr id="5" name="TextBox 4">
          <a:extLst>
            <a:ext uri="{FF2B5EF4-FFF2-40B4-BE49-F238E27FC236}">
              <a16:creationId xmlns:a16="http://schemas.microsoft.com/office/drawing/2014/main" id="{33A825BD-994F-2EAB-5519-3BEBC90C627D}"/>
            </a:ext>
          </a:extLst>
        </xdr:cNvPr>
        <xdr:cNvSpPr txBox="1"/>
      </xdr:nvSpPr>
      <xdr:spPr>
        <a:xfrm>
          <a:off x="190500" y="4705351"/>
          <a:ext cx="9448800" cy="24193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Observaciones clave.</a:t>
          </a:r>
        </a:p>
        <a:p>
          <a:endParaRPr lang="es-MX" sz="1200" b="1"/>
        </a:p>
        <a:p>
          <a:r>
            <a:rPr lang="es-MX" sz="1200"/>
            <a:t>-Aunque el </a:t>
          </a:r>
          <a:r>
            <a:rPr lang="es-MX" sz="1200" b="1"/>
            <a:t>MAPE</a:t>
          </a:r>
          <a:r>
            <a:rPr lang="es-MX" sz="1200"/>
            <a:t> no se incluyó en esta sección, se identificó que el error relativo puede verse afectado por días con ventas bajas, lo cual es común en productos de alto valor unitario como motocicletas.</a:t>
          </a:r>
        </a:p>
        <a:p>
          <a:endParaRPr lang="es-MX" sz="1200"/>
        </a:p>
        <a:p>
          <a:r>
            <a:rPr lang="es-MX" sz="1200"/>
            <a:t>-Las </a:t>
          </a:r>
          <a:r>
            <a:rPr lang="es-MX" sz="1200" b="1"/>
            <a:t>Road-Bikes representan el 50% de los ingresos</a:t>
          </a:r>
          <a:r>
            <a:rPr lang="es-MX" sz="1200"/>
            <a:t>, lo que sugiere que segmentar por tipo de producto podría mejorar la precisión del modelo.</a:t>
          </a:r>
        </a:p>
        <a:p>
          <a:endParaRPr lang="es-MX" sz="1200"/>
        </a:p>
        <a:p>
          <a:r>
            <a:rPr lang="es-MX" sz="1200" b="1"/>
            <a:t>Conclusión.</a:t>
          </a:r>
        </a:p>
        <a:p>
          <a:endParaRPr lang="es-MX" sz="1200" b="1"/>
        </a:p>
        <a:p>
          <a:r>
            <a:rPr lang="es-MX" sz="1200"/>
            <a:t>El modelo tiene un desempeño aceptable para visualizar tendencias generales de ventas, con un error promedio equivalente a una unidad diaria. No presenta sesgos sistemáticos y supera métodos de pronóstico básicos. </a:t>
          </a:r>
          <a:r>
            <a:rPr lang="es-MX" sz="1200" b="1"/>
            <a:t>Recomendación</a:t>
          </a:r>
          <a:r>
            <a:rPr lang="es-MX" sz="1200"/>
            <a:t>: Usarlo como herramienta exploratoria o de apoyo, pero considerar modelos más robustos para decisiones críticas o segmentadas.</a:t>
          </a:r>
        </a:p>
        <a:p>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16</xdr:col>
      <xdr:colOff>323850</xdr:colOff>
      <xdr:row>6</xdr:row>
      <xdr:rowOff>57150</xdr:rowOff>
    </xdr:to>
    <xdr:sp macro="" textlink="">
      <xdr:nvSpPr>
        <xdr:cNvPr id="2" name="TextBox 1">
          <a:extLst>
            <a:ext uri="{FF2B5EF4-FFF2-40B4-BE49-F238E27FC236}">
              <a16:creationId xmlns:a16="http://schemas.microsoft.com/office/drawing/2014/main" id="{AABE5516-DAF2-40C8-8B01-A58889A2BF7B}"/>
            </a:ext>
          </a:extLst>
        </xdr:cNvPr>
        <xdr:cNvSpPr txBox="1"/>
      </xdr:nvSpPr>
      <xdr:spPr>
        <a:xfrm>
          <a:off x="0" y="381000"/>
          <a:ext cx="10077450" cy="819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Forecast Model Analysis in Power BI</a:t>
          </a:r>
        </a:p>
        <a:p>
          <a:r>
            <a:rPr lang="es-MX" sz="1200"/>
            <a:t>To evaluate the effectiveness of the forecasting model implemented in Power BI, a statistical analysis was conducted comparing the model’s predictions with actual daily sales data from a motorcycle store. The goal was to assess the model’s reliability and its potential for supporting decision-making.</a:t>
          </a:r>
        </a:p>
        <a:p>
          <a:endParaRPr lang="es-MX" sz="1100"/>
        </a:p>
      </xdr:txBody>
    </xdr:sp>
    <xdr:clientData/>
  </xdr:twoCellAnchor>
  <xdr:twoCellAnchor>
    <xdr:from>
      <xdr:col>0</xdr:col>
      <xdr:colOff>0</xdr:colOff>
      <xdr:row>6</xdr:row>
      <xdr:rowOff>66675</xdr:rowOff>
    </xdr:from>
    <xdr:to>
      <xdr:col>16</xdr:col>
      <xdr:colOff>354326</xdr:colOff>
      <xdr:row>12</xdr:row>
      <xdr:rowOff>57150</xdr:rowOff>
    </xdr:to>
    <xdr:sp macro="" textlink="">
      <xdr:nvSpPr>
        <xdr:cNvPr id="3" name="TextBox 2">
          <a:extLst>
            <a:ext uri="{FF2B5EF4-FFF2-40B4-BE49-F238E27FC236}">
              <a16:creationId xmlns:a16="http://schemas.microsoft.com/office/drawing/2014/main" id="{B17DC923-08EE-44D6-A92A-898186AFD289}"/>
            </a:ext>
          </a:extLst>
        </xdr:cNvPr>
        <xdr:cNvSpPr txBox="1"/>
      </xdr:nvSpPr>
      <xdr:spPr>
        <a:xfrm>
          <a:off x="0" y="1209675"/>
          <a:ext cx="10107926" cy="1133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Forecast Scope</a:t>
          </a:r>
        </a:p>
        <a:p>
          <a:r>
            <a:rPr lang="es-MX" sz="1200"/>
            <a:t>-The model generates predictions for 15 days beyond the last recorded data point.</a:t>
          </a:r>
        </a:p>
        <a:p>
          <a:endParaRPr lang="es-MX" sz="1200"/>
        </a:p>
        <a:p>
          <a:r>
            <a:rPr lang="es-MX" sz="1200"/>
            <a:t>-It also forecasts the previous 15 historical days to validate its accuracy against real data.</a:t>
          </a:r>
        </a:p>
        <a:p>
          <a:endParaRPr lang="es-MX" sz="1100"/>
        </a:p>
      </xdr:txBody>
    </xdr:sp>
    <xdr:clientData/>
  </xdr:twoCellAnchor>
  <xdr:twoCellAnchor>
    <xdr:from>
      <xdr:col>0</xdr:col>
      <xdr:colOff>0</xdr:colOff>
      <xdr:row>20</xdr:row>
      <xdr:rowOff>66676</xdr:rowOff>
    </xdr:from>
    <xdr:to>
      <xdr:col>16</xdr:col>
      <xdr:colOff>323850</xdr:colOff>
      <xdr:row>33</xdr:row>
      <xdr:rowOff>9525</xdr:rowOff>
    </xdr:to>
    <xdr:sp macro="" textlink="">
      <xdr:nvSpPr>
        <xdr:cNvPr id="4" name="TextBox 3">
          <a:extLst>
            <a:ext uri="{FF2B5EF4-FFF2-40B4-BE49-F238E27FC236}">
              <a16:creationId xmlns:a16="http://schemas.microsoft.com/office/drawing/2014/main" id="{28165B10-C6E2-4FC0-9B9F-237240BFD316}"/>
            </a:ext>
          </a:extLst>
        </xdr:cNvPr>
        <xdr:cNvSpPr txBox="1"/>
      </xdr:nvSpPr>
      <xdr:spPr>
        <a:xfrm>
          <a:off x="0" y="5362576"/>
          <a:ext cx="14897100" cy="24193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Key Insights</a:t>
          </a:r>
        </a:p>
        <a:p>
          <a:r>
            <a:rPr lang="es-MX" sz="1200"/>
            <a:t>- Although </a:t>
          </a:r>
          <a:r>
            <a:rPr lang="es-MX" sz="1200" b="1"/>
            <a:t>MAPE</a:t>
          </a:r>
          <a:r>
            <a:rPr lang="es-MX" sz="1200"/>
            <a:t> is not included in this section, relative error may be influenced by days with low sales—common in high-value unit products like motorcycles.</a:t>
          </a:r>
        </a:p>
        <a:p>
          <a:endParaRPr lang="es-MX" sz="1200"/>
        </a:p>
        <a:p>
          <a:r>
            <a:rPr lang="es-MX" sz="1200" b="1"/>
            <a:t>- Road-Bikes account for 50% of total revenue</a:t>
          </a:r>
          <a:r>
            <a:rPr lang="es-MX" sz="1200"/>
            <a:t>, suggesting that segmenting by product type could improve model accuracy.</a:t>
          </a:r>
        </a:p>
        <a:p>
          <a:endParaRPr lang="es-MX" sz="1200"/>
        </a:p>
        <a:p>
          <a:r>
            <a:rPr lang="es-MX" sz="1200" b="1"/>
            <a:t>Conclusion</a:t>
          </a:r>
        </a:p>
        <a:p>
          <a:r>
            <a:rPr lang="es-MX" sz="1200"/>
            <a:t>The model performs well for visualizing general sales trends, with an average error equivalent to one unit per day. It shows no systematic bias and outperforms basic forecasting methods. </a:t>
          </a:r>
          <a:r>
            <a:rPr lang="es-MX" sz="1200" b="1"/>
            <a:t>Recommendation</a:t>
          </a:r>
          <a:r>
            <a:rPr lang="es-MX" sz="1200"/>
            <a:t>: Use it as an exploratory or support tool, but consider more robust models for critical or segmented decision-making.</a:t>
          </a:r>
        </a:p>
        <a:p>
          <a:endParaRPr lang="es-MX" sz="1100"/>
        </a:p>
      </xdr:txBody>
    </xdr:sp>
    <xdr:clientData/>
  </xdr:twoCellAnchor>
  <xdr:twoCellAnchor>
    <xdr:from>
      <xdr:col>4</xdr:col>
      <xdr:colOff>590550</xdr:colOff>
      <xdr:row>12</xdr:row>
      <xdr:rowOff>104775</xdr:rowOff>
    </xdr:from>
    <xdr:to>
      <xdr:col>15</xdr:col>
      <xdr:colOff>361950</xdr:colOff>
      <xdr:row>20</xdr:row>
      <xdr:rowOff>9525</xdr:rowOff>
    </xdr:to>
    <xdr:graphicFrame macro="">
      <xdr:nvGraphicFramePr>
        <xdr:cNvPr id="5" name="Chart 4">
          <a:extLst>
            <a:ext uri="{FF2B5EF4-FFF2-40B4-BE49-F238E27FC236}">
              <a16:creationId xmlns:a16="http://schemas.microsoft.com/office/drawing/2014/main" id="{05910222-DDCF-457A-A6E2-D59B03A3E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9CDDEA-42B2-4020-9B2D-B5A8E0A2546F}" name="Table4" displayName="Table4" ref="B12:D16" totalsRowShown="0" headerRowDxfId="27">
  <autoFilter ref="B12:D16" xr:uid="{659CDDEA-42B2-4020-9B2D-B5A8E0A2546F}"/>
  <tableColumns count="3">
    <tableColumn id="1" xr3:uid="{A7623117-1F33-42BF-99A9-56738E099656}" name="Métrica" dataDxfId="26"/>
    <tableColumn id="2" xr3:uid="{3C1D9985-9FE4-4DFD-8307-5FB45E3B1A87}" name="Valor" dataDxfId="25"/>
    <tableColumn id="3" xr3:uid="{E7517A00-B5AA-45C2-BC69-3E5ED68A6C56}" name="Interpretación"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D181E4-27BC-4318-A6BF-D5F8B4F95EDB}" name="Table46" displayName="Table46" ref="B15:D19" totalsRowShown="0" headerRowDxfId="3">
  <autoFilter ref="B15:D19" xr:uid="{EED181E4-27BC-4318-A6BF-D5F8B4F95EDB}"/>
  <tableColumns count="3">
    <tableColumn id="1" xr3:uid="{1895F3DC-D9A6-45A0-9ECF-519571AEEFC0}" name="Métrica" dataDxfId="2"/>
    <tableColumn id="2" xr3:uid="{672D44D9-611D-4954-AFD6-7F0B7F750019}" name="Valor" dataDxfId="1"/>
    <tableColumn id="3" xr3:uid="{E3817819-7694-4D88-8D89-A252D1370D57}" name="Interpretación"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5116BE-E22F-4DC5-80B5-58847CA5FB29}" name="Table2" displayName="Table2" ref="A1:C17" totalsRowShown="0">
  <autoFilter ref="A1:C17" xr:uid="{6D5116BE-E22F-4DC5-80B5-58847CA5FB29}"/>
  <tableColumns count="3">
    <tableColumn id="1" xr3:uid="{5953DA21-4CA0-43E4-8DAE-3C0DEEC5B318}" name="ValorReal" dataDxfId="23"/>
    <tableColumn id="2" xr3:uid="{0ECD05C1-1EA5-4126-9C70-B8323C1067BF}" name="ForecastValue" dataDxfId="22"/>
    <tableColumn id="3" xr3:uid="{CBE3D85D-33D6-4A49-BDE6-E14A048C5360}" name="residuos" dataDxfId="21">
      <calculatedColumnFormula>Table2[[#This Row],[ValorReal]]-Table2[[#This Row],[ForecastValue]]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05DC50-446B-4221-A40D-79A95E24B79C}" name="Table3" displayName="Table3" ref="F2:N19" totalsRowCount="1">
  <autoFilter ref="F2:N18" xr:uid="{3D05DC50-446B-4221-A40D-79A95E24B79C}"/>
  <tableColumns count="9">
    <tableColumn id="1" xr3:uid="{6111FC88-720C-4213-81A5-739C294BBBA7}" name="absResiduo" totalsRowFunction="custom">
      <calculatedColumnFormula>ABS(C2)</calculatedColumnFormula>
      <totalsRowFormula>SUM(F3:F18)</totalsRowFormula>
    </tableColumn>
    <tableColumn id="2" xr3:uid="{13EA5569-067A-421A-9621-D6AB985B59FC}" name="residuo2" totalsRowFunction="custom" dataDxfId="20" totalsRowDxfId="19">
      <calculatedColumnFormula>(C2)^2</calculatedColumnFormula>
      <totalsRowFormula>SUM(G3:G18)</totalsRowFormula>
    </tableColumn>
    <tableColumn id="9" xr3:uid="{55A915A9-9CE0-42E9-8F7D-7C49BDC0B1E3}" name="(1/n)residuo2" totalsRowFunction="sum" dataDxfId="18" totalsRowDxfId="17">
      <calculatedColumnFormula>($Q$1)*(Table3[[#This Row],[residuo2]])</calculatedColumnFormula>
    </tableColumn>
    <tableColumn id="3" xr3:uid="{1F1B07A2-EAE4-4027-8760-741235E2A900}" name="AbsResiduo/ValorReal" totalsRowFunction="custom" dataDxfId="16" totalsRowDxfId="15">
      <calculatedColumnFormula>ABS(C2/A2)</calculatedColumnFormula>
      <totalsRowFormula>SUM(I3:I18)</totalsRowFormula>
    </tableColumn>
    <tableColumn id="4" xr3:uid="{D098126A-30B3-47FB-8593-95A1AFA47BB1}" name="(Residuo/ValorReal)2" totalsRowFunction="custom" dataDxfId="14" totalsRowDxfId="13">
      <calculatedColumnFormula>(C2/A2)^2</calculatedColumnFormula>
      <totalsRowFormula>SUM(J3:J18)</totalsRowFormula>
    </tableColumn>
    <tableColumn id="6" xr3:uid="{D21DC80E-3060-41CA-8321-2CCA9AD86558}" name="(100/n)(Residuo/ValorReal)2" totalsRowFunction="custom" dataDxfId="12" totalsRowDxfId="11">
      <calculatedColumnFormula>(100/$H$1)*(Table3[[#This Row],[(Residuo/ValorReal)2]])</calculatedColumnFormula>
      <totalsRowFormula>SUM(K3:K18)</totalsRowFormula>
    </tableColumn>
    <tableColumn id="5" xr3:uid="{0D1D7000-0EA5-43C3-BD21-AB4CB1A46E4A}" name="ValorReal2" totalsRowFunction="custom" dataDxfId="10" totalsRowDxfId="9">
      <calculatedColumnFormula>A2^2</calculatedColumnFormula>
      <totalsRowFormula>SUM(L3:L18)</totalsRowFormula>
    </tableColumn>
    <tableColumn id="7" xr3:uid="{77DB8B36-34D3-4A3B-9844-46B859C1CB9B}" name="Numerador U" totalsRowFunction="custom" dataDxfId="8" totalsRowDxfId="7">
      <calculatedColumnFormula>(1/$H$1)*(Table3[[#This Row],[residuo2]])</calculatedColumnFormula>
      <totalsRowFormula>SUM(M3:M18)</totalsRowFormula>
    </tableColumn>
    <tableColumn id="8" xr3:uid="{96B47A56-60FA-4A1E-BE99-E320A66F7357}" name="Denominador U" totalsRowFunction="custom" dataDxfId="6" totalsRowDxfId="5">
      <calculatedColumnFormula>(1/$H$1)*(Table3[[#This Row],[ValorReal2]])</calculatedColumnFormula>
      <totalsRowFormula>SUM(N3:N18)</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747E4-2660-448D-8C50-3713AB37B1F2}" name="Table1" displayName="Table1" ref="A1:E1048576" totalsRowShown="0">
  <autoFilter ref="A1:E1048576" xr:uid="{AE8747E4-2660-448D-8C50-3713AB37B1F2}"/>
  <tableColumns count="5">
    <tableColumn id="1" xr3:uid="{A2A78B50-34B0-4828-8F32-A71D7EECF3A4}" name="Utilidad"/>
    <tableColumn id="2" xr3:uid="{C3E343BC-794E-4F2D-91D6-85FDEB5B32D3}" name="Fecha Orden" dataDxfId="4"/>
    <tableColumn id="3" xr3:uid="{2EF710A8-707C-432C-90B6-15C430AE6319}" name="forecastValue"/>
    <tableColumn id="4" xr3:uid="{B4F19442-F588-49D5-977E-E5A7389700D0}" name="confidenceHighBound"/>
    <tableColumn id="5" xr3:uid="{F490B492-0434-4BCD-9A94-4BC1EC1257E3}" name="confidenceLowBou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9CE46-8E95-453D-AD46-D16B780D3285}">
  <dimension ref="B12:D16"/>
  <sheetViews>
    <sheetView showGridLines="0" showRowColHeaders="0" workbookViewId="0">
      <selection activeCell="B12" sqref="B12:D16"/>
      <extLst>
        <ext xmlns:xlsdti="http://schemas.microsoft.com/office/spreadsheetml/2023/showDataTypeIcons" uri="{77bfe23e-c014-4d31-8a63-9c772dbf06b6}">
          <xlsdti:showDataTypeIcons visible="0"/>
        </ext>
      </extLst>
    </sheetView>
  </sheetViews>
  <sheetFormatPr defaultRowHeight="15" x14ac:dyDescent="0.25"/>
  <cols>
    <col min="1" max="1" width="2.42578125" customWidth="1"/>
    <col min="2" max="2" width="20.42578125" customWidth="1"/>
    <col min="3" max="3" width="12.140625" customWidth="1"/>
    <col min="4" max="4" width="45.140625" customWidth="1"/>
  </cols>
  <sheetData>
    <row r="12" spans="2:4" ht="15.75" x14ac:dyDescent="0.25">
      <c r="B12" s="16" t="s">
        <v>27</v>
      </c>
      <c r="C12" s="16" t="s">
        <v>28</v>
      </c>
      <c r="D12" s="16" t="s">
        <v>29</v>
      </c>
    </row>
    <row r="13" spans="2:4" ht="63" x14ac:dyDescent="0.25">
      <c r="B13" s="17" t="s">
        <v>9</v>
      </c>
      <c r="C13" s="15">
        <f>EstadisticasModelo!R3</f>
        <v>2922.1077620000001</v>
      </c>
      <c r="D13" s="18" t="s">
        <v>34</v>
      </c>
    </row>
    <row r="14" spans="2:4" ht="47.25" x14ac:dyDescent="0.25">
      <c r="B14" s="17" t="s">
        <v>10</v>
      </c>
      <c r="C14" s="15">
        <f>EstadisticasModelo!R4</f>
        <v>3601.5621014735784</v>
      </c>
      <c r="D14" s="18" t="s">
        <v>31</v>
      </c>
    </row>
    <row r="15" spans="2:4" ht="47.25" x14ac:dyDescent="0.25">
      <c r="B15" s="17" t="s">
        <v>26</v>
      </c>
      <c r="C15" s="15">
        <f>EstadisticasModelo!R8</f>
        <v>38.37627199999983</v>
      </c>
      <c r="D15" s="18" t="s">
        <v>32</v>
      </c>
    </row>
    <row r="16" spans="2:4" ht="47.25" x14ac:dyDescent="0.25">
      <c r="B16" s="17" t="s">
        <v>30</v>
      </c>
      <c r="C16" s="14">
        <f>EstadisticasModelo!R7</f>
        <v>0.45546776817064383</v>
      </c>
      <c r="D16" s="18" t="s">
        <v>33</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E9B5-03EF-40FF-8F25-CEE265133C1B}">
  <dimension ref="B15:D19"/>
  <sheetViews>
    <sheetView showGridLines="0" showRowColHeaders="0" tabSelected="1" workbookViewId="0">
      <selection activeCell="S38" sqref="S38"/>
      <extLst>
        <ext xmlns:xlsdti="http://schemas.microsoft.com/office/spreadsheetml/2023/showDataTypeIcons" uri="{77bfe23e-c014-4d31-8a63-9c772dbf06b6}">
          <xlsdti:showDataTypeIcons visible="0"/>
        </ext>
      </extLst>
    </sheetView>
  </sheetViews>
  <sheetFormatPr defaultRowHeight="15" x14ac:dyDescent="0.25"/>
  <cols>
    <col min="2" max="2" width="17.5703125" bestFit="1" customWidth="1"/>
    <col min="3" max="3" width="32.28515625" customWidth="1"/>
    <col min="4" max="4" width="67.140625" customWidth="1"/>
  </cols>
  <sheetData>
    <row r="15" spans="2:4" ht="31.5" x14ac:dyDescent="0.25">
      <c r="B15" s="16" t="s">
        <v>27</v>
      </c>
      <c r="C15" s="16" t="s">
        <v>28</v>
      </c>
      <c r="D15" s="16" t="s">
        <v>29</v>
      </c>
    </row>
    <row r="16" spans="2:4" ht="57" customHeight="1" x14ac:dyDescent="0.25">
      <c r="B16" s="17" t="s">
        <v>9</v>
      </c>
      <c r="C16" s="15">
        <f>AnalisisModelo!C13</f>
        <v>2922.1077620000001</v>
      </c>
      <c r="D16" s="19" t="s">
        <v>36</v>
      </c>
    </row>
    <row r="17" spans="2:4" ht="33.75" customHeight="1" x14ac:dyDescent="0.25">
      <c r="B17" s="17" t="s">
        <v>10</v>
      </c>
      <c r="C17" s="15">
        <f>AnalisisModelo!C14</f>
        <v>3601.5621014735784</v>
      </c>
      <c r="D17" s="18" t="s">
        <v>37</v>
      </c>
    </row>
    <row r="18" spans="2:4" ht="30.75" customHeight="1" x14ac:dyDescent="0.25">
      <c r="B18" s="17" t="s">
        <v>26</v>
      </c>
      <c r="C18" s="15">
        <f>AnalisisModelo!C15</f>
        <v>38.37627199999983</v>
      </c>
      <c r="D18" s="18" t="s">
        <v>38</v>
      </c>
    </row>
    <row r="19" spans="2:4" ht="39" customHeight="1" x14ac:dyDescent="0.25">
      <c r="B19" s="17" t="s">
        <v>35</v>
      </c>
      <c r="C19" s="14">
        <f>AnalisisModelo!C16</f>
        <v>0.45546776817064383</v>
      </c>
      <c r="D19" s="18" t="s">
        <v>39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5601-3CEA-404B-96E9-3B8F57E30F4C}">
  <dimension ref="A1:R19"/>
  <sheetViews>
    <sheetView workbookViewId="0">
      <selection activeCell="P16" sqref="P16"/>
    </sheetView>
  </sheetViews>
  <sheetFormatPr defaultRowHeight="15" x14ac:dyDescent="0.25"/>
  <cols>
    <col min="1" max="1" width="11.85546875" bestFit="1" customWidth="1"/>
    <col min="2" max="2" width="16.140625" bestFit="1" customWidth="1"/>
    <col min="3" max="3" width="12.7109375" bestFit="1" customWidth="1"/>
    <col min="6" max="6" width="13.7109375" customWidth="1"/>
    <col min="7" max="7" width="11" customWidth="1"/>
    <col min="8" max="8" width="19.28515625" customWidth="1"/>
    <col min="9" max="10" width="22.28515625" customWidth="1"/>
    <col min="11" max="11" width="12.7109375" customWidth="1"/>
    <col min="12" max="12" width="16.85546875" customWidth="1"/>
  </cols>
  <sheetData>
    <row r="1" spans="1:18" x14ac:dyDescent="0.25">
      <c r="A1" t="s">
        <v>5</v>
      </c>
      <c r="B1" t="s">
        <v>6</v>
      </c>
      <c r="C1" t="s">
        <v>7</v>
      </c>
      <c r="F1" t="s">
        <v>8</v>
      </c>
      <c r="G1" s="6" t="s">
        <v>17</v>
      </c>
      <c r="H1" s="6">
        <f>COUNT(Table2[ValorReal])</f>
        <v>16</v>
      </c>
      <c r="P1" t="s">
        <v>20</v>
      </c>
      <c r="Q1">
        <f>1/$H$1</f>
        <v>6.25E-2</v>
      </c>
    </row>
    <row r="2" spans="1:18" ht="15.75" thickBot="1" x14ac:dyDescent="0.3">
      <c r="A2" s="3">
        <v>6376.1697999999997</v>
      </c>
      <c r="B2" s="4">
        <v>6376.1697999999997</v>
      </c>
      <c r="C2">
        <f>Table2[[#This Row],[ValorReal]]-Table2[[#This Row],[ForecastValue]]</f>
        <v>0</v>
      </c>
      <c r="F2" t="s">
        <v>12</v>
      </c>
      <c r="G2" t="s">
        <v>11</v>
      </c>
      <c r="H2" t="s">
        <v>21</v>
      </c>
      <c r="I2" t="s">
        <v>15</v>
      </c>
      <c r="J2" t="s">
        <v>13</v>
      </c>
      <c r="K2" t="s">
        <v>16</v>
      </c>
      <c r="L2" t="s">
        <v>14</v>
      </c>
      <c r="M2" t="s">
        <v>18</v>
      </c>
      <c r="N2" t="s">
        <v>19</v>
      </c>
      <c r="P2" t="s">
        <v>23</v>
      </c>
      <c r="Q2">
        <f>100/$H$1</f>
        <v>6.25</v>
      </c>
    </row>
    <row r="3" spans="1:18" x14ac:dyDescent="0.25">
      <c r="A3" s="1">
        <v>7546.5744000000004</v>
      </c>
      <c r="B3" s="2">
        <v>2691.7776779999999</v>
      </c>
      <c r="C3">
        <f>Table2[[#This Row],[ValorReal]]-Table2[[#This Row],[ForecastValue]]</f>
        <v>4854.796722000001</v>
      </c>
      <c r="F3">
        <f>ABS(C2)</f>
        <v>0</v>
      </c>
      <c r="G3">
        <f t="shared" ref="G3:G18" si="0">(C2)^2</f>
        <v>0</v>
      </c>
      <c r="H3">
        <f>($Q$1)*(Table3[[#This Row],[residuo2]])</f>
        <v>0</v>
      </c>
      <c r="I3">
        <f t="shared" ref="I3:I18" si="1">ABS(C2/A2)</f>
        <v>0</v>
      </c>
      <c r="J3">
        <f t="shared" ref="J3:J18" si="2">(C2/A2)^2</f>
        <v>0</v>
      </c>
      <c r="K3">
        <f>(100/$H$1)*(Table3[[#This Row],[(Residuo/ValorReal)2]])</f>
        <v>0</v>
      </c>
      <c r="L3">
        <f t="shared" ref="L3:L18" si="3">A2^2</f>
        <v>40655541.318432033</v>
      </c>
      <c r="M3">
        <f>(1/$H$1)*(Table3[[#This Row],[residuo2]])</f>
        <v>0</v>
      </c>
      <c r="N3">
        <f>(1/$H$1)*(Table3[[#This Row],[ValorReal2]])</f>
        <v>2540971.3324020021</v>
      </c>
      <c r="Q3" s="10" t="s">
        <v>9</v>
      </c>
      <c r="R3" s="7">
        <f>$Q$1*(Table3[[#Totals],[absResiduo]])</f>
        <v>2922.1077620000001</v>
      </c>
    </row>
    <row r="4" spans="1:18" x14ac:dyDescent="0.25">
      <c r="A4" s="3">
        <v>8760.6651000000002</v>
      </c>
      <c r="B4" s="4">
        <v>5137.4091969999999</v>
      </c>
      <c r="C4">
        <f>Table2[[#This Row],[ValorReal]]-Table2[[#This Row],[ForecastValue]]</f>
        <v>3623.2559030000002</v>
      </c>
      <c r="F4">
        <f t="shared" ref="F4:F17" si="4">ABS(C3)</f>
        <v>4854.796722000001</v>
      </c>
      <c r="G4">
        <f t="shared" si="0"/>
        <v>23569051.211941954</v>
      </c>
      <c r="H4">
        <f>($Q$1)*(Table3[[#This Row],[residuo2]])</f>
        <v>1473065.7007463721</v>
      </c>
      <c r="I4">
        <f t="shared" si="1"/>
        <v>0.64331131778148254</v>
      </c>
      <c r="J4">
        <f t="shared" si="2"/>
        <v>0.4138494515857476</v>
      </c>
      <c r="K4">
        <f>(100/$H$1)*(Table3[[#This Row],[(Residuo/ValorReal)2]])</f>
        <v>2.5865590724109224</v>
      </c>
      <c r="L4">
        <f t="shared" si="3"/>
        <v>56950785.174735367</v>
      </c>
      <c r="M4">
        <f>(1/$H$1)*(Table3[[#This Row],[residuo2]])</f>
        <v>1473065.7007463721</v>
      </c>
      <c r="N4">
        <f>(1/$H$1)*(Table3[[#This Row],[ValorReal2]])</f>
        <v>3559424.0734209605</v>
      </c>
      <c r="Q4" s="11" t="s">
        <v>10</v>
      </c>
      <c r="R4" s="8">
        <f>SQRT(Table3[[#Totals],[(1/n)residuo2]])</f>
        <v>3601.5621014735784</v>
      </c>
    </row>
    <row r="5" spans="1:18" x14ac:dyDescent="0.25">
      <c r="A5" s="1">
        <v>12525.3688</v>
      </c>
      <c r="B5" s="2">
        <v>15335.76174</v>
      </c>
      <c r="C5">
        <f>Table2[[#This Row],[ValorReal]]-Table2[[#This Row],[ForecastValue]]</f>
        <v>-2810.3929399999997</v>
      </c>
      <c r="F5">
        <f t="shared" si="4"/>
        <v>3623.2559030000002</v>
      </c>
      <c r="G5">
        <f t="shared" si="0"/>
        <v>13127983.338624347</v>
      </c>
      <c r="H5">
        <f>($Q$1)*(Table3[[#This Row],[residuo2]])</f>
        <v>820498.95866402169</v>
      </c>
      <c r="I5">
        <f t="shared" si="1"/>
        <v>0.41358228646361567</v>
      </c>
      <c r="J5">
        <f t="shared" si="2"/>
        <v>0.17105030767647225</v>
      </c>
      <c r="K5">
        <f>(100/$H$1)*(Table3[[#This Row],[(Residuo/ValorReal)2]])</f>
        <v>1.0690644229779516</v>
      </c>
      <c r="L5">
        <f t="shared" si="3"/>
        <v>76749252.994358018</v>
      </c>
      <c r="M5">
        <f>(1/$H$1)*(Table3[[#This Row],[residuo2]])</f>
        <v>820498.95866402169</v>
      </c>
      <c r="N5">
        <f>(1/$H$1)*(Table3[[#This Row],[ValorReal2]])</f>
        <v>4796828.3121473761</v>
      </c>
      <c r="Q5" s="11" t="s">
        <v>22</v>
      </c>
      <c r="R5" s="8">
        <f>Q2*(Table3[[#Totals],[AbsResiduo/ValorReal]])</f>
        <v>46.914171705177651</v>
      </c>
    </row>
    <row r="6" spans="1:18" x14ac:dyDescent="0.25">
      <c r="A6" s="3">
        <v>10357.714400000001</v>
      </c>
      <c r="B6" s="4">
        <v>2650.8740630000002</v>
      </c>
      <c r="C6">
        <f>Table2[[#This Row],[ValorReal]]-Table2[[#This Row],[ForecastValue]]</f>
        <v>7706.8403370000005</v>
      </c>
      <c r="F6">
        <f t="shared" si="4"/>
        <v>2810.3929399999997</v>
      </c>
      <c r="G6">
        <f t="shared" si="0"/>
        <v>7898308.4772018418</v>
      </c>
      <c r="H6">
        <f>($Q$1)*(Table3[[#This Row],[residuo2]])</f>
        <v>493644.27982511511</v>
      </c>
      <c r="I6">
        <f t="shared" si="1"/>
        <v>0.22437606308246985</v>
      </c>
      <c r="J6">
        <f t="shared" si="2"/>
        <v>5.0344617684388492E-2</v>
      </c>
      <c r="K6">
        <f>(100/$H$1)*(Table3[[#This Row],[(Residuo/ValorReal)2]])</f>
        <v>0.31465386052742805</v>
      </c>
      <c r="L6">
        <f t="shared" si="3"/>
        <v>156884863.57601345</v>
      </c>
      <c r="M6">
        <f>(1/$H$1)*(Table3[[#This Row],[residuo2]])</f>
        <v>493644.27982511511</v>
      </c>
      <c r="N6">
        <f>(1/$H$1)*(Table3[[#This Row],[ValorReal2]])</f>
        <v>9805303.9735008404</v>
      </c>
      <c r="Q6" s="11" t="s">
        <v>24</v>
      </c>
      <c r="R6" s="8">
        <f>SQRT(Table3[[#Totals],[(100/n)(Residuo/ValorReal)2]])</f>
        <v>6.8132623999518493</v>
      </c>
    </row>
    <row r="7" spans="1:18" x14ac:dyDescent="0.25">
      <c r="A7" s="1">
        <v>2291.6401999999998</v>
      </c>
      <c r="B7" s="2">
        <v>6869.512127</v>
      </c>
      <c r="C7">
        <f>Table2[[#This Row],[ValorReal]]-Table2[[#This Row],[ForecastValue]]</f>
        <v>-4577.8719270000001</v>
      </c>
      <c r="F7">
        <f t="shared" si="4"/>
        <v>7706.8403370000005</v>
      </c>
      <c r="G7">
        <f t="shared" si="0"/>
        <v>59395387.980010279</v>
      </c>
      <c r="H7">
        <f>($Q$1)*(Table3[[#This Row],[residuo2]])</f>
        <v>3712211.7487506424</v>
      </c>
      <c r="I7">
        <f t="shared" si="1"/>
        <v>0.74406766197376517</v>
      </c>
      <c r="J7">
        <f t="shared" si="2"/>
        <v>0.55363668559510526</v>
      </c>
      <c r="K7">
        <f>(100/$H$1)*(Table3[[#This Row],[(Residuo/ValorReal)2]])</f>
        <v>3.4602292849694081</v>
      </c>
      <c r="L7">
        <f t="shared" si="3"/>
        <v>107282247.59196737</v>
      </c>
      <c r="M7">
        <f>(1/$H$1)*(Table3[[#This Row],[residuo2]])</f>
        <v>3712211.7487506424</v>
      </c>
      <c r="N7">
        <f>(1/$H$1)*(Table3[[#This Row],[ValorReal2]])</f>
        <v>6705140.4744979609</v>
      </c>
      <c r="Q7" s="11" t="s">
        <v>25</v>
      </c>
      <c r="R7" s="8">
        <f>SQRT(Table3[[#Totals],[Numerador U]])/SQRT(Table3[[#Totals],[Denominador U]])</f>
        <v>0.45546776817064383</v>
      </c>
    </row>
    <row r="8" spans="1:18" ht="15.75" thickBot="1" x14ac:dyDescent="0.3">
      <c r="A8" s="3">
        <v>8545.8451999999997</v>
      </c>
      <c r="B8" s="4">
        <v>6865.0853820000002</v>
      </c>
      <c r="C8">
        <f>Table2[[#This Row],[ValorReal]]-Table2[[#This Row],[ForecastValue]]</f>
        <v>1680.7598179999995</v>
      </c>
      <c r="F8">
        <f t="shared" si="4"/>
        <v>4577.8719270000001</v>
      </c>
      <c r="G8">
        <f t="shared" si="0"/>
        <v>20956911.380014695</v>
      </c>
      <c r="H8">
        <f>($Q$1)*(Table3[[#This Row],[residuo2]])</f>
        <v>1309806.9612509185</v>
      </c>
      <c r="I8">
        <f t="shared" si="1"/>
        <v>1.9976399117976724</v>
      </c>
      <c r="J8">
        <f t="shared" si="2"/>
        <v>3.9905652172070125</v>
      </c>
      <c r="K8">
        <f>(100/$H$1)*(Table3[[#This Row],[(Residuo/ValorReal)2]])</f>
        <v>24.941032607543828</v>
      </c>
      <c r="L8">
        <f t="shared" si="3"/>
        <v>5251614.8062560391</v>
      </c>
      <c r="M8">
        <f>(1/$H$1)*(Table3[[#This Row],[residuo2]])</f>
        <v>1309806.9612509185</v>
      </c>
      <c r="N8">
        <f>(1/$H$1)*(Table3[[#This Row],[ValorReal2]])</f>
        <v>328225.92539100244</v>
      </c>
      <c r="Q8" s="12" t="s">
        <v>26</v>
      </c>
      <c r="R8" s="9">
        <f>(Q1)*(SUM(Table2[residuos]))</f>
        <v>38.37627199999983</v>
      </c>
    </row>
    <row r="9" spans="1:18" x14ac:dyDescent="0.25">
      <c r="A9" s="1">
        <v>8643.6592999999993</v>
      </c>
      <c r="B9" s="2">
        <v>9453.2125599999999</v>
      </c>
      <c r="C9">
        <f>Table2[[#This Row],[ValorReal]]-Table2[[#This Row],[ForecastValue]]</f>
        <v>-809.55326000000059</v>
      </c>
      <c r="F9">
        <f t="shared" si="4"/>
        <v>1680.7598179999995</v>
      </c>
      <c r="G9">
        <f t="shared" si="0"/>
        <v>2824953.5658033914</v>
      </c>
      <c r="H9">
        <f>($Q$1)*(Table3[[#This Row],[residuo2]])</f>
        <v>176559.59786271196</v>
      </c>
      <c r="I9">
        <f t="shared" si="1"/>
        <v>0.1966756685459268</v>
      </c>
      <c r="J9">
        <f t="shared" si="2"/>
        <v>3.8681318597987263E-2</v>
      </c>
      <c r="K9">
        <f>(100/$H$1)*(Table3[[#This Row],[(Residuo/ValorReal)2]])</f>
        <v>0.2417582412374204</v>
      </c>
      <c r="L9">
        <f t="shared" si="3"/>
        <v>73031470.182363033</v>
      </c>
      <c r="M9">
        <f>(1/$H$1)*(Table3[[#This Row],[residuo2]])</f>
        <v>176559.59786271196</v>
      </c>
      <c r="N9">
        <f>(1/$H$1)*(Table3[[#This Row],[ValorReal2]])</f>
        <v>4564466.8863976896</v>
      </c>
    </row>
    <row r="10" spans="1:18" x14ac:dyDescent="0.25">
      <c r="A10" s="3">
        <v>8635.9570000000003</v>
      </c>
      <c r="B10" s="4">
        <v>9816.0148430000008</v>
      </c>
      <c r="C10">
        <f>Table2[[#This Row],[ValorReal]]-Table2[[#This Row],[ForecastValue]]</f>
        <v>-1180.0578430000005</v>
      </c>
      <c r="F10">
        <f t="shared" si="4"/>
        <v>809.55326000000059</v>
      </c>
      <c r="G10">
        <f t="shared" si="0"/>
        <v>655376.4807766286</v>
      </c>
      <c r="H10">
        <f>($Q$1)*(Table3[[#This Row],[residuo2]])</f>
        <v>40961.030048539287</v>
      </c>
      <c r="I10">
        <f t="shared" si="1"/>
        <v>9.3658626734628547E-2</v>
      </c>
      <c r="J10">
        <f t="shared" si="2"/>
        <v>8.7719383618164778E-3</v>
      </c>
      <c r="K10">
        <f>(100/$H$1)*(Table3[[#This Row],[(Residuo/ValorReal)2]])</f>
        <v>5.4824614761352988E-2</v>
      </c>
      <c r="L10">
        <f t="shared" si="3"/>
        <v>74712846.094476476</v>
      </c>
      <c r="M10">
        <f>(1/$H$1)*(Table3[[#This Row],[residuo2]])</f>
        <v>40961.030048539287</v>
      </c>
      <c r="N10">
        <f>(1/$H$1)*(Table3[[#This Row],[ValorReal2]])</f>
        <v>4669552.8809047798</v>
      </c>
    </row>
    <row r="11" spans="1:18" x14ac:dyDescent="0.25">
      <c r="A11" s="1">
        <v>4969.8141999999998</v>
      </c>
      <c r="B11" s="2">
        <v>10769.96522</v>
      </c>
      <c r="C11">
        <f>Table2[[#This Row],[ValorReal]]-Table2[[#This Row],[ForecastValue]]</f>
        <v>-5800.1510200000002</v>
      </c>
      <c r="F11">
        <f t="shared" si="4"/>
        <v>1180.0578430000005</v>
      </c>
      <c r="G11">
        <f t="shared" si="0"/>
        <v>1392536.5128258138</v>
      </c>
      <c r="H11">
        <f>($Q$1)*(Table3[[#This Row],[residuo2]])</f>
        <v>87033.532051613365</v>
      </c>
      <c r="I11">
        <f t="shared" si="1"/>
        <v>0.13664471036620499</v>
      </c>
      <c r="J11">
        <f t="shared" si="2"/>
        <v>1.8671776871064048E-2</v>
      </c>
      <c r="K11">
        <f>(100/$H$1)*(Table3[[#This Row],[(Residuo/ValorReal)2]])</f>
        <v>0.1166986054441503</v>
      </c>
      <c r="L11">
        <f t="shared" si="3"/>
        <v>74579753.305849001</v>
      </c>
      <c r="M11">
        <f>(1/$H$1)*(Table3[[#This Row],[residuo2]])</f>
        <v>87033.532051613365</v>
      </c>
      <c r="N11">
        <f>(1/$H$1)*(Table3[[#This Row],[ValorReal2]])</f>
        <v>4661234.5816155626</v>
      </c>
    </row>
    <row r="12" spans="1:18" x14ac:dyDescent="0.25">
      <c r="A12" s="3">
        <v>6818.6616999999997</v>
      </c>
      <c r="B12" s="4">
        <v>6637.5886659999996</v>
      </c>
      <c r="C12">
        <f>Table2[[#This Row],[ValorReal]]-Table2[[#This Row],[ForecastValue]]</f>
        <v>181.07303400000001</v>
      </c>
      <c r="F12">
        <f t="shared" si="4"/>
        <v>5800.1510200000002</v>
      </c>
      <c r="G12">
        <f t="shared" si="0"/>
        <v>33641751.854807042</v>
      </c>
      <c r="H12">
        <f>($Q$1)*(Table3[[#This Row],[residuo2]])</f>
        <v>2102609.4909254401</v>
      </c>
      <c r="I12">
        <f t="shared" si="1"/>
        <v>1.1670760287175324</v>
      </c>
      <c r="J12">
        <f t="shared" si="2"/>
        <v>1.3620664568070864</v>
      </c>
      <c r="K12">
        <f>(100/$H$1)*(Table3[[#This Row],[(Residuo/ValorReal)2]])</f>
        <v>8.5129153550442904</v>
      </c>
      <c r="L12">
        <f t="shared" si="3"/>
        <v>24699053.182521638</v>
      </c>
      <c r="M12">
        <f>(1/$H$1)*(Table3[[#This Row],[residuo2]])</f>
        <v>2102609.4909254401</v>
      </c>
      <c r="N12">
        <f>(1/$H$1)*(Table3[[#This Row],[ValorReal2]])</f>
        <v>1543690.8239076023</v>
      </c>
    </row>
    <row r="13" spans="1:18" x14ac:dyDescent="0.25">
      <c r="A13" s="1">
        <v>6479.5801000000001</v>
      </c>
      <c r="B13" s="2">
        <v>9725.8582330000008</v>
      </c>
      <c r="C13">
        <f>Table2[[#This Row],[ValorReal]]-Table2[[#This Row],[ForecastValue]]</f>
        <v>-3246.2781330000007</v>
      </c>
      <c r="F13">
        <f t="shared" si="4"/>
        <v>181.07303400000001</v>
      </c>
      <c r="G13">
        <f t="shared" si="0"/>
        <v>32787.443641965161</v>
      </c>
      <c r="H13">
        <f>($Q$1)*(Table3[[#This Row],[residuo2]])</f>
        <v>2049.2152276228226</v>
      </c>
      <c r="I13">
        <f t="shared" si="1"/>
        <v>2.6555509272442716E-2</v>
      </c>
      <c r="J13">
        <f t="shared" si="2"/>
        <v>7.051950727187911E-4</v>
      </c>
      <c r="K13">
        <f>(100/$H$1)*(Table3[[#This Row],[(Residuo/ValorReal)2]])</f>
        <v>4.4074692044924445E-3</v>
      </c>
      <c r="L13">
        <f t="shared" si="3"/>
        <v>46494147.379046887</v>
      </c>
      <c r="M13">
        <f>(1/$H$1)*(Table3[[#This Row],[residuo2]])</f>
        <v>2049.2152276228226</v>
      </c>
      <c r="N13">
        <f>(1/$H$1)*(Table3[[#This Row],[ValorReal2]])</f>
        <v>2905884.2111904304</v>
      </c>
    </row>
    <row r="14" spans="1:18" x14ac:dyDescent="0.25">
      <c r="A14" s="3">
        <v>8764.5234</v>
      </c>
      <c r="B14" s="4">
        <v>6554.1047399999998</v>
      </c>
      <c r="C14">
        <f>Table2[[#This Row],[ValorReal]]-Table2[[#This Row],[ForecastValue]]</f>
        <v>2210.4186600000003</v>
      </c>
      <c r="F14">
        <f t="shared" si="4"/>
        <v>3246.2781330000007</v>
      </c>
      <c r="G14">
        <f t="shared" si="0"/>
        <v>10538321.716793971</v>
      </c>
      <c r="H14">
        <f>($Q$1)*(Table3[[#This Row],[residuo2]])</f>
        <v>658645.1072996232</v>
      </c>
      <c r="I14">
        <f t="shared" si="1"/>
        <v>0.50100131226095967</v>
      </c>
      <c r="J14">
        <f t="shared" si="2"/>
        <v>0.25100231488720365</v>
      </c>
      <c r="K14">
        <f>(100/$H$1)*(Table3[[#This Row],[(Residuo/ValorReal)2]])</f>
        <v>1.5687644680450228</v>
      </c>
      <c r="L14">
        <f t="shared" si="3"/>
        <v>41984958.272316009</v>
      </c>
      <c r="M14">
        <f>(1/$H$1)*(Table3[[#This Row],[residuo2]])</f>
        <v>658645.1072996232</v>
      </c>
      <c r="N14">
        <f>(1/$H$1)*(Table3[[#This Row],[ValorReal2]])</f>
        <v>2624059.8920197506</v>
      </c>
    </row>
    <row r="15" spans="1:18" x14ac:dyDescent="0.25">
      <c r="A15" s="1">
        <v>9040.4686000000002</v>
      </c>
      <c r="B15" s="2">
        <v>13107.899069999999</v>
      </c>
      <c r="C15">
        <f>Table2[[#This Row],[ValorReal]]-Table2[[#This Row],[ForecastValue]]</f>
        <v>-4067.4304699999993</v>
      </c>
      <c r="F15">
        <f t="shared" si="4"/>
        <v>2210.4186600000003</v>
      </c>
      <c r="G15">
        <f t="shared" si="0"/>
        <v>4885950.6524761971</v>
      </c>
      <c r="H15">
        <f>($Q$1)*(Table3[[#This Row],[residuo2]])</f>
        <v>305371.91577976232</v>
      </c>
      <c r="I15">
        <f t="shared" si="1"/>
        <v>0.25220066843566191</v>
      </c>
      <c r="J15">
        <f t="shared" si="2"/>
        <v>6.3605177159394677E-2</v>
      </c>
      <c r="K15">
        <f>(100/$H$1)*(Table3[[#This Row],[(Residuo/ValorReal)2]])</f>
        <v>0.39753235724621672</v>
      </c>
      <c r="L15">
        <f t="shared" si="3"/>
        <v>76816870.429147556</v>
      </c>
      <c r="M15">
        <f>(1/$H$1)*(Table3[[#This Row],[residuo2]])</f>
        <v>305371.91577976232</v>
      </c>
      <c r="N15">
        <f>(1/$H$1)*(Table3[[#This Row],[ValorReal2]])</f>
        <v>4801054.4018217223</v>
      </c>
    </row>
    <row r="16" spans="1:18" x14ac:dyDescent="0.25">
      <c r="A16" s="3">
        <v>6402.5756000000001</v>
      </c>
      <c r="B16" s="4">
        <v>2975.8478019999998</v>
      </c>
      <c r="C16">
        <f>Table2[[#This Row],[ValorReal]]-Table2[[#This Row],[ForecastValue]]</f>
        <v>3426.7277980000003</v>
      </c>
      <c r="F16">
        <f t="shared" si="4"/>
        <v>4067.4304699999993</v>
      </c>
      <c r="G16">
        <f t="shared" si="0"/>
        <v>16543990.628284415</v>
      </c>
      <c r="H16">
        <f>($Q$1)*(Table3[[#This Row],[residuo2]])</f>
        <v>1033999.414267776</v>
      </c>
      <c r="I16">
        <f t="shared" si="1"/>
        <v>0.44991367704103297</v>
      </c>
      <c r="J16">
        <f t="shared" si="2"/>
        <v>0.20242231678858291</v>
      </c>
      <c r="K16">
        <f>(100/$H$1)*(Table3[[#This Row],[(Residuo/ValorReal)2]])</f>
        <v>1.2651394799286433</v>
      </c>
      <c r="L16">
        <f t="shared" si="3"/>
        <v>81730072.507585958</v>
      </c>
      <c r="M16">
        <f>(1/$H$1)*(Table3[[#This Row],[residuo2]])</f>
        <v>1033999.414267776</v>
      </c>
      <c r="N16">
        <f>(1/$H$1)*(Table3[[#This Row],[ValorReal2]])</f>
        <v>5108129.5317241224</v>
      </c>
    </row>
    <row r="17" spans="1:14" x14ac:dyDescent="0.25">
      <c r="A17" s="1">
        <v>4648.9862999999996</v>
      </c>
      <c r="B17" s="2">
        <v>5227.1026270000002</v>
      </c>
      <c r="C17">
        <f>Table2[[#This Row],[ValorReal]]-Table2[[#This Row],[ForecastValue]]</f>
        <v>-578.11632700000064</v>
      </c>
      <c r="F17">
        <f t="shared" si="4"/>
        <v>3426.7277980000003</v>
      </c>
      <c r="G17">
        <f t="shared" si="0"/>
        <v>11742463.401585931</v>
      </c>
      <c r="H17">
        <f>($Q$1)*(Table3[[#This Row],[residuo2]])</f>
        <v>733903.96259912068</v>
      </c>
      <c r="I17">
        <f t="shared" si="1"/>
        <v>0.53521082952929133</v>
      </c>
      <c r="J17">
        <f t="shared" si="2"/>
        <v>0.28645063204543214</v>
      </c>
      <c r="K17">
        <f>(100/$H$1)*(Table3[[#This Row],[(Residuo/ValorReal)2]])</f>
        <v>1.7903164502839508</v>
      </c>
      <c r="L17">
        <f t="shared" si="3"/>
        <v>40992974.313715361</v>
      </c>
      <c r="M17">
        <f>(1/$H$1)*(Table3[[#This Row],[residuo2]])</f>
        <v>733903.96259912068</v>
      </c>
      <c r="N17">
        <f>(1/$H$1)*(Table3[[#This Row],[ValorReal2]])</f>
        <v>2562060.8946072101</v>
      </c>
    </row>
    <row r="18" spans="1:14" x14ac:dyDescent="0.25">
      <c r="F18">
        <f>ABS(C17)</f>
        <v>578.11632700000064</v>
      </c>
      <c r="G18">
        <f t="shared" si="0"/>
        <v>334218.48754397169</v>
      </c>
      <c r="H18">
        <f>($Q$1)*(Table3[[#This Row],[residuo2]])</f>
        <v>20888.65547149823</v>
      </c>
      <c r="I18">
        <f t="shared" si="1"/>
        <v>0.12435320082573714</v>
      </c>
      <c r="J18">
        <f t="shared" si="2"/>
        <v>1.5463718555606113E-2</v>
      </c>
      <c r="K18">
        <f>(100/$H$1)*(Table3[[#This Row],[(Residuo/ValorReal)2]])</f>
        <v>9.6648240972538199E-2</v>
      </c>
      <c r="L18">
        <f t="shared" si="3"/>
        <v>21613073.617587686</v>
      </c>
      <c r="M18">
        <f>(1/$H$1)*(Table3[[#This Row],[residuo2]])</f>
        <v>20888.65547149823</v>
      </c>
      <c r="N18">
        <f>(1/$H$1)*(Table3[[#This Row],[ValorReal2]])</f>
        <v>1350817.1010992303</v>
      </c>
    </row>
    <row r="19" spans="1:14" x14ac:dyDescent="0.25">
      <c r="F19">
        <f>SUM(F3:F18)</f>
        <v>46753.724192000001</v>
      </c>
      <c r="G19">
        <f>SUM(G3:G18)</f>
        <v>207539993.13233247</v>
      </c>
      <c r="H19">
        <f>SUBTOTAL(109,Table3[(1/n)residuo2])</f>
        <v>12971249.57077078</v>
      </c>
      <c r="I19">
        <f t="shared" ref="I19:N19" si="5">SUM(I3:I18)</f>
        <v>7.5062674728284247</v>
      </c>
      <c r="J19">
        <f t="shared" si="5"/>
        <v>7.427287124895618</v>
      </c>
      <c r="K19">
        <f t="shared" si="5"/>
        <v>46.420544530597631</v>
      </c>
      <c r="L19">
        <f t="shared" si="5"/>
        <v>1000429524.7463719</v>
      </c>
      <c r="M19">
        <f t="shared" si="5"/>
        <v>12971249.57077078</v>
      </c>
      <c r="N19">
        <f t="shared" si="5"/>
        <v>62526845.296648242</v>
      </c>
    </row>
  </sheetData>
  <phoneticPr fontId="18" type="noConversion"/>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A0D7-67CE-4E4D-B957-DC3CA9F1DB33}">
  <dimension ref="A1:E381"/>
  <sheetViews>
    <sheetView workbookViewId="0">
      <selection activeCell="B2" sqref="B2:B1048576"/>
    </sheetView>
  </sheetViews>
  <sheetFormatPr defaultRowHeight="15" x14ac:dyDescent="0.25"/>
  <cols>
    <col min="1" max="1" width="11" bestFit="1" customWidth="1"/>
    <col min="2" max="2" width="14.5703125" style="13" bestFit="1" customWidth="1"/>
    <col min="3" max="3" width="15.5703125" customWidth="1"/>
    <col min="4" max="4" width="23.140625" customWidth="1"/>
    <col min="5" max="5" width="22.5703125" customWidth="1"/>
  </cols>
  <sheetData>
    <row r="1" spans="1:5" x14ac:dyDescent="0.25">
      <c r="A1" t="s">
        <v>0</v>
      </c>
      <c r="B1" t="s">
        <v>1</v>
      </c>
      <c r="C1" t="s">
        <v>2</v>
      </c>
      <c r="D1" t="s">
        <v>3</v>
      </c>
      <c r="E1" t="s">
        <v>4</v>
      </c>
    </row>
    <row r="2" spans="1:5" x14ac:dyDescent="0.25">
      <c r="A2">
        <v>3455.7752</v>
      </c>
      <c r="B2" s="13">
        <v>42005</v>
      </c>
    </row>
    <row r="3" spans="1:5" x14ac:dyDescent="0.25">
      <c r="A3">
        <v>5627.9031999999997</v>
      </c>
      <c r="B3" s="13">
        <v>42006</v>
      </c>
    </row>
    <row r="4" spans="1:5" x14ac:dyDescent="0.25">
      <c r="A4">
        <v>11476.505800000001</v>
      </c>
      <c r="B4" s="13">
        <v>42007</v>
      </c>
    </row>
    <row r="5" spans="1:5" x14ac:dyDescent="0.25">
      <c r="A5">
        <v>7115.7388000000001</v>
      </c>
      <c r="B5" s="13">
        <v>42008</v>
      </c>
    </row>
    <row r="6" spans="1:5" x14ac:dyDescent="0.25">
      <c r="A6">
        <v>3099.9034999999999</v>
      </c>
      <c r="B6" s="13">
        <v>42009</v>
      </c>
    </row>
    <row r="7" spans="1:5" x14ac:dyDescent="0.25">
      <c r="A7">
        <v>8511.7746000000006</v>
      </c>
      <c r="B7" s="13">
        <v>42010</v>
      </c>
    </row>
    <row r="8" spans="1:5" x14ac:dyDescent="0.25">
      <c r="A8">
        <v>3385.8553999999999</v>
      </c>
      <c r="B8" s="13">
        <v>42011</v>
      </c>
    </row>
    <row r="9" spans="1:5" x14ac:dyDescent="0.25">
      <c r="A9">
        <v>10285.562099999999</v>
      </c>
      <c r="B9" s="13">
        <v>42012</v>
      </c>
    </row>
    <row r="10" spans="1:5" x14ac:dyDescent="0.25">
      <c r="A10">
        <v>5627.9031999999997</v>
      </c>
      <c r="B10" s="13">
        <v>42013</v>
      </c>
    </row>
    <row r="11" spans="1:5" x14ac:dyDescent="0.25">
      <c r="A11">
        <v>5697.8230000000003</v>
      </c>
      <c r="B11" s="13">
        <v>42014</v>
      </c>
    </row>
    <row r="12" spans="1:5" x14ac:dyDescent="0.25">
      <c r="A12">
        <v>12883.481599999999</v>
      </c>
      <c r="B12" s="13">
        <v>42015</v>
      </c>
    </row>
    <row r="13" spans="1:5" x14ac:dyDescent="0.25">
      <c r="A13">
        <v>9848.8305999999993</v>
      </c>
      <c r="B13" s="13">
        <v>42016</v>
      </c>
    </row>
    <row r="14" spans="1:5" x14ac:dyDescent="0.25">
      <c r="A14">
        <v>3099.9034999999999</v>
      </c>
      <c r="B14" s="13">
        <v>42017</v>
      </c>
    </row>
    <row r="15" spans="1:5" x14ac:dyDescent="0.25">
      <c r="A15">
        <v>12905.3616</v>
      </c>
      <c r="B15" s="13">
        <v>42018</v>
      </c>
    </row>
    <row r="16" spans="1:5" x14ac:dyDescent="0.25">
      <c r="A16">
        <v>9018.4259000000002</v>
      </c>
      <c r="B16" s="13">
        <v>42019</v>
      </c>
    </row>
    <row r="17" spans="1:2" x14ac:dyDescent="0.25">
      <c r="A17">
        <v>9999.6101999999992</v>
      </c>
      <c r="B17" s="13">
        <v>42020</v>
      </c>
    </row>
    <row r="18" spans="1:2" x14ac:dyDescent="0.25">
      <c r="A18">
        <v>10285.562099999999</v>
      </c>
      <c r="B18" s="13">
        <v>42021</v>
      </c>
    </row>
    <row r="19" spans="1:2" x14ac:dyDescent="0.25">
      <c r="A19">
        <v>6199.8069999999998</v>
      </c>
      <c r="B19" s="13">
        <v>42022</v>
      </c>
    </row>
    <row r="20" spans="1:2" x14ac:dyDescent="0.25">
      <c r="A20">
        <v>7320.8308999999999</v>
      </c>
      <c r="B20" s="13">
        <v>42023</v>
      </c>
    </row>
    <row r="21" spans="1:2" x14ac:dyDescent="0.25">
      <c r="A21">
        <v>8441.8547999999992</v>
      </c>
      <c r="B21" s="13">
        <v>42024</v>
      </c>
    </row>
    <row r="22" spans="1:2" x14ac:dyDescent="0.25">
      <c r="A22">
        <v>10010.5502</v>
      </c>
      <c r="B22" s="13">
        <v>42025</v>
      </c>
    </row>
    <row r="23" spans="1:2" x14ac:dyDescent="0.25">
      <c r="A23">
        <v>12894.4216</v>
      </c>
      <c r="B23" s="13">
        <v>42026</v>
      </c>
    </row>
    <row r="24" spans="1:2" x14ac:dyDescent="0.25">
      <c r="A24">
        <v>4220.9273999999996</v>
      </c>
      <c r="B24" s="13">
        <v>42027</v>
      </c>
    </row>
    <row r="25" spans="1:2" x14ac:dyDescent="0.25">
      <c r="A25">
        <v>10215.6423</v>
      </c>
      <c r="B25" s="13">
        <v>42028</v>
      </c>
    </row>
    <row r="26" spans="1:2" x14ac:dyDescent="0.25">
      <c r="A26">
        <v>2264.8314999999998</v>
      </c>
      <c r="B26" s="13">
        <v>42029</v>
      </c>
    </row>
    <row r="27" spans="1:2" x14ac:dyDescent="0.25">
      <c r="A27">
        <v>5778.6827999999996</v>
      </c>
      <c r="B27" s="13">
        <v>42030</v>
      </c>
    </row>
    <row r="28" spans="1:2" x14ac:dyDescent="0.25">
      <c r="A28">
        <v>5994.7148999999999</v>
      </c>
      <c r="B28" s="13">
        <v>42031</v>
      </c>
    </row>
    <row r="29" spans="1:2" x14ac:dyDescent="0.25">
      <c r="A29">
        <v>5983.7749000000003</v>
      </c>
      <c r="B29" s="13">
        <v>42032</v>
      </c>
    </row>
    <row r="30" spans="1:2" x14ac:dyDescent="0.25">
      <c r="A30">
        <v>4587.7390999999998</v>
      </c>
      <c r="B30" s="13">
        <v>42033</v>
      </c>
    </row>
    <row r="31" spans="1:2" x14ac:dyDescent="0.25">
      <c r="A31">
        <v>10706.686299999999</v>
      </c>
      <c r="B31" s="13">
        <v>42034</v>
      </c>
    </row>
    <row r="32" spans="1:2" x14ac:dyDescent="0.25">
      <c r="A32">
        <v>8867.6463000000003</v>
      </c>
      <c r="B32" s="13">
        <v>42035</v>
      </c>
    </row>
    <row r="33" spans="1:2" x14ac:dyDescent="0.25">
      <c r="A33">
        <v>5913.8550999999998</v>
      </c>
      <c r="B33" s="13">
        <v>42036</v>
      </c>
    </row>
    <row r="34" spans="1:2" x14ac:dyDescent="0.25">
      <c r="A34">
        <v>7320.8308999999999</v>
      </c>
      <c r="B34" s="13">
        <v>42037</v>
      </c>
    </row>
    <row r="35" spans="1:2" x14ac:dyDescent="0.25">
      <c r="A35">
        <v>9918.7504000000008</v>
      </c>
      <c r="B35" s="13">
        <v>42038</v>
      </c>
    </row>
    <row r="36" spans="1:2" x14ac:dyDescent="0.25">
      <c r="A36">
        <v>6485.7588999999998</v>
      </c>
      <c r="B36" s="13">
        <v>42039</v>
      </c>
    </row>
    <row r="37" spans="1:2" x14ac:dyDescent="0.25">
      <c r="A37">
        <v>8662.5542000000005</v>
      </c>
      <c r="B37" s="13">
        <v>42040</v>
      </c>
    </row>
    <row r="38" spans="1:2" x14ac:dyDescent="0.25">
      <c r="A38">
        <v>9666.5221999999994</v>
      </c>
      <c r="B38" s="13">
        <v>42041</v>
      </c>
    </row>
    <row r="39" spans="1:2" x14ac:dyDescent="0.25">
      <c r="A39">
        <v>8592.6344000000008</v>
      </c>
      <c r="B39" s="13">
        <v>42042</v>
      </c>
    </row>
    <row r="40" spans="1:2" x14ac:dyDescent="0.25">
      <c r="A40">
        <v>5697.8230000000003</v>
      </c>
      <c r="B40" s="13">
        <v>42043</v>
      </c>
    </row>
    <row r="41" spans="1:2" x14ac:dyDescent="0.25">
      <c r="A41">
        <v>2813.9515999999999</v>
      </c>
      <c r="B41" s="13">
        <v>42044</v>
      </c>
    </row>
    <row r="42" spans="1:2" x14ac:dyDescent="0.25">
      <c r="A42">
        <v>12813.561799999999</v>
      </c>
      <c r="B42" s="13">
        <v>42045</v>
      </c>
    </row>
    <row r="43" spans="1:2" x14ac:dyDescent="0.25">
      <c r="A43">
        <v>15762.6857</v>
      </c>
      <c r="B43" s="13">
        <v>42046</v>
      </c>
    </row>
    <row r="44" spans="1:2" x14ac:dyDescent="0.25">
      <c r="A44">
        <v>4290.8472000000002</v>
      </c>
      <c r="B44" s="13">
        <v>42047</v>
      </c>
    </row>
    <row r="45" spans="1:2" x14ac:dyDescent="0.25">
      <c r="A45">
        <v>8592.6344000000008</v>
      </c>
      <c r="B45" s="13">
        <v>42048</v>
      </c>
    </row>
    <row r="46" spans="1:2" x14ac:dyDescent="0.25">
      <c r="A46">
        <v>9013.7585999999992</v>
      </c>
      <c r="B46" s="13">
        <v>42049</v>
      </c>
    </row>
    <row r="47" spans="1:2" x14ac:dyDescent="0.25">
      <c r="A47">
        <v>8441.8547999999992</v>
      </c>
      <c r="B47" s="13">
        <v>42050</v>
      </c>
    </row>
    <row r="48" spans="1:2" x14ac:dyDescent="0.25">
      <c r="A48">
        <v>3180.7633000000001</v>
      </c>
      <c r="B48" s="13">
        <v>42051</v>
      </c>
    </row>
    <row r="49" spans="1:2" x14ac:dyDescent="0.25">
      <c r="A49">
        <v>5627.9031999999997</v>
      </c>
      <c r="B49" s="13">
        <v>42052</v>
      </c>
    </row>
    <row r="50" spans="1:2" x14ac:dyDescent="0.25">
      <c r="A50">
        <v>2813.9515999999999</v>
      </c>
      <c r="B50" s="13">
        <v>42053</v>
      </c>
    </row>
    <row r="51" spans="1:2" x14ac:dyDescent="0.25">
      <c r="A51">
        <v>7034.8789999999999</v>
      </c>
      <c r="B51" s="13">
        <v>42054</v>
      </c>
    </row>
    <row r="52" spans="1:2" x14ac:dyDescent="0.25">
      <c r="A52">
        <v>7320.8308999999999</v>
      </c>
      <c r="B52" s="13">
        <v>42055</v>
      </c>
    </row>
    <row r="53" spans="1:2" x14ac:dyDescent="0.25">
      <c r="A53">
        <v>1406.9757999999999</v>
      </c>
      <c r="B53" s="13">
        <v>42056</v>
      </c>
    </row>
    <row r="54" spans="1:2" x14ac:dyDescent="0.25">
      <c r="A54">
        <v>14220.5376</v>
      </c>
      <c r="B54" s="13">
        <v>42057</v>
      </c>
    </row>
    <row r="55" spans="1:2" x14ac:dyDescent="0.25">
      <c r="A55">
        <v>7034.8789999999999</v>
      </c>
      <c r="B55" s="13">
        <v>42058</v>
      </c>
    </row>
    <row r="56" spans="1:2" x14ac:dyDescent="0.25">
      <c r="A56">
        <v>11541.7583</v>
      </c>
      <c r="B56" s="13">
        <v>42059</v>
      </c>
    </row>
    <row r="57" spans="1:2" x14ac:dyDescent="0.25">
      <c r="A57">
        <v>3671.8072999999999</v>
      </c>
      <c r="B57" s="13">
        <v>42060</v>
      </c>
    </row>
    <row r="58" spans="1:2" x14ac:dyDescent="0.25">
      <c r="A58">
        <v>14425.6297</v>
      </c>
      <c r="B58" s="13">
        <v>42061</v>
      </c>
    </row>
    <row r="59" spans="1:2" x14ac:dyDescent="0.25">
      <c r="A59">
        <v>4220.9273999999996</v>
      </c>
      <c r="B59" s="13">
        <v>42062</v>
      </c>
    </row>
    <row r="60" spans="1:2" x14ac:dyDescent="0.25">
      <c r="A60">
        <v>8511.7746000000006</v>
      </c>
      <c r="B60" s="13">
        <v>42063</v>
      </c>
    </row>
    <row r="61" spans="1:2" x14ac:dyDescent="0.25">
      <c r="A61">
        <v>7390.7506999999996</v>
      </c>
      <c r="B61" s="13">
        <v>42064</v>
      </c>
    </row>
    <row r="62" spans="1:2" x14ac:dyDescent="0.25">
      <c r="A62">
        <v>8808.6664999999994</v>
      </c>
      <c r="B62" s="13">
        <v>42065</v>
      </c>
    </row>
    <row r="63" spans="1:2" x14ac:dyDescent="0.25">
      <c r="A63">
        <v>10490.654200000001</v>
      </c>
      <c r="B63" s="13">
        <v>42066</v>
      </c>
    </row>
    <row r="64" spans="1:2" x14ac:dyDescent="0.25">
      <c r="A64">
        <v>10204.702300000001</v>
      </c>
      <c r="B64" s="13">
        <v>42067</v>
      </c>
    </row>
    <row r="65" spans="1:2" x14ac:dyDescent="0.25">
      <c r="A65">
        <v>4220.9273999999996</v>
      </c>
      <c r="B65" s="13">
        <v>42068</v>
      </c>
    </row>
    <row r="66" spans="1:2" x14ac:dyDescent="0.25">
      <c r="A66">
        <v>11622.6181</v>
      </c>
      <c r="B66" s="13">
        <v>42069</v>
      </c>
    </row>
    <row r="67" spans="1:2" x14ac:dyDescent="0.25">
      <c r="A67">
        <v>11773.3977</v>
      </c>
      <c r="B67" s="13">
        <v>42070</v>
      </c>
    </row>
    <row r="68" spans="1:2" x14ac:dyDescent="0.25">
      <c r="A68">
        <v>5767.7428</v>
      </c>
      <c r="B68" s="13">
        <v>42071</v>
      </c>
    </row>
    <row r="69" spans="1:2" x14ac:dyDescent="0.25">
      <c r="A69">
        <v>7320.8308999999999</v>
      </c>
      <c r="B69" s="13">
        <v>42072</v>
      </c>
    </row>
    <row r="70" spans="1:2" x14ac:dyDescent="0.25">
      <c r="A70">
        <v>2813.9515999999999</v>
      </c>
      <c r="B70" s="13">
        <v>42073</v>
      </c>
    </row>
    <row r="71" spans="1:2" x14ac:dyDescent="0.25">
      <c r="A71">
        <v>8662.5542000000005</v>
      </c>
      <c r="B71" s="13">
        <v>42074</v>
      </c>
    </row>
    <row r="72" spans="1:2" x14ac:dyDescent="0.25">
      <c r="A72">
        <v>5994.7148999999999</v>
      </c>
      <c r="B72" s="13">
        <v>42075</v>
      </c>
    </row>
    <row r="73" spans="1:2" x14ac:dyDescent="0.25">
      <c r="A73">
        <v>14646.329100000001</v>
      </c>
      <c r="B73" s="13">
        <v>42076</v>
      </c>
    </row>
    <row r="74" spans="1:2" x14ac:dyDescent="0.25">
      <c r="A74">
        <v>4587.7390999999998</v>
      </c>
      <c r="B74" s="13">
        <v>42077</v>
      </c>
    </row>
    <row r="75" spans="1:2" x14ac:dyDescent="0.25">
      <c r="A75">
        <v>11967.549800000001</v>
      </c>
      <c r="B75" s="13">
        <v>42078</v>
      </c>
    </row>
    <row r="76" spans="1:2" x14ac:dyDescent="0.25">
      <c r="A76">
        <v>7034.8789999999999</v>
      </c>
      <c r="B76" s="13">
        <v>42079</v>
      </c>
    </row>
    <row r="77" spans="1:2" x14ac:dyDescent="0.25">
      <c r="A77">
        <v>10744.1736</v>
      </c>
      <c r="B77" s="13">
        <v>42080</v>
      </c>
    </row>
    <row r="78" spans="1:2" x14ac:dyDescent="0.25">
      <c r="A78">
        <v>9013.7585999999992</v>
      </c>
      <c r="B78" s="13">
        <v>42081</v>
      </c>
    </row>
    <row r="79" spans="1:2" x14ac:dyDescent="0.25">
      <c r="A79">
        <v>4506.8792999999996</v>
      </c>
      <c r="B79" s="13">
        <v>42082</v>
      </c>
    </row>
    <row r="80" spans="1:2" x14ac:dyDescent="0.25">
      <c r="A80">
        <v>12824.5018</v>
      </c>
      <c r="B80" s="13">
        <v>42083</v>
      </c>
    </row>
    <row r="81" spans="1:2" x14ac:dyDescent="0.25">
      <c r="A81">
        <v>5627.9031999999997</v>
      </c>
      <c r="B81" s="13">
        <v>42084</v>
      </c>
    </row>
    <row r="82" spans="1:2" x14ac:dyDescent="0.25">
      <c r="A82">
        <v>8662.5542000000005</v>
      </c>
      <c r="B82" s="13">
        <v>42085</v>
      </c>
    </row>
    <row r="83" spans="1:2" x14ac:dyDescent="0.25">
      <c r="A83">
        <v>7104.7987999999996</v>
      </c>
      <c r="B83" s="13">
        <v>42086</v>
      </c>
    </row>
    <row r="84" spans="1:2" x14ac:dyDescent="0.25">
      <c r="A84">
        <v>17104.409</v>
      </c>
      <c r="B84" s="13">
        <v>42087</v>
      </c>
    </row>
    <row r="85" spans="1:2" x14ac:dyDescent="0.25">
      <c r="A85">
        <v>7104.7987999999996</v>
      </c>
      <c r="B85" s="13">
        <v>42088</v>
      </c>
    </row>
    <row r="86" spans="1:2" x14ac:dyDescent="0.25">
      <c r="A86">
        <v>10501.5942</v>
      </c>
      <c r="B86" s="13">
        <v>42089</v>
      </c>
    </row>
    <row r="87" spans="1:2" x14ac:dyDescent="0.25">
      <c r="A87">
        <v>4220.9273999999996</v>
      </c>
      <c r="B87" s="13">
        <v>42090</v>
      </c>
    </row>
    <row r="88" spans="1:2" x14ac:dyDescent="0.25">
      <c r="A88">
        <v>11255.806399999999</v>
      </c>
      <c r="B88" s="13">
        <v>42091</v>
      </c>
    </row>
    <row r="89" spans="1:2" x14ac:dyDescent="0.25">
      <c r="A89">
        <v>8511.7746000000006</v>
      </c>
      <c r="B89" s="13">
        <v>42092</v>
      </c>
    </row>
    <row r="90" spans="1:2" x14ac:dyDescent="0.25">
      <c r="A90">
        <v>5627.9031999999997</v>
      </c>
      <c r="B90" s="13">
        <v>42093</v>
      </c>
    </row>
    <row r="91" spans="1:2" x14ac:dyDescent="0.25">
      <c r="A91">
        <v>5778.6827999999996</v>
      </c>
      <c r="B91" s="13">
        <v>42094</v>
      </c>
    </row>
    <row r="92" spans="1:2" x14ac:dyDescent="0.25">
      <c r="A92">
        <v>4792.8311999999996</v>
      </c>
      <c r="B92" s="13">
        <v>42095</v>
      </c>
    </row>
    <row r="93" spans="1:2" x14ac:dyDescent="0.25">
      <c r="A93">
        <v>4301.7871999999998</v>
      </c>
      <c r="B93" s="13">
        <v>42096</v>
      </c>
    </row>
    <row r="94" spans="1:2" x14ac:dyDescent="0.25">
      <c r="A94">
        <v>11611.678099999999</v>
      </c>
      <c r="B94" s="13">
        <v>42097</v>
      </c>
    </row>
    <row r="95" spans="1:2" x14ac:dyDescent="0.25">
      <c r="A95">
        <v>9988.6702000000005</v>
      </c>
      <c r="B95" s="13">
        <v>42098</v>
      </c>
    </row>
    <row r="96" spans="1:2" x14ac:dyDescent="0.25">
      <c r="A96">
        <v>5627.9031999999997</v>
      </c>
      <c r="B96" s="13">
        <v>42099</v>
      </c>
    </row>
    <row r="97" spans="1:2" x14ac:dyDescent="0.25">
      <c r="A97">
        <v>5994.7148999999999</v>
      </c>
      <c r="B97" s="13">
        <v>42100</v>
      </c>
    </row>
    <row r="98" spans="1:2" x14ac:dyDescent="0.25">
      <c r="A98">
        <v>10560.574000000001</v>
      </c>
      <c r="B98" s="13">
        <v>42101</v>
      </c>
    </row>
    <row r="99" spans="1:2" x14ac:dyDescent="0.25">
      <c r="A99">
        <v>4220.9273999999996</v>
      </c>
      <c r="B99" s="13">
        <v>42102</v>
      </c>
    </row>
    <row r="100" spans="1:2" x14ac:dyDescent="0.25">
      <c r="A100">
        <v>7034.8789999999999</v>
      </c>
      <c r="B100" s="13">
        <v>42103</v>
      </c>
    </row>
    <row r="101" spans="1:2" x14ac:dyDescent="0.25">
      <c r="A101">
        <v>5983.7749000000003</v>
      </c>
      <c r="B101" s="13">
        <v>42104</v>
      </c>
    </row>
    <row r="102" spans="1:2" x14ac:dyDescent="0.25">
      <c r="A102">
        <v>8662.5542000000005</v>
      </c>
      <c r="B102" s="13">
        <v>42105</v>
      </c>
    </row>
    <row r="103" spans="1:2" x14ac:dyDescent="0.25">
      <c r="A103">
        <v>13374.525600000001</v>
      </c>
      <c r="B103" s="13">
        <v>42106</v>
      </c>
    </row>
    <row r="104" spans="1:2" x14ac:dyDescent="0.25">
      <c r="A104">
        <v>5778.6827999999996</v>
      </c>
      <c r="B104" s="13">
        <v>42107</v>
      </c>
    </row>
    <row r="105" spans="1:2" x14ac:dyDescent="0.25">
      <c r="A105">
        <v>3099.9034999999999</v>
      </c>
      <c r="B105" s="13">
        <v>42108</v>
      </c>
    </row>
    <row r="106" spans="1:2" x14ac:dyDescent="0.25">
      <c r="A106">
        <v>18441.465</v>
      </c>
      <c r="B106" s="13">
        <v>42109</v>
      </c>
    </row>
    <row r="107" spans="1:2" x14ac:dyDescent="0.25">
      <c r="A107">
        <v>10161.3298</v>
      </c>
      <c r="B107" s="13">
        <v>42110</v>
      </c>
    </row>
    <row r="108" spans="1:2" x14ac:dyDescent="0.25">
      <c r="A108">
        <v>12824.5018</v>
      </c>
      <c r="B108" s="13">
        <v>42111</v>
      </c>
    </row>
    <row r="109" spans="1:2" x14ac:dyDescent="0.25">
      <c r="A109">
        <v>8727.8066999999992</v>
      </c>
      <c r="B109" s="13">
        <v>42112</v>
      </c>
    </row>
    <row r="110" spans="1:2" x14ac:dyDescent="0.25">
      <c r="A110">
        <v>4576.7991000000002</v>
      </c>
      <c r="B110" s="13">
        <v>42113</v>
      </c>
    </row>
    <row r="111" spans="1:2" x14ac:dyDescent="0.25">
      <c r="A111">
        <v>13374.525600000001</v>
      </c>
      <c r="B111" s="13">
        <v>42114</v>
      </c>
    </row>
    <row r="112" spans="1:2" x14ac:dyDescent="0.25">
      <c r="A112">
        <v>6064.6346999999996</v>
      </c>
      <c r="B112" s="13">
        <v>42115</v>
      </c>
    </row>
    <row r="113" spans="1:2" x14ac:dyDescent="0.25">
      <c r="A113">
        <v>5708.7629999999999</v>
      </c>
      <c r="B113" s="13">
        <v>42116</v>
      </c>
    </row>
    <row r="114" spans="1:2" x14ac:dyDescent="0.25">
      <c r="A114">
        <v>13029.5939</v>
      </c>
      <c r="B114" s="13">
        <v>42117</v>
      </c>
    </row>
    <row r="115" spans="1:2" x14ac:dyDescent="0.25">
      <c r="A115">
        <v>3099.9034999999999</v>
      </c>
      <c r="B115" s="13">
        <v>42118</v>
      </c>
    </row>
    <row r="116" spans="1:2" x14ac:dyDescent="0.25">
      <c r="A116">
        <v>9245.3979999999992</v>
      </c>
      <c r="B116" s="13">
        <v>42119</v>
      </c>
    </row>
    <row r="117" spans="1:2" x14ac:dyDescent="0.25">
      <c r="A117">
        <v>5627.9031999999997</v>
      </c>
      <c r="B117" s="13">
        <v>42120</v>
      </c>
    </row>
    <row r="118" spans="1:2" x14ac:dyDescent="0.25">
      <c r="A118">
        <v>12732.701999999999</v>
      </c>
      <c r="B118" s="13">
        <v>42121</v>
      </c>
    </row>
    <row r="119" spans="1:2" x14ac:dyDescent="0.25">
      <c r="A119">
        <v>6485.7588999999998</v>
      </c>
      <c r="B119" s="13">
        <v>42122</v>
      </c>
    </row>
    <row r="120" spans="1:2" x14ac:dyDescent="0.25">
      <c r="A120">
        <v>15627.5134</v>
      </c>
      <c r="B120" s="13">
        <v>42123</v>
      </c>
    </row>
    <row r="121" spans="1:2" x14ac:dyDescent="0.25">
      <c r="A121">
        <v>16269.337</v>
      </c>
      <c r="B121" s="13">
        <v>42124</v>
      </c>
    </row>
    <row r="122" spans="1:2" x14ac:dyDescent="0.25">
      <c r="A122">
        <v>14641.6618</v>
      </c>
      <c r="B122" s="13">
        <v>42125</v>
      </c>
    </row>
    <row r="123" spans="1:2" x14ac:dyDescent="0.25">
      <c r="A123">
        <v>7034.8789999999999</v>
      </c>
      <c r="B123" s="13">
        <v>42126</v>
      </c>
    </row>
    <row r="124" spans="1:2" x14ac:dyDescent="0.25">
      <c r="A124">
        <v>4506.8792999999996</v>
      </c>
      <c r="B124" s="13">
        <v>42127</v>
      </c>
    </row>
    <row r="125" spans="1:2" x14ac:dyDescent="0.25">
      <c r="A125">
        <v>15627.5134</v>
      </c>
      <c r="B125" s="13">
        <v>42128</v>
      </c>
    </row>
    <row r="126" spans="1:2" x14ac:dyDescent="0.25">
      <c r="A126">
        <v>4371.7070000000003</v>
      </c>
      <c r="B126" s="13">
        <v>42129</v>
      </c>
    </row>
    <row r="127" spans="1:2" x14ac:dyDescent="0.25">
      <c r="A127">
        <v>8113.4341000000004</v>
      </c>
      <c r="B127" s="13">
        <v>42130</v>
      </c>
    </row>
    <row r="128" spans="1:2" x14ac:dyDescent="0.25">
      <c r="A128">
        <v>6064.6346999999996</v>
      </c>
      <c r="B128" s="13">
        <v>42131</v>
      </c>
    </row>
    <row r="129" spans="1:2" x14ac:dyDescent="0.25">
      <c r="A129">
        <v>13099.5137</v>
      </c>
      <c r="B129" s="13">
        <v>42132</v>
      </c>
    </row>
    <row r="130" spans="1:2" x14ac:dyDescent="0.25">
      <c r="A130">
        <v>8511.7746000000006</v>
      </c>
      <c r="B130" s="13">
        <v>42133</v>
      </c>
    </row>
    <row r="131" spans="1:2" x14ac:dyDescent="0.25">
      <c r="A131">
        <v>3169.8233</v>
      </c>
      <c r="B131" s="13">
        <v>42134</v>
      </c>
    </row>
    <row r="132" spans="1:2" x14ac:dyDescent="0.25">
      <c r="A132">
        <v>5778.6827999999996</v>
      </c>
      <c r="B132" s="13">
        <v>42135</v>
      </c>
    </row>
    <row r="133" spans="1:2" x14ac:dyDescent="0.25">
      <c r="A133">
        <v>11325.726199999999</v>
      </c>
      <c r="B133" s="13">
        <v>42136</v>
      </c>
    </row>
    <row r="134" spans="1:2" x14ac:dyDescent="0.25">
      <c r="A134">
        <v>16361.1368</v>
      </c>
      <c r="B134" s="13">
        <v>42137</v>
      </c>
    </row>
    <row r="135" spans="1:2" x14ac:dyDescent="0.25">
      <c r="A135">
        <v>8581.6944000000003</v>
      </c>
      <c r="B135" s="13">
        <v>42138</v>
      </c>
    </row>
    <row r="136" spans="1:2" x14ac:dyDescent="0.25">
      <c r="A136">
        <v>8727.8066999999992</v>
      </c>
      <c r="B136" s="13">
        <v>42139</v>
      </c>
    </row>
    <row r="137" spans="1:2" x14ac:dyDescent="0.25">
      <c r="A137">
        <v>12253.501700000001</v>
      </c>
      <c r="B137" s="13">
        <v>42140</v>
      </c>
    </row>
    <row r="138" spans="1:2" x14ac:dyDescent="0.25">
      <c r="A138">
        <v>12894.4216</v>
      </c>
      <c r="B138" s="13">
        <v>42141</v>
      </c>
    </row>
    <row r="139" spans="1:2" x14ac:dyDescent="0.25">
      <c r="A139">
        <v>11336.6662</v>
      </c>
      <c r="B139" s="13">
        <v>42142</v>
      </c>
    </row>
    <row r="140" spans="1:2" x14ac:dyDescent="0.25">
      <c r="A140">
        <v>6350.5865999999996</v>
      </c>
      <c r="B140" s="13">
        <v>42143</v>
      </c>
    </row>
    <row r="141" spans="1:2" x14ac:dyDescent="0.25">
      <c r="A141">
        <v>8522.7145999999993</v>
      </c>
      <c r="B141" s="13">
        <v>42144</v>
      </c>
    </row>
    <row r="142" spans="1:2" x14ac:dyDescent="0.25">
      <c r="A142">
        <v>8511.7746000000006</v>
      </c>
      <c r="B142" s="13">
        <v>42145</v>
      </c>
    </row>
    <row r="143" spans="1:2" x14ac:dyDescent="0.25">
      <c r="A143">
        <v>7104.7987999999996</v>
      </c>
      <c r="B143" s="13">
        <v>42146</v>
      </c>
    </row>
    <row r="144" spans="1:2" x14ac:dyDescent="0.25">
      <c r="A144">
        <v>9988.6702000000005</v>
      </c>
      <c r="B144" s="13">
        <v>42147</v>
      </c>
    </row>
    <row r="145" spans="1:2" x14ac:dyDescent="0.25">
      <c r="A145">
        <v>9326.2577999999994</v>
      </c>
      <c r="B145" s="13">
        <v>42148</v>
      </c>
    </row>
    <row r="146" spans="1:2" x14ac:dyDescent="0.25">
      <c r="A146">
        <v>11692.537899999999</v>
      </c>
      <c r="B146" s="13">
        <v>42149</v>
      </c>
    </row>
    <row r="147" spans="1:2" x14ac:dyDescent="0.25">
      <c r="A147">
        <v>7034.8789999999999</v>
      </c>
      <c r="B147" s="13">
        <v>42150</v>
      </c>
    </row>
    <row r="148" spans="1:2" x14ac:dyDescent="0.25">
      <c r="A148">
        <v>5983.7749000000003</v>
      </c>
      <c r="B148" s="13">
        <v>42151</v>
      </c>
    </row>
    <row r="149" spans="1:2" x14ac:dyDescent="0.25">
      <c r="A149">
        <v>5983.7749000000003</v>
      </c>
      <c r="B149" s="13">
        <v>42152</v>
      </c>
    </row>
    <row r="150" spans="1:2" x14ac:dyDescent="0.25">
      <c r="A150">
        <v>1406.9757999999999</v>
      </c>
      <c r="B150" s="13">
        <v>42153</v>
      </c>
    </row>
    <row r="151" spans="1:2" x14ac:dyDescent="0.25">
      <c r="A151">
        <v>8797.7265000000007</v>
      </c>
      <c r="B151" s="13">
        <v>42154</v>
      </c>
    </row>
    <row r="152" spans="1:2" x14ac:dyDescent="0.25">
      <c r="A152">
        <v>3169.8233</v>
      </c>
      <c r="B152" s="13">
        <v>42155</v>
      </c>
    </row>
    <row r="153" spans="1:2" x14ac:dyDescent="0.25">
      <c r="A153">
        <v>5627.9031999999997</v>
      </c>
      <c r="B153" s="13">
        <v>42156</v>
      </c>
    </row>
    <row r="154" spans="1:2" x14ac:dyDescent="0.25">
      <c r="A154">
        <v>15843.5455</v>
      </c>
      <c r="B154" s="13">
        <v>42157</v>
      </c>
    </row>
    <row r="155" spans="1:2" x14ac:dyDescent="0.25">
      <c r="A155">
        <v>3169.8233</v>
      </c>
      <c r="B155" s="13">
        <v>42158</v>
      </c>
    </row>
    <row r="156" spans="1:2" x14ac:dyDescent="0.25">
      <c r="A156">
        <v>7401.6907000000001</v>
      </c>
      <c r="B156" s="13">
        <v>42159</v>
      </c>
    </row>
    <row r="157" spans="1:2" x14ac:dyDescent="0.25">
      <c r="A157">
        <v>7401.6907000000001</v>
      </c>
      <c r="B157" s="13">
        <v>42160</v>
      </c>
    </row>
    <row r="158" spans="1:2" x14ac:dyDescent="0.25">
      <c r="A158">
        <v>9999.6101999999992</v>
      </c>
      <c r="B158" s="13">
        <v>42161</v>
      </c>
    </row>
    <row r="159" spans="1:2" x14ac:dyDescent="0.25">
      <c r="A159">
        <v>10366.421899999999</v>
      </c>
      <c r="B159" s="13">
        <v>42162</v>
      </c>
    </row>
    <row r="160" spans="1:2" x14ac:dyDescent="0.25">
      <c r="A160">
        <v>11325.726199999999</v>
      </c>
      <c r="B160" s="13">
        <v>42163</v>
      </c>
    </row>
    <row r="161" spans="1:2" x14ac:dyDescent="0.25">
      <c r="A161">
        <v>7196.5986000000003</v>
      </c>
      <c r="B161" s="13">
        <v>42164</v>
      </c>
    </row>
    <row r="162" spans="1:2" x14ac:dyDescent="0.25">
      <c r="A162">
        <v>10285.562099999999</v>
      </c>
      <c r="B162" s="13">
        <v>42165</v>
      </c>
    </row>
    <row r="163" spans="1:2" x14ac:dyDescent="0.25">
      <c r="A163">
        <v>7115.7388000000001</v>
      </c>
      <c r="B163" s="13">
        <v>42166</v>
      </c>
    </row>
    <row r="164" spans="1:2" x14ac:dyDescent="0.25">
      <c r="A164">
        <v>13671.4175</v>
      </c>
      <c r="B164" s="13">
        <v>42167</v>
      </c>
    </row>
    <row r="165" spans="1:2" x14ac:dyDescent="0.25">
      <c r="A165">
        <v>3536.6350000000002</v>
      </c>
      <c r="B165" s="13">
        <v>42168</v>
      </c>
    </row>
    <row r="166" spans="1:2" x14ac:dyDescent="0.25">
      <c r="A166">
        <v>5789.6228000000001</v>
      </c>
      <c r="B166" s="13">
        <v>42169</v>
      </c>
    </row>
    <row r="167" spans="1:2" x14ac:dyDescent="0.25">
      <c r="A167">
        <v>6199.8069999999998</v>
      </c>
      <c r="B167" s="13">
        <v>42170</v>
      </c>
    </row>
    <row r="168" spans="1:2" x14ac:dyDescent="0.25">
      <c r="A168">
        <v>2813.9515999999999</v>
      </c>
      <c r="B168" s="13">
        <v>42171</v>
      </c>
    </row>
    <row r="169" spans="1:2" x14ac:dyDescent="0.25">
      <c r="A169">
        <v>7320.8308999999999</v>
      </c>
      <c r="B169" s="13">
        <v>42172</v>
      </c>
    </row>
    <row r="170" spans="1:2" x14ac:dyDescent="0.25">
      <c r="A170">
        <v>11143.417799999999</v>
      </c>
      <c r="B170" s="13">
        <v>42173</v>
      </c>
    </row>
    <row r="171" spans="1:2" x14ac:dyDescent="0.25">
      <c r="A171">
        <v>16188.477199999999</v>
      </c>
      <c r="B171" s="13">
        <v>42174</v>
      </c>
    </row>
    <row r="172" spans="1:2" x14ac:dyDescent="0.25">
      <c r="A172">
        <v>8878.5863000000008</v>
      </c>
      <c r="B172" s="13">
        <v>42175</v>
      </c>
    </row>
    <row r="173" spans="1:2" x14ac:dyDescent="0.25">
      <c r="A173">
        <v>11611.678099999999</v>
      </c>
      <c r="B173" s="13">
        <v>42176</v>
      </c>
    </row>
    <row r="174" spans="1:2" x14ac:dyDescent="0.25">
      <c r="A174">
        <v>7115.7388000000001</v>
      </c>
      <c r="B174" s="13">
        <v>42177</v>
      </c>
    </row>
    <row r="175" spans="1:2" x14ac:dyDescent="0.25">
      <c r="A175">
        <v>18043.124500000002</v>
      </c>
      <c r="B175" s="13">
        <v>42178</v>
      </c>
    </row>
    <row r="176" spans="1:2" x14ac:dyDescent="0.25">
      <c r="A176">
        <v>8808.6664999999994</v>
      </c>
      <c r="B176" s="13">
        <v>42179</v>
      </c>
    </row>
    <row r="177" spans="1:2" x14ac:dyDescent="0.25">
      <c r="A177">
        <v>5627.9031999999997</v>
      </c>
      <c r="B177" s="13">
        <v>42180</v>
      </c>
    </row>
    <row r="178" spans="1:2" x14ac:dyDescent="0.25">
      <c r="A178">
        <v>9988.6702000000005</v>
      </c>
      <c r="B178" s="13">
        <v>42181</v>
      </c>
    </row>
    <row r="179" spans="1:2" x14ac:dyDescent="0.25">
      <c r="A179">
        <v>12732.701999999999</v>
      </c>
      <c r="B179" s="13">
        <v>42182</v>
      </c>
    </row>
    <row r="180" spans="1:2" x14ac:dyDescent="0.25">
      <c r="A180">
        <v>5983.7749000000003</v>
      </c>
      <c r="B180" s="13">
        <v>42183</v>
      </c>
    </row>
    <row r="181" spans="1:2" x14ac:dyDescent="0.25">
      <c r="A181">
        <v>11395.646000000001</v>
      </c>
      <c r="B181" s="13">
        <v>42184</v>
      </c>
    </row>
    <row r="182" spans="1:2" x14ac:dyDescent="0.25">
      <c r="A182">
        <v>7482.5505000000003</v>
      </c>
      <c r="B182" s="13">
        <v>42185</v>
      </c>
    </row>
    <row r="183" spans="1:2" x14ac:dyDescent="0.25">
      <c r="A183">
        <v>6103.5164000000004</v>
      </c>
      <c r="B183" s="13">
        <v>42186</v>
      </c>
    </row>
    <row r="184" spans="1:2" x14ac:dyDescent="0.25">
      <c r="A184">
        <v>1541.6188999999999</v>
      </c>
      <c r="B184" s="13">
        <v>42187</v>
      </c>
    </row>
    <row r="185" spans="1:2" x14ac:dyDescent="0.25">
      <c r="A185">
        <v>11081.0152</v>
      </c>
      <c r="B185" s="13">
        <v>42188</v>
      </c>
    </row>
    <row r="186" spans="1:2" x14ac:dyDescent="0.25">
      <c r="A186">
        <v>6415.7039999999997</v>
      </c>
      <c r="B186" s="13">
        <v>42189</v>
      </c>
    </row>
    <row r="187" spans="1:2" x14ac:dyDescent="0.25">
      <c r="A187">
        <v>8508.8457999999991</v>
      </c>
      <c r="B187" s="13">
        <v>42190</v>
      </c>
    </row>
    <row r="188" spans="1:2" x14ac:dyDescent="0.25">
      <c r="A188">
        <v>7987.3284000000003</v>
      </c>
      <c r="B188" s="13">
        <v>42191</v>
      </c>
    </row>
    <row r="189" spans="1:2" x14ac:dyDescent="0.25">
      <c r="A189">
        <v>7539.3218999999999</v>
      </c>
      <c r="B189" s="13">
        <v>42192</v>
      </c>
    </row>
    <row r="190" spans="1:2" x14ac:dyDescent="0.25">
      <c r="A190">
        <v>5375.0514999999996</v>
      </c>
      <c r="B190" s="13">
        <v>42193</v>
      </c>
    </row>
    <row r="191" spans="1:2" x14ac:dyDescent="0.25">
      <c r="A191">
        <v>4689.2673000000004</v>
      </c>
      <c r="B191" s="13">
        <v>42194</v>
      </c>
    </row>
    <row r="192" spans="1:2" x14ac:dyDescent="0.25">
      <c r="A192">
        <v>3835.2800999999999</v>
      </c>
      <c r="B192" s="13">
        <v>42195</v>
      </c>
    </row>
    <row r="193" spans="1:2" x14ac:dyDescent="0.25">
      <c r="A193">
        <v>8058.4570000000003</v>
      </c>
      <c r="B193" s="13">
        <v>42196</v>
      </c>
    </row>
    <row r="194" spans="1:2" x14ac:dyDescent="0.25">
      <c r="A194">
        <v>6172.2452999999996</v>
      </c>
      <c r="B194" s="13">
        <v>42197</v>
      </c>
    </row>
    <row r="195" spans="1:2" x14ac:dyDescent="0.25">
      <c r="A195">
        <v>9541.1553000000004</v>
      </c>
      <c r="B195" s="13">
        <v>42198</v>
      </c>
    </row>
    <row r="196" spans="1:2" x14ac:dyDescent="0.25">
      <c r="A196">
        <v>8040.0971</v>
      </c>
      <c r="B196" s="13">
        <v>42199</v>
      </c>
    </row>
    <row r="197" spans="1:2" x14ac:dyDescent="0.25">
      <c r="A197">
        <v>2995.9578000000001</v>
      </c>
      <c r="B197" s="13">
        <v>42200</v>
      </c>
    </row>
    <row r="198" spans="1:2" x14ac:dyDescent="0.25">
      <c r="A198">
        <v>4829.1247999999996</v>
      </c>
      <c r="B198" s="13">
        <v>42201</v>
      </c>
    </row>
    <row r="199" spans="1:2" x14ac:dyDescent="0.25">
      <c r="A199">
        <v>9880.7752</v>
      </c>
      <c r="B199" s="13">
        <v>42202</v>
      </c>
    </row>
    <row r="200" spans="1:2" x14ac:dyDescent="0.25">
      <c r="A200">
        <v>4677.9863999999998</v>
      </c>
      <c r="B200" s="13">
        <v>42203</v>
      </c>
    </row>
    <row r="201" spans="1:2" x14ac:dyDescent="0.25">
      <c r="A201">
        <v>5205.1885000000002</v>
      </c>
      <c r="B201" s="13">
        <v>42204</v>
      </c>
    </row>
    <row r="202" spans="1:2" x14ac:dyDescent="0.25">
      <c r="A202">
        <v>6852.9854999999998</v>
      </c>
      <c r="B202" s="13">
        <v>42205</v>
      </c>
    </row>
    <row r="203" spans="1:2" x14ac:dyDescent="0.25">
      <c r="A203">
        <v>8389.7338999999993</v>
      </c>
      <c r="B203" s="13">
        <v>42206</v>
      </c>
    </row>
    <row r="204" spans="1:2" x14ac:dyDescent="0.25">
      <c r="A204">
        <v>6217.2056000000002</v>
      </c>
      <c r="B204" s="13">
        <v>42207</v>
      </c>
    </row>
    <row r="205" spans="1:2" x14ac:dyDescent="0.25">
      <c r="A205">
        <v>6318.3397000000004</v>
      </c>
      <c r="B205" s="13">
        <v>42208</v>
      </c>
    </row>
    <row r="206" spans="1:2" x14ac:dyDescent="0.25">
      <c r="A206">
        <v>3965.6729</v>
      </c>
      <c r="B206" s="13">
        <v>42209</v>
      </c>
    </row>
    <row r="207" spans="1:2" x14ac:dyDescent="0.25">
      <c r="A207">
        <v>6993.2039999999997</v>
      </c>
      <c r="B207" s="13">
        <v>42210</v>
      </c>
    </row>
    <row r="208" spans="1:2" x14ac:dyDescent="0.25">
      <c r="A208">
        <v>3875.5610999999999</v>
      </c>
      <c r="B208" s="13">
        <v>42211</v>
      </c>
    </row>
    <row r="209" spans="1:2" x14ac:dyDescent="0.25">
      <c r="A209">
        <v>7496.6374999999998</v>
      </c>
      <c r="B209" s="13">
        <v>42212</v>
      </c>
    </row>
    <row r="210" spans="1:2" x14ac:dyDescent="0.25">
      <c r="A210">
        <v>3930.9881</v>
      </c>
      <c r="B210" s="13">
        <v>42213</v>
      </c>
    </row>
    <row r="211" spans="1:2" x14ac:dyDescent="0.25">
      <c r="A211">
        <v>4890.2365</v>
      </c>
      <c r="B211" s="13">
        <v>42214</v>
      </c>
    </row>
    <row r="212" spans="1:2" x14ac:dyDescent="0.25">
      <c r="A212">
        <v>7141.5105999999996</v>
      </c>
      <c r="B212" s="13">
        <v>42215</v>
      </c>
    </row>
    <row r="213" spans="1:2" x14ac:dyDescent="0.25">
      <c r="A213">
        <v>8132.7821000000004</v>
      </c>
      <c r="B213" s="13">
        <v>42216</v>
      </c>
    </row>
    <row r="214" spans="1:2" x14ac:dyDescent="0.25">
      <c r="A214">
        <v>6679.0838999999996</v>
      </c>
      <c r="B214" s="13">
        <v>42217</v>
      </c>
    </row>
    <row r="215" spans="1:2" x14ac:dyDescent="0.25">
      <c r="A215">
        <v>5372.0285000000003</v>
      </c>
      <c r="B215" s="13">
        <v>42218</v>
      </c>
    </row>
    <row r="216" spans="1:2" x14ac:dyDescent="0.25">
      <c r="A216">
        <v>3793.1516000000001</v>
      </c>
      <c r="B216" s="13">
        <v>42219</v>
      </c>
    </row>
    <row r="217" spans="1:2" x14ac:dyDescent="0.25">
      <c r="A217">
        <v>6741.9368999999997</v>
      </c>
      <c r="B217" s="13">
        <v>42220</v>
      </c>
    </row>
    <row r="218" spans="1:2" x14ac:dyDescent="0.25">
      <c r="A218">
        <v>6299.6151</v>
      </c>
      <c r="B218" s="13">
        <v>42221</v>
      </c>
    </row>
    <row r="219" spans="1:2" x14ac:dyDescent="0.25">
      <c r="A219">
        <v>9904.7312999999995</v>
      </c>
      <c r="B219" s="13">
        <v>42222</v>
      </c>
    </row>
    <row r="220" spans="1:2" x14ac:dyDescent="0.25">
      <c r="A220">
        <v>9223.6301000000003</v>
      </c>
      <c r="B220" s="13">
        <v>42223</v>
      </c>
    </row>
    <row r="221" spans="1:2" x14ac:dyDescent="0.25">
      <c r="A221">
        <v>6404.7878000000001</v>
      </c>
      <c r="B221" s="13">
        <v>42224</v>
      </c>
    </row>
    <row r="222" spans="1:2" x14ac:dyDescent="0.25">
      <c r="A222">
        <v>5975.9553999999998</v>
      </c>
      <c r="B222" s="13">
        <v>42225</v>
      </c>
    </row>
    <row r="223" spans="1:2" x14ac:dyDescent="0.25">
      <c r="A223">
        <v>3059.8339000000001</v>
      </c>
      <c r="B223" s="13">
        <v>42226</v>
      </c>
    </row>
    <row r="224" spans="1:2" x14ac:dyDescent="0.25">
      <c r="A224">
        <v>3364.3191999999999</v>
      </c>
      <c r="B224" s="13">
        <v>42227</v>
      </c>
    </row>
    <row r="225" spans="1:2" x14ac:dyDescent="0.25">
      <c r="A225">
        <v>8186.1914999999999</v>
      </c>
      <c r="B225" s="13">
        <v>42228</v>
      </c>
    </row>
    <row r="226" spans="1:2" x14ac:dyDescent="0.25">
      <c r="A226">
        <v>10974.748600000001</v>
      </c>
      <c r="B226" s="13">
        <v>42229</v>
      </c>
    </row>
    <row r="227" spans="1:2" x14ac:dyDescent="0.25">
      <c r="A227">
        <v>7496.8287</v>
      </c>
      <c r="B227" s="13">
        <v>42230</v>
      </c>
    </row>
    <row r="228" spans="1:2" x14ac:dyDescent="0.25">
      <c r="A228">
        <v>8969.5311999999994</v>
      </c>
      <c r="B228" s="13">
        <v>42231</v>
      </c>
    </row>
    <row r="229" spans="1:2" x14ac:dyDescent="0.25">
      <c r="A229">
        <v>3978.5216</v>
      </c>
      <c r="B229" s="13">
        <v>42232</v>
      </c>
    </row>
    <row r="230" spans="1:2" x14ac:dyDescent="0.25">
      <c r="A230">
        <v>7441.4017000000003</v>
      </c>
      <c r="B230" s="13">
        <v>42233</v>
      </c>
    </row>
    <row r="231" spans="1:2" x14ac:dyDescent="0.25">
      <c r="A231">
        <v>6795.5375000000004</v>
      </c>
      <c r="B231" s="13">
        <v>42234</v>
      </c>
    </row>
    <row r="232" spans="1:2" x14ac:dyDescent="0.25">
      <c r="A232">
        <v>9423.1339000000007</v>
      </c>
      <c r="B232" s="13">
        <v>42235</v>
      </c>
    </row>
    <row r="233" spans="1:2" x14ac:dyDescent="0.25">
      <c r="A233">
        <v>8630.8106000000007</v>
      </c>
      <c r="B233" s="13">
        <v>42236</v>
      </c>
    </row>
    <row r="234" spans="1:2" x14ac:dyDescent="0.25">
      <c r="A234">
        <v>7753.1397999999999</v>
      </c>
      <c r="B234" s="13">
        <v>42237</v>
      </c>
    </row>
    <row r="235" spans="1:2" x14ac:dyDescent="0.25">
      <c r="A235">
        <v>8344.7736000000004</v>
      </c>
      <c r="B235" s="13">
        <v>42238</v>
      </c>
    </row>
    <row r="236" spans="1:2" x14ac:dyDescent="0.25">
      <c r="A236">
        <v>4460.7633999999998</v>
      </c>
      <c r="B236" s="13">
        <v>42239</v>
      </c>
    </row>
    <row r="237" spans="1:2" x14ac:dyDescent="0.25">
      <c r="A237">
        <v>7303.7564000000002</v>
      </c>
      <c r="B237" s="13">
        <v>42240</v>
      </c>
    </row>
    <row r="238" spans="1:2" x14ac:dyDescent="0.25">
      <c r="A238">
        <v>8265.0223999999998</v>
      </c>
      <c r="B238" s="13">
        <v>42241</v>
      </c>
    </row>
    <row r="239" spans="1:2" x14ac:dyDescent="0.25">
      <c r="A239">
        <v>8405.7117999999991</v>
      </c>
      <c r="B239" s="13">
        <v>42242</v>
      </c>
    </row>
    <row r="240" spans="1:2" x14ac:dyDescent="0.25">
      <c r="A240">
        <v>7472.4228000000003</v>
      </c>
      <c r="B240" s="13">
        <v>42243</v>
      </c>
    </row>
    <row r="241" spans="1:2" x14ac:dyDescent="0.25">
      <c r="A241">
        <v>6439.4726000000001</v>
      </c>
      <c r="B241" s="13">
        <v>42244</v>
      </c>
    </row>
    <row r="242" spans="1:2" x14ac:dyDescent="0.25">
      <c r="A242">
        <v>5330.0911999999998</v>
      </c>
      <c r="B242" s="13">
        <v>42245</v>
      </c>
    </row>
    <row r="243" spans="1:2" x14ac:dyDescent="0.25">
      <c r="A243">
        <v>6113.6007</v>
      </c>
      <c r="B243" s="13">
        <v>42246</v>
      </c>
    </row>
    <row r="244" spans="1:2" x14ac:dyDescent="0.25">
      <c r="A244">
        <v>9750.9346000000005</v>
      </c>
      <c r="B244" s="13">
        <v>42247</v>
      </c>
    </row>
    <row r="245" spans="1:2" x14ac:dyDescent="0.25">
      <c r="A245">
        <v>1239.5155999999999</v>
      </c>
      <c r="B245" s="13">
        <v>42248</v>
      </c>
    </row>
    <row r="246" spans="1:2" x14ac:dyDescent="0.25">
      <c r="A246">
        <v>4473.8918000000003</v>
      </c>
      <c r="B246" s="13">
        <v>42249</v>
      </c>
    </row>
    <row r="247" spans="1:2" x14ac:dyDescent="0.25">
      <c r="A247">
        <v>6787.0883999999996</v>
      </c>
      <c r="B247" s="13">
        <v>42250</v>
      </c>
    </row>
    <row r="248" spans="1:2" x14ac:dyDescent="0.25">
      <c r="A248">
        <v>4171.7884999999997</v>
      </c>
      <c r="B248" s="13">
        <v>42251</v>
      </c>
    </row>
    <row r="249" spans="1:2" x14ac:dyDescent="0.25">
      <c r="A249">
        <v>2582.6361000000002</v>
      </c>
      <c r="B249" s="13">
        <v>42252</v>
      </c>
    </row>
    <row r="250" spans="1:2" x14ac:dyDescent="0.25">
      <c r="A250">
        <v>3507.1997000000001</v>
      </c>
      <c r="B250" s="13">
        <v>42253</v>
      </c>
    </row>
    <row r="251" spans="1:2" x14ac:dyDescent="0.25">
      <c r="A251">
        <v>1210.5155</v>
      </c>
      <c r="B251" s="13">
        <v>42254</v>
      </c>
    </row>
    <row r="252" spans="1:2" x14ac:dyDescent="0.25">
      <c r="A252">
        <v>7528.8552</v>
      </c>
      <c r="B252" s="13">
        <v>42255</v>
      </c>
    </row>
    <row r="253" spans="1:2" x14ac:dyDescent="0.25">
      <c r="A253">
        <v>6728.6350000000002</v>
      </c>
      <c r="B253" s="13">
        <v>42256</v>
      </c>
    </row>
    <row r="254" spans="1:2" x14ac:dyDescent="0.25">
      <c r="A254">
        <v>6836.8341</v>
      </c>
      <c r="B254" s="13">
        <v>42257</v>
      </c>
    </row>
    <row r="255" spans="1:2" x14ac:dyDescent="0.25">
      <c r="A255">
        <v>6257.3131000000003</v>
      </c>
      <c r="B255" s="13">
        <v>42258</v>
      </c>
    </row>
    <row r="256" spans="1:2" x14ac:dyDescent="0.25">
      <c r="A256">
        <v>3927.9650999999999</v>
      </c>
      <c r="B256" s="13">
        <v>42259</v>
      </c>
    </row>
    <row r="257" spans="1:2" x14ac:dyDescent="0.25">
      <c r="A257">
        <v>7645.1352999999999</v>
      </c>
      <c r="B257" s="13">
        <v>42260</v>
      </c>
    </row>
    <row r="258" spans="1:2" x14ac:dyDescent="0.25">
      <c r="A258">
        <v>6408.0016999999998</v>
      </c>
      <c r="B258" s="13">
        <v>42261</v>
      </c>
    </row>
    <row r="259" spans="1:2" x14ac:dyDescent="0.25">
      <c r="A259">
        <v>3589.6091999999999</v>
      </c>
      <c r="B259" s="13">
        <v>42262</v>
      </c>
    </row>
    <row r="260" spans="1:2" x14ac:dyDescent="0.25">
      <c r="A260">
        <v>3310.9097999999999</v>
      </c>
      <c r="B260" s="13">
        <v>42263</v>
      </c>
    </row>
    <row r="261" spans="1:2" x14ac:dyDescent="0.25">
      <c r="A261">
        <v>3838.3031000000001</v>
      </c>
      <c r="B261" s="13">
        <v>42264</v>
      </c>
    </row>
    <row r="262" spans="1:2" x14ac:dyDescent="0.25">
      <c r="A262">
        <v>7631.8157000000001</v>
      </c>
      <c r="B262" s="13">
        <v>42265</v>
      </c>
    </row>
    <row r="263" spans="1:2" x14ac:dyDescent="0.25">
      <c r="A263">
        <v>5557.0375000000004</v>
      </c>
      <c r="B263" s="13">
        <v>42266</v>
      </c>
    </row>
    <row r="264" spans="1:2" x14ac:dyDescent="0.25">
      <c r="A264">
        <v>4119.2110000000002</v>
      </c>
      <c r="B264" s="13">
        <v>42267</v>
      </c>
    </row>
    <row r="265" spans="1:2" x14ac:dyDescent="0.25">
      <c r="A265">
        <v>4532.8973999999998</v>
      </c>
      <c r="B265" s="13">
        <v>42268</v>
      </c>
    </row>
    <row r="266" spans="1:2" x14ac:dyDescent="0.25">
      <c r="A266">
        <v>3263.3762999999999</v>
      </c>
      <c r="B266" s="13">
        <v>42269</v>
      </c>
    </row>
    <row r="267" spans="1:2" x14ac:dyDescent="0.25">
      <c r="A267">
        <v>3461.8746999999998</v>
      </c>
      <c r="B267" s="13">
        <v>42270</v>
      </c>
    </row>
    <row r="268" spans="1:2" x14ac:dyDescent="0.25">
      <c r="A268">
        <v>6381.0191999999997</v>
      </c>
      <c r="B268" s="13">
        <v>42271</v>
      </c>
    </row>
    <row r="269" spans="1:2" x14ac:dyDescent="0.25">
      <c r="A269">
        <v>3613.0131000000001</v>
      </c>
      <c r="B269" s="13">
        <v>42272</v>
      </c>
    </row>
    <row r="270" spans="1:2" x14ac:dyDescent="0.25">
      <c r="A270">
        <v>8020.7281000000003</v>
      </c>
      <c r="B270" s="13">
        <v>42273</v>
      </c>
    </row>
    <row r="271" spans="1:2" x14ac:dyDescent="0.25">
      <c r="A271">
        <v>2090.1188000000002</v>
      </c>
      <c r="B271" s="13">
        <v>42274</v>
      </c>
    </row>
    <row r="272" spans="1:2" x14ac:dyDescent="0.25">
      <c r="A272">
        <v>1239.5155999999999</v>
      </c>
      <c r="B272" s="13">
        <v>42275</v>
      </c>
    </row>
    <row r="273" spans="1:2" x14ac:dyDescent="0.25">
      <c r="A273">
        <v>5343.0249999999996</v>
      </c>
      <c r="B273" s="13">
        <v>42276</v>
      </c>
    </row>
    <row r="274" spans="1:2" x14ac:dyDescent="0.25">
      <c r="A274">
        <v>5218.3168999999998</v>
      </c>
      <c r="B274" s="13">
        <v>42277</v>
      </c>
    </row>
    <row r="275" spans="1:2" x14ac:dyDescent="0.25">
      <c r="A275">
        <v>5483.4381000000003</v>
      </c>
      <c r="B275" s="13">
        <v>42278</v>
      </c>
    </row>
    <row r="276" spans="1:2" x14ac:dyDescent="0.25">
      <c r="A276">
        <v>5491.8872000000001</v>
      </c>
      <c r="B276" s="13">
        <v>42279</v>
      </c>
    </row>
    <row r="277" spans="1:2" x14ac:dyDescent="0.25">
      <c r="A277">
        <v>6328.6152000000002</v>
      </c>
      <c r="B277" s="13">
        <v>42280</v>
      </c>
    </row>
    <row r="278" spans="1:2" x14ac:dyDescent="0.25">
      <c r="A278">
        <v>4791.8667999999998</v>
      </c>
      <c r="B278" s="13">
        <v>42281</v>
      </c>
    </row>
    <row r="279" spans="1:2" x14ac:dyDescent="0.25">
      <c r="A279">
        <v>2100.3942999999999</v>
      </c>
      <c r="B279" s="13">
        <v>42282</v>
      </c>
    </row>
    <row r="280" spans="1:2" x14ac:dyDescent="0.25">
      <c r="A280">
        <v>5325.0472</v>
      </c>
      <c r="B280" s="13">
        <v>42283</v>
      </c>
    </row>
    <row r="281" spans="1:2" x14ac:dyDescent="0.25">
      <c r="A281">
        <v>4235.4733999999999</v>
      </c>
      <c r="B281" s="13">
        <v>42284</v>
      </c>
    </row>
    <row r="282" spans="1:2" x14ac:dyDescent="0.25">
      <c r="A282">
        <v>5745.4305000000004</v>
      </c>
      <c r="B282" s="13">
        <v>42285</v>
      </c>
    </row>
    <row r="283" spans="1:2" x14ac:dyDescent="0.25">
      <c r="A283">
        <v>2802.6909000000001</v>
      </c>
      <c r="B283" s="13">
        <v>42286</v>
      </c>
    </row>
    <row r="284" spans="1:2" x14ac:dyDescent="0.25">
      <c r="A284">
        <v>3525.9243000000001</v>
      </c>
      <c r="B284" s="13">
        <v>42287</v>
      </c>
    </row>
    <row r="285" spans="1:2" x14ac:dyDescent="0.25">
      <c r="A285">
        <v>6338.8906999999999</v>
      </c>
      <c r="B285" s="13">
        <v>42288</v>
      </c>
    </row>
    <row r="286" spans="1:2" x14ac:dyDescent="0.25">
      <c r="A286">
        <v>6741.1261000000004</v>
      </c>
      <c r="B286" s="13">
        <v>42289</v>
      </c>
    </row>
    <row r="287" spans="1:2" x14ac:dyDescent="0.25">
      <c r="A287">
        <v>10092.3135</v>
      </c>
      <c r="B287" s="13">
        <v>42290</v>
      </c>
    </row>
    <row r="288" spans="1:2" x14ac:dyDescent="0.25">
      <c r="A288">
        <v>4937.7700000000004</v>
      </c>
      <c r="B288" s="13">
        <v>42291</v>
      </c>
    </row>
    <row r="289" spans="1:2" x14ac:dyDescent="0.25">
      <c r="A289">
        <v>4379.1858000000002</v>
      </c>
      <c r="B289" s="13">
        <v>42292</v>
      </c>
    </row>
    <row r="290" spans="1:2" x14ac:dyDescent="0.25">
      <c r="A290">
        <v>5715.9805999999999</v>
      </c>
      <c r="B290" s="13">
        <v>42293</v>
      </c>
    </row>
    <row r="291" spans="1:2" x14ac:dyDescent="0.25">
      <c r="A291">
        <v>4288.8828000000003</v>
      </c>
      <c r="B291" s="13">
        <v>42294</v>
      </c>
    </row>
    <row r="292" spans="1:2" x14ac:dyDescent="0.25">
      <c r="A292">
        <v>5966.2321000000002</v>
      </c>
      <c r="B292" s="13">
        <v>42295</v>
      </c>
    </row>
    <row r="293" spans="1:2" x14ac:dyDescent="0.25">
      <c r="A293">
        <v>8113.6043</v>
      </c>
      <c r="B293" s="13">
        <v>42296</v>
      </c>
    </row>
    <row r="294" spans="1:2" x14ac:dyDescent="0.25">
      <c r="A294">
        <v>5748.2834000000003</v>
      </c>
      <c r="B294" s="13">
        <v>42297</v>
      </c>
    </row>
    <row r="295" spans="1:2" x14ac:dyDescent="0.25">
      <c r="A295">
        <v>7258.6014999999998</v>
      </c>
      <c r="B295" s="13">
        <v>42298</v>
      </c>
    </row>
    <row r="296" spans="1:2" x14ac:dyDescent="0.25">
      <c r="A296">
        <v>5131.2281000000003</v>
      </c>
      <c r="B296" s="13">
        <v>42299</v>
      </c>
    </row>
    <row r="297" spans="1:2" x14ac:dyDescent="0.25">
      <c r="A297">
        <v>5325.0472</v>
      </c>
      <c r="B297" s="13">
        <v>42300</v>
      </c>
    </row>
    <row r="298" spans="1:2" x14ac:dyDescent="0.25">
      <c r="A298">
        <v>7650.5402999999997</v>
      </c>
      <c r="B298" s="13">
        <v>42301</v>
      </c>
    </row>
    <row r="299" spans="1:2" x14ac:dyDescent="0.25">
      <c r="A299">
        <v>5378.4566000000004</v>
      </c>
      <c r="B299" s="13">
        <v>42302</v>
      </c>
    </row>
    <row r="300" spans="1:2" x14ac:dyDescent="0.25">
      <c r="A300">
        <v>6488.0291999999999</v>
      </c>
      <c r="B300" s="13">
        <v>42303</v>
      </c>
    </row>
    <row r="301" spans="1:2" x14ac:dyDescent="0.25">
      <c r="A301">
        <v>2646.3209999999999</v>
      </c>
      <c r="B301" s="13">
        <v>42304</v>
      </c>
    </row>
    <row r="302" spans="1:2" x14ac:dyDescent="0.25">
      <c r="A302">
        <v>4187.9399000000003</v>
      </c>
      <c r="B302" s="13">
        <v>42305</v>
      </c>
    </row>
    <row r="303" spans="1:2" x14ac:dyDescent="0.25">
      <c r="A303">
        <v>4200.7885999999999</v>
      </c>
      <c r="B303" s="13">
        <v>42306</v>
      </c>
    </row>
    <row r="304" spans="1:2" x14ac:dyDescent="0.25">
      <c r="A304">
        <v>9409.6407999999992</v>
      </c>
      <c r="B304" s="13">
        <v>42307</v>
      </c>
    </row>
    <row r="305" spans="1:2" x14ac:dyDescent="0.25">
      <c r="A305">
        <v>2752.1343999999999</v>
      </c>
      <c r="B305" s="13">
        <v>42308</v>
      </c>
    </row>
    <row r="306" spans="1:2" x14ac:dyDescent="0.25">
      <c r="A306">
        <v>4142.7884000000004</v>
      </c>
      <c r="B306" s="13">
        <v>42309</v>
      </c>
    </row>
    <row r="307" spans="1:2" x14ac:dyDescent="0.25">
      <c r="A307">
        <v>3682.2941999999998</v>
      </c>
      <c r="B307" s="13">
        <v>42310</v>
      </c>
    </row>
    <row r="308" spans="1:2" x14ac:dyDescent="0.25">
      <c r="A308">
        <v>4363.0343999999996</v>
      </c>
      <c r="B308" s="13">
        <v>42311</v>
      </c>
    </row>
    <row r="309" spans="1:2" x14ac:dyDescent="0.25">
      <c r="A309">
        <v>924.56359999999995</v>
      </c>
      <c r="B309" s="13">
        <v>42312</v>
      </c>
    </row>
    <row r="310" spans="1:2" x14ac:dyDescent="0.25">
      <c r="A310">
        <v>2974.4014000000002</v>
      </c>
      <c r="B310" s="13">
        <v>42313</v>
      </c>
    </row>
    <row r="311" spans="1:2" x14ac:dyDescent="0.25">
      <c r="A311">
        <v>5480.8648999999996</v>
      </c>
      <c r="B311" s="13">
        <v>42314</v>
      </c>
    </row>
    <row r="312" spans="1:2" x14ac:dyDescent="0.25">
      <c r="A312">
        <v>2889.9708999999998</v>
      </c>
      <c r="B312" s="13">
        <v>42315</v>
      </c>
    </row>
    <row r="313" spans="1:2" x14ac:dyDescent="0.25">
      <c r="A313">
        <v>5891.5249000000003</v>
      </c>
      <c r="B313" s="13">
        <v>42316</v>
      </c>
    </row>
    <row r="314" spans="1:2" x14ac:dyDescent="0.25">
      <c r="A314">
        <v>3024.9578999999999</v>
      </c>
      <c r="B314" s="13">
        <v>42317</v>
      </c>
    </row>
    <row r="315" spans="1:2" x14ac:dyDescent="0.25">
      <c r="A315">
        <v>5772.4129999999996</v>
      </c>
      <c r="B315" s="13">
        <v>42318</v>
      </c>
    </row>
    <row r="316" spans="1:2" x14ac:dyDescent="0.25">
      <c r="A316">
        <v>8641.0010000000002</v>
      </c>
      <c r="B316" s="13">
        <v>42319</v>
      </c>
    </row>
    <row r="317" spans="1:2" x14ac:dyDescent="0.25">
      <c r="A317">
        <v>4187.9399000000003</v>
      </c>
      <c r="B317" s="13">
        <v>42320</v>
      </c>
    </row>
    <row r="318" spans="1:2" x14ac:dyDescent="0.25">
      <c r="A318">
        <v>3589.6091999999999</v>
      </c>
      <c r="B318" s="13">
        <v>42321</v>
      </c>
    </row>
    <row r="319" spans="1:2" x14ac:dyDescent="0.25">
      <c r="A319">
        <v>4524.4483</v>
      </c>
      <c r="B319" s="13">
        <v>42322</v>
      </c>
    </row>
    <row r="320" spans="1:2" x14ac:dyDescent="0.25">
      <c r="A320">
        <v>1239.5155999999999</v>
      </c>
      <c r="B320" s="13">
        <v>42323</v>
      </c>
    </row>
    <row r="321" spans="1:2" x14ac:dyDescent="0.25">
      <c r="A321">
        <v>6257.3131000000003</v>
      </c>
      <c r="B321" s="13">
        <v>42324</v>
      </c>
    </row>
    <row r="322" spans="1:2" x14ac:dyDescent="0.25">
      <c r="A322">
        <v>3522.9013</v>
      </c>
      <c r="B322" s="13">
        <v>42325</v>
      </c>
    </row>
    <row r="323" spans="1:2" x14ac:dyDescent="0.25">
      <c r="A323">
        <v>4457.7403999999997</v>
      </c>
      <c r="B323" s="13">
        <v>42326</v>
      </c>
    </row>
    <row r="324" spans="1:2" x14ac:dyDescent="0.25">
      <c r="A324">
        <v>3152.5189</v>
      </c>
      <c r="B324" s="13">
        <v>42327</v>
      </c>
    </row>
    <row r="325" spans="1:2" x14ac:dyDescent="0.25">
      <c r="A325">
        <v>7104.6135999999997</v>
      </c>
      <c r="B325" s="13">
        <v>42328</v>
      </c>
    </row>
    <row r="326" spans="1:2" x14ac:dyDescent="0.25">
      <c r="A326">
        <v>4172.6203999999998</v>
      </c>
      <c r="B326" s="13">
        <v>42329</v>
      </c>
    </row>
    <row r="327" spans="1:2" x14ac:dyDescent="0.25">
      <c r="A327">
        <v>3024.9578999999999</v>
      </c>
      <c r="B327" s="13">
        <v>42330</v>
      </c>
    </row>
    <row r="328" spans="1:2" x14ac:dyDescent="0.25">
      <c r="A328">
        <v>2889.9708999999998</v>
      </c>
      <c r="B328" s="13">
        <v>42331</v>
      </c>
    </row>
    <row r="329" spans="1:2" x14ac:dyDescent="0.25">
      <c r="A329">
        <v>7268.8804</v>
      </c>
      <c r="B329" s="13">
        <v>42332</v>
      </c>
    </row>
    <row r="330" spans="1:2" x14ac:dyDescent="0.25">
      <c r="A330">
        <v>6550.8822</v>
      </c>
      <c r="B330" s="13">
        <v>42333</v>
      </c>
    </row>
    <row r="331" spans="1:2" x14ac:dyDescent="0.25">
      <c r="A331">
        <v>4264.4735000000001</v>
      </c>
      <c r="B331" s="13">
        <v>42334</v>
      </c>
    </row>
    <row r="332" spans="1:2" x14ac:dyDescent="0.25">
      <c r="A332">
        <v>5186.1202999999996</v>
      </c>
      <c r="B332" s="13">
        <v>42335</v>
      </c>
    </row>
    <row r="333" spans="1:2" x14ac:dyDescent="0.25">
      <c r="A333">
        <v>4288.8828000000003</v>
      </c>
      <c r="B333" s="13">
        <v>42336</v>
      </c>
    </row>
    <row r="334" spans="1:2" x14ac:dyDescent="0.25">
      <c r="A334">
        <v>4344.3098</v>
      </c>
      <c r="B334" s="13">
        <v>42337</v>
      </c>
    </row>
    <row r="335" spans="1:2" x14ac:dyDescent="0.25">
      <c r="A335">
        <v>6360.4682000000003</v>
      </c>
      <c r="B335" s="13">
        <v>42338</v>
      </c>
    </row>
    <row r="336" spans="1:2" x14ac:dyDescent="0.25">
      <c r="A336">
        <v>8092.5011000000004</v>
      </c>
      <c r="B336" s="13">
        <v>42339</v>
      </c>
    </row>
    <row r="337" spans="1:5" x14ac:dyDescent="0.25">
      <c r="A337">
        <v>5869.7772999999997</v>
      </c>
      <c r="B337" s="13">
        <v>42340</v>
      </c>
    </row>
    <row r="338" spans="1:5" x14ac:dyDescent="0.25">
      <c r="A338">
        <v>12068.6407</v>
      </c>
      <c r="B338" s="13">
        <v>42341</v>
      </c>
    </row>
    <row r="339" spans="1:5" x14ac:dyDescent="0.25">
      <c r="A339">
        <v>1624.0283999999999</v>
      </c>
      <c r="B339" s="13">
        <v>42342</v>
      </c>
    </row>
    <row r="340" spans="1:5" x14ac:dyDescent="0.25">
      <c r="A340">
        <v>8363.1334999999999</v>
      </c>
      <c r="B340" s="13">
        <v>42343</v>
      </c>
    </row>
    <row r="341" spans="1:5" x14ac:dyDescent="0.25">
      <c r="A341">
        <v>4149.2165000000005</v>
      </c>
      <c r="B341" s="13">
        <v>42344</v>
      </c>
    </row>
    <row r="342" spans="1:5" x14ac:dyDescent="0.25">
      <c r="A342">
        <v>11479.583500000001</v>
      </c>
      <c r="B342" s="13">
        <v>42345</v>
      </c>
    </row>
    <row r="343" spans="1:5" x14ac:dyDescent="0.25">
      <c r="A343">
        <v>7920.6171000000004</v>
      </c>
      <c r="B343" s="13">
        <v>42346</v>
      </c>
    </row>
    <row r="344" spans="1:5" x14ac:dyDescent="0.25">
      <c r="A344">
        <v>4074.0594999999998</v>
      </c>
      <c r="B344" s="13">
        <v>42347</v>
      </c>
    </row>
    <row r="345" spans="1:5" x14ac:dyDescent="0.25">
      <c r="A345">
        <v>6186.7578000000003</v>
      </c>
      <c r="B345" s="13">
        <v>42348</v>
      </c>
    </row>
    <row r="346" spans="1:5" x14ac:dyDescent="0.25">
      <c r="A346">
        <v>9517.3866999999991</v>
      </c>
      <c r="B346" s="13">
        <v>42349</v>
      </c>
    </row>
    <row r="347" spans="1:5" x14ac:dyDescent="0.25">
      <c r="A347">
        <v>13221.708199999999</v>
      </c>
      <c r="B347" s="13">
        <v>42350</v>
      </c>
    </row>
    <row r="348" spans="1:5" x14ac:dyDescent="0.25">
      <c r="A348">
        <v>9227.0352000000003</v>
      </c>
      <c r="B348" s="13">
        <v>42351</v>
      </c>
    </row>
    <row r="349" spans="1:5" x14ac:dyDescent="0.25">
      <c r="A349">
        <v>10415.803099999999</v>
      </c>
      <c r="B349" s="13">
        <v>42352</v>
      </c>
    </row>
    <row r="350" spans="1:5" x14ac:dyDescent="0.25">
      <c r="A350">
        <v>3811.8762000000002</v>
      </c>
      <c r="B350" s="13">
        <v>42353</v>
      </c>
    </row>
    <row r="351" spans="1:5" x14ac:dyDescent="0.25">
      <c r="A351">
        <v>6376.1697999999997</v>
      </c>
      <c r="B351" s="13">
        <v>42354</v>
      </c>
      <c r="C351">
        <v>6376.1697999999997</v>
      </c>
      <c r="D351">
        <v>6376.1697999999997</v>
      </c>
      <c r="E351">
        <v>6376.1697999999997</v>
      </c>
    </row>
    <row r="352" spans="1:5" x14ac:dyDescent="0.25">
      <c r="A352">
        <v>7546.5744000000004</v>
      </c>
      <c r="B352" s="13">
        <v>42355</v>
      </c>
      <c r="C352">
        <v>2691.7776779999999</v>
      </c>
      <c r="D352">
        <v>8611.2474349999993</v>
      </c>
      <c r="E352" s="5">
        <v>-3227.6920791503799</v>
      </c>
    </row>
    <row r="353" spans="1:5" x14ac:dyDescent="0.25">
      <c r="A353">
        <v>8760.6651000000002</v>
      </c>
      <c r="B353" s="13">
        <v>42356</v>
      </c>
      <c r="C353">
        <v>5137.4091969999999</v>
      </c>
      <c r="D353">
        <v>11086.402679999999</v>
      </c>
      <c r="E353">
        <v>-811.58428378500798</v>
      </c>
    </row>
    <row r="354" spans="1:5" x14ac:dyDescent="0.25">
      <c r="A354">
        <v>12525.3688</v>
      </c>
      <c r="B354" s="13">
        <v>42357</v>
      </c>
      <c r="C354">
        <v>15335.76174</v>
      </c>
      <c r="D354">
        <v>21314.133140000002</v>
      </c>
      <c r="E354">
        <v>9357.3903350000001</v>
      </c>
    </row>
    <row r="355" spans="1:5" x14ac:dyDescent="0.25">
      <c r="A355">
        <v>10357.714400000001</v>
      </c>
      <c r="B355" s="13">
        <v>42358</v>
      </c>
      <c r="C355">
        <v>2650.8740630000002</v>
      </c>
      <c r="D355">
        <v>8658.4797319999998</v>
      </c>
      <c r="E355">
        <v>-3356.7316061543302</v>
      </c>
    </row>
    <row r="356" spans="1:5" x14ac:dyDescent="0.25">
      <c r="A356">
        <v>2291.6401999999998</v>
      </c>
      <c r="B356" s="13">
        <v>42359</v>
      </c>
      <c r="C356">
        <v>6869.512127</v>
      </c>
      <c r="D356">
        <v>12906.210489999999</v>
      </c>
      <c r="E356">
        <v>832.81376609999995</v>
      </c>
    </row>
    <row r="357" spans="1:5" x14ac:dyDescent="0.25">
      <c r="A357">
        <v>8545.8451999999997</v>
      </c>
      <c r="B357" s="13">
        <v>42360</v>
      </c>
      <c r="C357">
        <v>6865.0853820000002</v>
      </c>
      <c r="D357">
        <v>12930.7369</v>
      </c>
      <c r="E357">
        <v>799.43386520000001</v>
      </c>
    </row>
    <row r="358" spans="1:5" x14ac:dyDescent="0.25">
      <c r="A358">
        <v>8643.6592999999993</v>
      </c>
      <c r="B358" s="13">
        <v>42361</v>
      </c>
      <c r="C358">
        <v>9453.2125599999999</v>
      </c>
      <c r="D358">
        <v>15547.679690000001</v>
      </c>
      <c r="E358">
        <v>3358.7454349999998</v>
      </c>
    </row>
    <row r="359" spans="1:5" x14ac:dyDescent="0.25">
      <c r="A359">
        <v>8635.9570000000003</v>
      </c>
      <c r="B359" s="13">
        <v>42362</v>
      </c>
      <c r="C359">
        <v>9816.0148430000008</v>
      </c>
      <c r="D359">
        <v>15939.161969999999</v>
      </c>
      <c r="E359">
        <v>3692.867714</v>
      </c>
    </row>
    <row r="360" spans="1:5" x14ac:dyDescent="0.25">
      <c r="A360">
        <v>4969.8141999999998</v>
      </c>
      <c r="B360" s="13">
        <v>42363</v>
      </c>
      <c r="C360">
        <v>10769.96522</v>
      </c>
      <c r="D360">
        <v>16921.658640000001</v>
      </c>
      <c r="E360">
        <v>4618.2717919999996</v>
      </c>
    </row>
    <row r="361" spans="1:5" x14ac:dyDescent="0.25">
      <c r="A361">
        <v>6818.6616999999997</v>
      </c>
      <c r="B361" s="13">
        <v>42364</v>
      </c>
      <c r="C361">
        <v>6637.5886659999996</v>
      </c>
      <c r="D361">
        <v>12817.696529999999</v>
      </c>
      <c r="E361">
        <v>457.48080210000001</v>
      </c>
    </row>
    <row r="362" spans="1:5" x14ac:dyDescent="0.25">
      <c r="A362">
        <v>6479.5801000000001</v>
      </c>
      <c r="B362" s="13">
        <v>42365</v>
      </c>
      <c r="C362">
        <v>9725.8582330000008</v>
      </c>
      <c r="D362">
        <v>15934.25049</v>
      </c>
      <c r="E362">
        <v>3517.465976</v>
      </c>
    </row>
    <row r="363" spans="1:5" x14ac:dyDescent="0.25">
      <c r="A363">
        <v>8764.5234</v>
      </c>
      <c r="B363" s="13">
        <v>42366</v>
      </c>
      <c r="C363">
        <v>6554.1047399999998</v>
      </c>
      <c r="D363">
        <v>12790.653120000001</v>
      </c>
      <c r="E363">
        <v>317.55636399999997</v>
      </c>
    </row>
    <row r="364" spans="1:5" x14ac:dyDescent="0.25">
      <c r="A364">
        <v>9040.4686000000002</v>
      </c>
      <c r="B364" s="13">
        <v>42367</v>
      </c>
      <c r="C364">
        <v>13107.899069999999</v>
      </c>
      <c r="D364">
        <v>19372.477019999998</v>
      </c>
      <c r="E364">
        <v>6843.3211250000004</v>
      </c>
    </row>
    <row r="365" spans="1:5" x14ac:dyDescent="0.25">
      <c r="A365">
        <v>6402.5756000000001</v>
      </c>
      <c r="B365" s="13">
        <v>42368</v>
      </c>
      <c r="C365">
        <v>2975.8478019999998</v>
      </c>
      <c r="D365">
        <v>9268.3304669999998</v>
      </c>
      <c r="E365">
        <v>-3316.6348638025001</v>
      </c>
    </row>
    <row r="366" spans="1:5" x14ac:dyDescent="0.25">
      <c r="A366">
        <v>4648.9862999999996</v>
      </c>
      <c r="B366" s="13">
        <v>42369</v>
      </c>
      <c r="C366">
        <v>5227.1026270000002</v>
      </c>
      <c r="D366">
        <v>11547.36681</v>
      </c>
      <c r="E366">
        <v>-1093.1615543651801</v>
      </c>
    </row>
    <row r="367" spans="1:5" x14ac:dyDescent="0.25">
      <c r="B367" s="13">
        <v>42370</v>
      </c>
      <c r="C367">
        <v>5635.9014989999996</v>
      </c>
      <c r="D367">
        <v>11983.82561</v>
      </c>
      <c r="E367">
        <v>-712.02261357483201</v>
      </c>
    </row>
    <row r="368" spans="1:5" x14ac:dyDescent="0.25">
      <c r="B368" s="13">
        <v>42371</v>
      </c>
      <c r="C368">
        <v>2254.5277940000001</v>
      </c>
      <c r="D368">
        <v>8629.9918369999996</v>
      </c>
      <c r="E368">
        <v>-4120.9362484282601</v>
      </c>
    </row>
    <row r="369" spans="2:5" x14ac:dyDescent="0.25">
      <c r="B369" s="13">
        <v>42372</v>
      </c>
      <c r="C369">
        <v>6764.0060270000004</v>
      </c>
      <c r="D369">
        <v>13166.89155</v>
      </c>
      <c r="E369">
        <v>361.12050679999999</v>
      </c>
    </row>
    <row r="370" spans="2:5" x14ac:dyDescent="0.25">
      <c r="B370" s="13">
        <v>42373</v>
      </c>
      <c r="C370">
        <v>10595.22954</v>
      </c>
      <c r="D370">
        <v>17025.419600000001</v>
      </c>
      <c r="E370">
        <v>4165.0394809999998</v>
      </c>
    </row>
    <row r="371" spans="2:5" x14ac:dyDescent="0.25">
      <c r="B371" s="13">
        <v>42374</v>
      </c>
      <c r="C371">
        <v>15642.54016</v>
      </c>
      <c r="D371">
        <v>22099.919310000001</v>
      </c>
      <c r="E371">
        <v>9185.1610189999992</v>
      </c>
    </row>
    <row r="372" spans="2:5" x14ac:dyDescent="0.25">
      <c r="B372" s="13">
        <v>42375</v>
      </c>
      <c r="C372">
        <v>8336.1790149999997</v>
      </c>
      <c r="D372">
        <v>14820.633239999999</v>
      </c>
      <c r="E372">
        <v>1851.724786</v>
      </c>
    </row>
    <row r="373" spans="2:5" x14ac:dyDescent="0.25">
      <c r="B373" s="13">
        <v>42376</v>
      </c>
      <c r="C373">
        <v>11070.200059999999</v>
      </c>
      <c r="D373">
        <v>17581.61679</v>
      </c>
      <c r="E373">
        <v>4558.7833229999997</v>
      </c>
    </row>
    <row r="374" spans="2:5" x14ac:dyDescent="0.25">
      <c r="B374" s="13">
        <v>42377</v>
      </c>
      <c r="C374">
        <v>6581.3322660000003</v>
      </c>
      <c r="D374">
        <v>13119.60032</v>
      </c>
      <c r="E374">
        <v>43.064216520000002</v>
      </c>
    </row>
    <row r="375" spans="2:5" x14ac:dyDescent="0.25">
      <c r="B375" s="13">
        <v>42378</v>
      </c>
      <c r="C375">
        <v>17511.903900000001</v>
      </c>
      <c r="D375">
        <v>24076.91344</v>
      </c>
      <c r="E375">
        <v>10946.89435</v>
      </c>
    </row>
    <row r="376" spans="2:5" x14ac:dyDescent="0.25">
      <c r="B376" s="13">
        <v>42379</v>
      </c>
      <c r="C376">
        <v>8283.7803540000004</v>
      </c>
      <c r="D376">
        <v>14875.422909999999</v>
      </c>
      <c r="E376">
        <v>1692.137802</v>
      </c>
    </row>
    <row r="377" spans="2:5" x14ac:dyDescent="0.25">
      <c r="B377" s="13">
        <v>42380</v>
      </c>
      <c r="C377">
        <v>5107.9192670000002</v>
      </c>
      <c r="D377">
        <v>11726.087649999999</v>
      </c>
      <c r="E377">
        <v>-1510.2491169498601</v>
      </c>
    </row>
    <row r="378" spans="2:5" x14ac:dyDescent="0.25">
      <c r="B378" s="13">
        <v>42381</v>
      </c>
      <c r="C378">
        <v>9473.8567860000003</v>
      </c>
      <c r="D378">
        <v>16118.445110000001</v>
      </c>
      <c r="E378">
        <v>2829.2684640000002</v>
      </c>
    </row>
    <row r="379" spans="2:5" x14ac:dyDescent="0.25">
      <c r="B379" s="13">
        <v>42382</v>
      </c>
      <c r="C379">
        <v>12224.338379999999</v>
      </c>
      <c r="D379">
        <v>18895.241999999998</v>
      </c>
      <c r="E379">
        <v>5553.4347509999998</v>
      </c>
    </row>
    <row r="380" spans="2:5" x14ac:dyDescent="0.25">
      <c r="B380" s="13">
        <v>42383</v>
      </c>
      <c r="C380">
        <v>5478.9216040000001</v>
      </c>
      <c r="D380">
        <v>12176.037130000001</v>
      </c>
      <c r="E380">
        <v>-1218.19392610869</v>
      </c>
    </row>
    <row r="381" spans="2:5" x14ac:dyDescent="0.25">
      <c r="B381" s="13">
        <v>42384</v>
      </c>
      <c r="C381">
        <v>10898.02089</v>
      </c>
      <c r="D381">
        <v>17621.24613</v>
      </c>
      <c r="E381">
        <v>4174.7956459999996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AnalisisModelo</vt:lpstr>
      <vt:lpstr>EN</vt:lpstr>
      <vt:lpstr>EstadisticasModelo</vt:lpstr>
      <vt:lpstr>BaseDatos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Ernesto Franco</dc:creator>
  <cp:lastModifiedBy>Ernesto Franco Chavez</cp:lastModifiedBy>
  <dcterms:created xsi:type="dcterms:W3CDTF">2025-10-13T18:15:33Z</dcterms:created>
  <dcterms:modified xsi:type="dcterms:W3CDTF">2025-10-13T21:51:55Z</dcterms:modified>
</cp:coreProperties>
</file>